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valtion.fi\yhteiset_tiedostot\VM\KAO\Kuntatalous\Kunnan pp vos\Laskelmat\2026\Julkaisut\"/>
    </mc:Choice>
  </mc:AlternateContent>
  <xr:revisionPtr revIDLastSave="0" documentId="13_ncr:1_{A3224269-1458-4829-8EB7-B6226276B707}" xr6:coauthVersionLast="47" xr6:coauthVersionMax="47" xr10:uidLastSave="{00000000-0000-0000-0000-000000000000}"/>
  <bookViews>
    <workbookView xWindow="28680" yWindow="-120" windowWidth="29040" windowHeight="1572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lis_väh'!$A:$Q</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7" l="1"/>
  <c r="L7" i="7" l="1"/>
  <c r="N8" i="10"/>
  <c r="I7" i="7"/>
  <c r="K7" i="8" a="1"/>
  <c r="K7" i="8" s="1"/>
  <c r="J8" i="8" a="1"/>
  <c r="J8" i="8" s="1"/>
  <c r="J9" i="8" a="1"/>
  <c r="J9" i="8"/>
  <c r="J10" i="8" a="1"/>
  <c r="J10" i="8"/>
  <c r="J11" i="8" a="1"/>
  <c r="J11" i="8"/>
  <c r="J12" i="8" a="1"/>
  <c r="J12" i="8"/>
  <c r="J13" i="8" a="1"/>
  <c r="J13" i="8"/>
  <c r="J14" i="8" a="1"/>
  <c r="J14" i="8" s="1"/>
  <c r="J15" i="8" a="1"/>
  <c r="J15" i="8"/>
  <c r="J16" i="8" a="1"/>
  <c r="J16" i="8"/>
  <c r="J17" i="8" a="1"/>
  <c r="J17" i="8"/>
  <c r="J18" i="8" a="1"/>
  <c r="J18" i="8"/>
  <c r="J19" i="8" a="1"/>
  <c r="J19" i="8"/>
  <c r="J20" i="8" a="1"/>
  <c r="J20" i="8" s="1"/>
  <c r="J21" i="8" a="1"/>
  <c r="J21" i="8"/>
  <c r="J22" i="8" a="1"/>
  <c r="J22" i="8"/>
  <c r="J23" i="8" a="1"/>
  <c r="J23" i="8"/>
  <c r="J24" i="8" a="1"/>
  <c r="J24" i="8"/>
  <c r="J25" i="8" a="1"/>
  <c r="J25" i="8"/>
  <c r="J26" i="8" a="1"/>
  <c r="J26" i="8" s="1"/>
  <c r="J27" i="8" a="1"/>
  <c r="J27" i="8"/>
  <c r="J28" i="8" a="1"/>
  <c r="J28" i="8"/>
  <c r="J29" i="8" a="1"/>
  <c r="J29" i="8"/>
  <c r="J30" i="8" a="1"/>
  <c r="J30" i="8"/>
  <c r="J31" i="8" a="1"/>
  <c r="J31" i="8"/>
  <c r="J32" i="8" a="1"/>
  <c r="J32" i="8" s="1"/>
  <c r="J33" i="8" a="1"/>
  <c r="J33" i="8"/>
  <c r="J34" i="8" a="1"/>
  <c r="J34" i="8"/>
  <c r="J35" i="8" a="1"/>
  <c r="J35" i="8"/>
  <c r="J36" i="8" a="1"/>
  <c r="J36" i="8"/>
  <c r="J37" i="8" a="1"/>
  <c r="J37" i="8"/>
  <c r="J38" i="8" a="1"/>
  <c r="J38" i="8" s="1"/>
  <c r="J39" i="8" a="1"/>
  <c r="J39" i="8"/>
  <c r="J40" i="8" a="1"/>
  <c r="J40" i="8"/>
  <c r="J41" i="8" a="1"/>
  <c r="J41" i="8"/>
  <c r="J42" i="8" a="1"/>
  <c r="J42" i="8"/>
  <c r="J43" i="8" a="1"/>
  <c r="J43" i="8"/>
  <c r="J44" i="8" a="1"/>
  <c r="J44" i="8" s="1"/>
  <c r="J45" i="8" a="1"/>
  <c r="J45" i="8"/>
  <c r="J46" i="8" a="1"/>
  <c r="J46" i="8"/>
  <c r="J47" i="8" a="1"/>
  <c r="J47" i="8"/>
  <c r="J48" i="8" a="1"/>
  <c r="J48" i="8"/>
  <c r="J49" i="8" a="1"/>
  <c r="J49" i="8"/>
  <c r="J50" i="8" a="1"/>
  <c r="J50" i="8" s="1"/>
  <c r="J51" i="8" a="1"/>
  <c r="J51" i="8"/>
  <c r="J52" i="8" a="1"/>
  <c r="J52" i="8"/>
  <c r="J53" i="8" a="1"/>
  <c r="J53" i="8"/>
  <c r="J54" i="8" a="1"/>
  <c r="J54" i="8"/>
  <c r="J55" i="8" a="1"/>
  <c r="J55" i="8"/>
  <c r="J56" i="8" a="1"/>
  <c r="J56" i="8" s="1"/>
  <c r="J57" i="8" a="1"/>
  <c r="J57" i="8"/>
  <c r="J58" i="8" a="1"/>
  <c r="J58" i="8"/>
  <c r="J59" i="8" a="1"/>
  <c r="J59" i="8"/>
  <c r="J60" i="8" a="1"/>
  <c r="J60" i="8"/>
  <c r="J61" i="8" a="1"/>
  <c r="J61" i="8"/>
  <c r="J62" i="8" a="1"/>
  <c r="J62" i="8" s="1"/>
  <c r="J63" i="8" a="1"/>
  <c r="J63" i="8"/>
  <c r="J64" i="8" a="1"/>
  <c r="J64" i="8"/>
  <c r="J65" i="8" a="1"/>
  <c r="J65" i="8"/>
  <c r="J66" i="8" a="1"/>
  <c r="J66" i="8"/>
  <c r="J67" i="8" a="1"/>
  <c r="J67" i="8"/>
  <c r="J68" i="8" a="1"/>
  <c r="J68" i="8" s="1"/>
  <c r="J69" i="8" a="1"/>
  <c r="J69" i="8"/>
  <c r="J70" i="8" a="1"/>
  <c r="J70" i="8"/>
  <c r="J71" i="8" a="1"/>
  <c r="J71" i="8"/>
  <c r="J72" i="8" a="1"/>
  <c r="J72" i="8"/>
  <c r="J73" i="8" a="1"/>
  <c r="J73" i="8"/>
  <c r="J74" i="8" a="1"/>
  <c r="J74" i="8" s="1"/>
  <c r="J75" i="8" a="1"/>
  <c r="J75" i="8"/>
  <c r="J76" i="8" a="1"/>
  <c r="J76" i="8"/>
  <c r="J77" i="8" a="1"/>
  <c r="J77" i="8"/>
  <c r="J78" i="8" a="1"/>
  <c r="J78" i="8"/>
  <c r="J79" i="8" a="1"/>
  <c r="J79" i="8"/>
  <c r="J80" i="8" a="1"/>
  <c r="J80" i="8" s="1"/>
  <c r="J81" i="8" a="1"/>
  <c r="J81" i="8"/>
  <c r="J82" i="8" a="1"/>
  <c r="J82" i="8"/>
  <c r="J83" i="8" a="1"/>
  <c r="J83" i="8"/>
  <c r="J84" i="8" a="1"/>
  <c r="J84" i="8"/>
  <c r="J85" i="8" a="1"/>
  <c r="J85" i="8"/>
  <c r="J86" i="8" a="1"/>
  <c r="J86" i="8" s="1"/>
  <c r="J87" i="8" a="1"/>
  <c r="J87" i="8"/>
  <c r="J88" i="8" a="1"/>
  <c r="J88" i="8"/>
  <c r="J89" i="8" a="1"/>
  <c r="J89" i="8"/>
  <c r="J90" i="8" a="1"/>
  <c r="J90" i="8"/>
  <c r="J91" i="8" a="1"/>
  <c r="J91" i="8"/>
  <c r="J92" i="8" a="1"/>
  <c r="J92" i="8" s="1"/>
  <c r="J93" i="8" a="1"/>
  <c r="J93" i="8"/>
  <c r="J94" i="8" a="1"/>
  <c r="J94" i="8"/>
  <c r="J95" i="8" a="1"/>
  <c r="J95" i="8"/>
  <c r="J96" i="8" a="1"/>
  <c r="J96" i="8"/>
  <c r="J97" i="8" a="1"/>
  <c r="J97" i="8"/>
  <c r="J98" i="8" a="1"/>
  <c r="J98" i="8" s="1"/>
  <c r="J99" i="8" a="1"/>
  <c r="J99" i="8"/>
  <c r="J100" i="8" a="1"/>
  <c r="J100" i="8"/>
  <c r="J101" i="8" a="1"/>
  <c r="J101" i="8"/>
  <c r="J102" i="8" a="1"/>
  <c r="J102" i="8"/>
  <c r="J103" i="8" a="1"/>
  <c r="J103" i="8"/>
  <c r="J104" i="8" a="1"/>
  <c r="J104" i="8" s="1"/>
  <c r="J105" i="8" a="1"/>
  <c r="J105" i="8"/>
  <c r="J106" i="8" a="1"/>
  <c r="J106" i="8"/>
  <c r="J107" i="8" a="1"/>
  <c r="J107" i="8"/>
  <c r="J108" i="8" a="1"/>
  <c r="J108" i="8"/>
  <c r="J109" i="8" a="1"/>
  <c r="J109" i="8"/>
  <c r="J110" i="8" a="1"/>
  <c r="J110" i="8" s="1"/>
  <c r="J111" i="8" a="1"/>
  <c r="J111" i="8"/>
  <c r="J112" i="8" a="1"/>
  <c r="J112" i="8"/>
  <c r="J113" i="8" a="1"/>
  <c r="J113" i="8"/>
  <c r="J114" i="8" a="1"/>
  <c r="J114" i="8"/>
  <c r="J115" i="8" a="1"/>
  <c r="J115" i="8"/>
  <c r="J116" i="8" a="1"/>
  <c r="J116" i="8" s="1"/>
  <c r="J117" i="8" a="1"/>
  <c r="J117" i="8"/>
  <c r="J118" i="8" a="1"/>
  <c r="J118" i="8"/>
  <c r="J119" i="8" a="1"/>
  <c r="J119" i="8"/>
  <c r="J120" i="8" a="1"/>
  <c r="J120" i="8"/>
  <c r="J121" i="8" a="1"/>
  <c r="J121" i="8"/>
  <c r="J122" i="8" a="1"/>
  <c r="J122" i="8" s="1"/>
  <c r="J123" i="8" a="1"/>
  <c r="J123" i="8"/>
  <c r="J124" i="8" a="1"/>
  <c r="J124" i="8"/>
  <c r="J125" i="8" a="1"/>
  <c r="J125" i="8"/>
  <c r="J126" i="8" a="1"/>
  <c r="J126" i="8"/>
  <c r="J127" i="8" a="1"/>
  <c r="J127" i="8"/>
  <c r="J128" i="8" a="1"/>
  <c r="J128" i="8" s="1"/>
  <c r="J129" i="8" a="1"/>
  <c r="J129" i="8"/>
  <c r="J130" i="8" a="1"/>
  <c r="J130" i="8"/>
  <c r="J131" i="8" a="1"/>
  <c r="J131" i="8"/>
  <c r="J132" i="8" a="1"/>
  <c r="J132" i="8"/>
  <c r="J133" i="8" a="1"/>
  <c r="J133" i="8"/>
  <c r="J134" i="8" a="1"/>
  <c r="J134" i="8" s="1"/>
  <c r="J135" i="8" a="1"/>
  <c r="J135" i="8"/>
  <c r="J136" i="8" a="1"/>
  <c r="J136" i="8"/>
  <c r="J137" i="8" a="1"/>
  <c r="J137" i="8"/>
  <c r="J138" i="8" a="1"/>
  <c r="J138" i="8"/>
  <c r="J139" i="8" a="1"/>
  <c r="J139" i="8"/>
  <c r="J140" i="8" a="1"/>
  <c r="J140" i="8" s="1"/>
  <c r="J141" i="8" a="1"/>
  <c r="J141" i="8"/>
  <c r="J142" i="8" a="1"/>
  <c r="J142" i="8"/>
  <c r="J143" i="8" a="1"/>
  <c r="J143" i="8"/>
  <c r="J144" i="8" a="1"/>
  <c r="J144" i="8"/>
  <c r="J145" i="8" a="1"/>
  <c r="J145" i="8"/>
  <c r="J146" i="8" a="1"/>
  <c r="J146" i="8" s="1"/>
  <c r="J147" i="8" a="1"/>
  <c r="J147" i="8"/>
  <c r="J148" i="8" a="1"/>
  <c r="J148" i="8"/>
  <c r="J149" i="8" a="1"/>
  <c r="J149" i="8"/>
  <c r="J150" i="8" a="1"/>
  <c r="J150" i="8"/>
  <c r="J151" i="8" a="1"/>
  <c r="J151" i="8"/>
  <c r="J152" i="8" a="1"/>
  <c r="J152" i="8" s="1"/>
  <c r="J153" i="8" a="1"/>
  <c r="J153" i="8"/>
  <c r="J154" i="8" a="1"/>
  <c r="J154" i="8"/>
  <c r="J155" i="8" a="1"/>
  <c r="J155" i="8"/>
  <c r="J156" i="8" a="1"/>
  <c r="J156" i="8"/>
  <c r="J157" i="8" a="1"/>
  <c r="J157" i="8"/>
  <c r="J158" i="8" a="1"/>
  <c r="J158" i="8" s="1"/>
  <c r="J159" i="8" a="1"/>
  <c r="J159" i="8"/>
  <c r="J160" i="8" a="1"/>
  <c r="J160" i="8"/>
  <c r="J161" i="8" a="1"/>
  <c r="J161" i="8"/>
  <c r="J162" i="8" a="1"/>
  <c r="J162" i="8"/>
  <c r="J163" i="8" a="1"/>
  <c r="J163" i="8"/>
  <c r="J164" i="8" a="1"/>
  <c r="J164" i="8" s="1"/>
  <c r="J165" i="8" a="1"/>
  <c r="J165" i="8"/>
  <c r="J166" i="8" a="1"/>
  <c r="J166" i="8"/>
  <c r="J167" i="8" a="1"/>
  <c r="J167" i="8"/>
  <c r="J168" i="8" a="1"/>
  <c r="J168" i="8"/>
  <c r="J169" i="8" a="1"/>
  <c r="J169" i="8"/>
  <c r="J170" i="8" a="1"/>
  <c r="J170" i="8" s="1"/>
  <c r="J171" i="8" a="1"/>
  <c r="J171" i="8"/>
  <c r="J172" i="8" a="1"/>
  <c r="J172" i="8"/>
  <c r="J173" i="8" a="1"/>
  <c r="J173" i="8"/>
  <c r="J174" i="8" a="1"/>
  <c r="J174" i="8"/>
  <c r="J175" i="8" a="1"/>
  <c r="J175" i="8"/>
  <c r="J176" i="8" a="1"/>
  <c r="J176" i="8" s="1"/>
  <c r="J177" i="8" a="1"/>
  <c r="J177" i="8"/>
  <c r="J178" i="8" a="1"/>
  <c r="J178" i="8"/>
  <c r="J179" i="8" a="1"/>
  <c r="J179" i="8"/>
  <c r="J180" i="8" a="1"/>
  <c r="J180" i="8"/>
  <c r="J181" i="8" a="1"/>
  <c r="J181" i="8"/>
  <c r="J182" i="8" a="1"/>
  <c r="J182" i="8" s="1"/>
  <c r="J183" i="8" a="1"/>
  <c r="J183" i="8"/>
  <c r="J184" i="8" a="1"/>
  <c r="J184" i="8"/>
  <c r="J185" i="8" a="1"/>
  <c r="J185" i="8"/>
  <c r="J186" i="8" a="1"/>
  <c r="J186" i="8"/>
  <c r="J187" i="8" a="1"/>
  <c r="J187" i="8"/>
  <c r="J188" i="8" a="1"/>
  <c r="J188" i="8" s="1"/>
  <c r="J189" i="8" a="1"/>
  <c r="J189" i="8"/>
  <c r="J190" i="8" a="1"/>
  <c r="J190" i="8"/>
  <c r="J191" i="8" a="1"/>
  <c r="J191" i="8"/>
  <c r="J192" i="8" a="1"/>
  <c r="J192" i="8"/>
  <c r="J193" i="8" a="1"/>
  <c r="J193" i="8"/>
  <c r="J194" i="8" a="1"/>
  <c r="J194" i="8" s="1"/>
  <c r="J195" i="8" a="1"/>
  <c r="J195" i="8"/>
  <c r="J196" i="8" a="1"/>
  <c r="J196" i="8"/>
  <c r="J197" i="8" a="1"/>
  <c r="J197" i="8"/>
  <c r="J198" i="8" a="1"/>
  <c r="J198" i="8"/>
  <c r="J199" i="8" a="1"/>
  <c r="J199" i="8"/>
  <c r="J200" i="8" a="1"/>
  <c r="J200" i="8" s="1"/>
  <c r="J201" i="8" a="1"/>
  <c r="J201" i="8"/>
  <c r="J202" i="8" a="1"/>
  <c r="J202" i="8"/>
  <c r="J203" i="8" a="1"/>
  <c r="J203" i="8"/>
  <c r="J204" i="8" a="1"/>
  <c r="J204" i="8"/>
  <c r="J205" i="8" a="1"/>
  <c r="J205" i="8"/>
  <c r="J206" i="8" a="1"/>
  <c r="J206" i="8" s="1"/>
  <c r="J207" i="8" a="1"/>
  <c r="J207" i="8"/>
  <c r="J208" i="8" a="1"/>
  <c r="J208" i="8"/>
  <c r="J209" i="8" a="1"/>
  <c r="J209" i="8"/>
  <c r="J210" i="8" a="1"/>
  <c r="J210" i="8"/>
  <c r="J211" i="8" a="1"/>
  <c r="J211" i="8"/>
  <c r="J212" i="8" a="1"/>
  <c r="J212" i="8" s="1"/>
  <c r="J213" i="8" a="1"/>
  <c r="J213" i="8"/>
  <c r="J214" i="8" a="1"/>
  <c r="J214" i="8"/>
  <c r="J215" i="8" a="1"/>
  <c r="J215" i="8"/>
  <c r="J216" i="8" a="1"/>
  <c r="J216" i="8"/>
  <c r="J217" i="8" a="1"/>
  <c r="J217" i="8"/>
  <c r="J218" i="8" a="1"/>
  <c r="J218" i="8" s="1"/>
  <c r="J219" i="8" a="1"/>
  <c r="J219" i="8"/>
  <c r="J220" i="8" a="1"/>
  <c r="J220" i="8"/>
  <c r="J221" i="8" a="1"/>
  <c r="J221" i="8"/>
  <c r="J222" i="8" a="1"/>
  <c r="J222" i="8"/>
  <c r="J223" i="8" a="1"/>
  <c r="J223" i="8"/>
  <c r="J224" i="8" a="1"/>
  <c r="J224" i="8" s="1"/>
  <c r="J225" i="8" a="1"/>
  <c r="J225" i="8"/>
  <c r="J226" i="8" a="1"/>
  <c r="J226" i="8"/>
  <c r="J227" i="8" a="1"/>
  <c r="J227" i="8"/>
  <c r="J228" i="8" a="1"/>
  <c r="J228" i="8"/>
  <c r="J229" i="8" a="1"/>
  <c r="J229" i="8"/>
  <c r="J230" i="8" a="1"/>
  <c r="J230" i="8" s="1"/>
  <c r="J231" i="8" a="1"/>
  <c r="J231" i="8"/>
  <c r="J232" i="8" a="1"/>
  <c r="J232" i="8"/>
  <c r="J233" i="8" a="1"/>
  <c r="J233" i="8"/>
  <c r="J234" i="8" a="1"/>
  <c r="J234" i="8"/>
  <c r="J235" i="8" a="1"/>
  <c r="J235" i="8"/>
  <c r="J236" i="8" a="1"/>
  <c r="J236" i="8" s="1"/>
  <c r="J237" i="8" a="1"/>
  <c r="J237" i="8"/>
  <c r="J238" i="8" a="1"/>
  <c r="J238" i="8"/>
  <c r="J239" i="8" a="1"/>
  <c r="J239" i="8"/>
  <c r="J240" i="8" a="1"/>
  <c r="J240" i="8"/>
  <c r="J241" i="8" a="1"/>
  <c r="J241" i="8"/>
  <c r="J242" i="8" a="1"/>
  <c r="J242" i="8" s="1"/>
  <c r="J243" i="8" a="1"/>
  <c r="J243" i="8"/>
  <c r="J244" i="8" a="1"/>
  <c r="J244" i="8"/>
  <c r="J245" i="8" a="1"/>
  <c r="J245" i="8"/>
  <c r="J246" i="8" a="1"/>
  <c r="J246" i="8"/>
  <c r="J247" i="8" a="1"/>
  <c r="J247" i="8"/>
  <c r="J248" i="8" a="1"/>
  <c r="J248" i="8" s="1"/>
  <c r="J249" i="8" a="1"/>
  <c r="J249" i="8"/>
  <c r="J250" i="8" a="1"/>
  <c r="J250" i="8"/>
  <c r="J251" i="8" a="1"/>
  <c r="J251" i="8"/>
  <c r="J252" i="8" a="1"/>
  <c r="J252" i="8"/>
  <c r="J253" i="8" a="1"/>
  <c r="J253" i="8"/>
  <c r="J254" i="8" a="1"/>
  <c r="J254" i="8" s="1"/>
  <c r="J255" i="8" a="1"/>
  <c r="J255" i="8"/>
  <c r="J256" i="8" a="1"/>
  <c r="J256" i="8"/>
  <c r="J257" i="8" a="1"/>
  <c r="J257" i="8"/>
  <c r="J258" i="8" a="1"/>
  <c r="J258" i="8"/>
  <c r="J259" i="8" a="1"/>
  <c r="J259" i="8"/>
  <c r="J260" i="8" a="1"/>
  <c r="J260" i="8" s="1"/>
  <c r="J261" i="8" a="1"/>
  <c r="J261" i="8"/>
  <c r="J262" i="8" a="1"/>
  <c r="J262" i="8"/>
  <c r="J263" i="8" a="1"/>
  <c r="J263" i="8"/>
  <c r="J264" i="8" a="1"/>
  <c r="J264" i="8"/>
  <c r="J265" i="8" a="1"/>
  <c r="J265" i="8"/>
  <c r="J266" i="8" a="1"/>
  <c r="J266" i="8" s="1"/>
  <c r="J267" i="8" a="1"/>
  <c r="J267" i="8"/>
  <c r="J268" i="8" a="1"/>
  <c r="J268" i="8"/>
  <c r="J269" i="8" a="1"/>
  <c r="J269" i="8"/>
  <c r="J270" i="8" a="1"/>
  <c r="J270" i="8"/>
  <c r="J271" i="8" a="1"/>
  <c r="J271" i="8"/>
  <c r="J272" i="8" a="1"/>
  <c r="J272" i="8" s="1"/>
  <c r="J273" i="8" a="1"/>
  <c r="J273" i="8"/>
  <c r="J274" i="8" a="1"/>
  <c r="J274" i="8"/>
  <c r="J275" i="8" a="1"/>
  <c r="J275" i="8"/>
  <c r="J276" i="8" a="1"/>
  <c r="J276" i="8"/>
  <c r="J277" i="8" a="1"/>
  <c r="J277" i="8"/>
  <c r="J278" i="8" a="1"/>
  <c r="J278" i="8" s="1"/>
  <c r="J279" i="8" a="1"/>
  <c r="J279" i="8"/>
  <c r="J280" i="8" a="1"/>
  <c r="J280" i="8"/>
  <c r="J281" i="8" a="1"/>
  <c r="J281" i="8"/>
  <c r="J282" i="8" a="1"/>
  <c r="J282" i="8"/>
  <c r="J283" i="8" a="1"/>
  <c r="J283" i="8"/>
  <c r="J284" i="8" a="1"/>
  <c r="J284" i="8" s="1"/>
  <c r="J285" i="8" a="1"/>
  <c r="J285" i="8"/>
  <c r="J286" i="8" a="1"/>
  <c r="J286" i="8"/>
  <c r="J287" i="8" a="1"/>
  <c r="J287" i="8"/>
  <c r="J288" i="8" a="1"/>
  <c r="J288" i="8"/>
  <c r="J289" i="8" a="1"/>
  <c r="J289" i="8"/>
  <c r="J290" i="8" a="1"/>
  <c r="J290" i="8" s="1"/>
  <c r="J291" i="8" a="1"/>
  <c r="J291" i="8"/>
  <c r="J292" i="8" a="1"/>
  <c r="J292" i="8"/>
  <c r="J293" i="8" a="1"/>
  <c r="J293" i="8"/>
  <c r="J294" i="8" a="1"/>
  <c r="J294" i="8"/>
  <c r="J295" i="8" a="1"/>
  <c r="J295" i="8"/>
  <c r="J296" i="8" a="1"/>
  <c r="J296" i="8" s="1"/>
  <c r="J297" i="8" a="1"/>
  <c r="J297" i="8"/>
  <c r="J298" i="8" a="1"/>
  <c r="J298" i="8"/>
  <c r="Q5" i="11" l="1"/>
  <c r="G6" i="14" l="1"/>
  <c r="G7" i="14"/>
  <c r="G8" i="14"/>
  <c r="G9" i="14"/>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0" i="14"/>
  <c r="G181"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0" i="14"/>
  <c r="G291" i="14"/>
  <c r="G292" i="14"/>
  <c r="G293" i="14"/>
  <c r="G294" i="14"/>
  <c r="G295" i="14"/>
  <c r="G296" i="14"/>
  <c r="G5" i="14"/>
  <c r="F4" i="14"/>
  <c r="E4" i="14"/>
  <c r="G168" i="12" l="1"/>
  <c r="L15" i="25" l="1"/>
  <c r="E15" i="25"/>
  <c r="F15" i="25"/>
  <c r="G15" i="25"/>
  <c r="H15" i="25"/>
  <c r="I15" i="25"/>
  <c r="J15" i="25"/>
  <c r="K15" i="25"/>
  <c r="D15" i="25"/>
  <c r="B15"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s="1"/>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s="1"/>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s="1"/>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s="1"/>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s="1"/>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s="1"/>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s="1"/>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s="1"/>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s="1"/>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s="1"/>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s="1"/>
  <c r="K156" i="8" a="1"/>
  <c r="K156" i="8" s="1"/>
  <c r="K157" i="8" a="1"/>
  <c r="K157" i="8" s="1"/>
  <c r="K158" i="8" a="1"/>
  <c r="K158" i="8" s="1"/>
  <c r="K159" i="8" a="1"/>
  <c r="K159" i="8" s="1"/>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s="1"/>
  <c r="K220" i="8" a="1"/>
  <c r="K220" i="8" s="1"/>
  <c r="K221" i="8" a="1"/>
  <c r="K221" i="8" s="1"/>
  <c r="K222" i="8" a="1"/>
  <c r="K222" i="8" s="1"/>
  <c r="K223" i="8" a="1"/>
  <c r="K223" i="8" s="1"/>
  <c r="K224" i="8" a="1"/>
  <c r="K224" i="8" s="1"/>
  <c r="K225" i="8" a="1"/>
  <c r="K225" i="8" s="1"/>
  <c r="K226" i="8" a="1"/>
  <c r="K226" i="8" s="1"/>
  <c r="K227" i="8" a="1"/>
  <c r="K227" i="8" s="1"/>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s="1"/>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s="1"/>
  <c r="K292" i="8" a="1"/>
  <c r="K292" i="8" s="1"/>
  <c r="K293" i="8" a="1"/>
  <c r="K293" i="8" s="1"/>
  <c r="K294" i="8" a="1"/>
  <c r="K294" i="8" s="1"/>
  <c r="K295" i="8" a="1"/>
  <c r="K295" i="8" s="1"/>
  <c r="K296" i="8" a="1"/>
  <c r="K296" i="8" s="1"/>
  <c r="K297" i="8" a="1"/>
  <c r="K297" i="8" s="1"/>
  <c r="K298" i="8" a="1"/>
  <c r="K298" i="8" s="1"/>
  <c r="L7" i="8" a="1"/>
  <c r="L7" i="8" s="1"/>
  <c r="M7" i="8" a="1"/>
  <c r="M7" i="8" s="1"/>
  <c r="N7" i="8" a="1"/>
  <c r="N7" i="8" s="1"/>
  <c r="O7" i="8" a="1"/>
  <c r="O7" i="8" s="1"/>
  <c r="J7" i="8" a="1"/>
  <c r="J7" i="8" s="1"/>
  <c r="M4" i="11" l="1"/>
  <c r="O163" i="7"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M164" i="10"/>
  <c r="Q373" i="7"/>
  <c r="Q372" i="7"/>
  <c r="Q371" i="7"/>
  <c r="Q370" i="7"/>
  <c r="Q369" i="7"/>
  <c r="Q368" i="7"/>
  <c r="Q367" i="7"/>
  <c r="Q366" i="7"/>
  <c r="Q365" i="7"/>
  <c r="Q364" i="7"/>
  <c r="Q363" i="7"/>
  <c r="Q362" i="7"/>
  <c r="Q361" i="7"/>
  <c r="Q360" i="7"/>
  <c r="Q359" i="7"/>
  <c r="Q358" i="7"/>
  <c r="Q357" i="7"/>
  <c r="Q356" i="7"/>
  <c r="Q355" i="7"/>
  <c r="Q354" i="7"/>
  <c r="Q353" i="7"/>
  <c r="Q352" i="7"/>
  <c r="Q351" i="7"/>
  <c r="Q350" i="7"/>
  <c r="Q349" i="7"/>
  <c r="Q348" i="7"/>
  <c r="Q347" i="7"/>
  <c r="Q346" i="7"/>
  <c r="Q345" i="7"/>
  <c r="Q344" i="7"/>
  <c r="Q343" i="7"/>
  <c r="Q342" i="7"/>
  <c r="Q341" i="7"/>
  <c r="Q340" i="7"/>
  <c r="Q339" i="7"/>
  <c r="Q338" i="7"/>
  <c r="Q337" i="7"/>
  <c r="Q336" i="7"/>
  <c r="Q335" i="7"/>
  <c r="Q334" i="7"/>
  <c r="Q333" i="7"/>
  <c r="Q332" i="7"/>
  <c r="Q331" i="7"/>
  <c r="Q330" i="7"/>
  <c r="Q329" i="7"/>
  <c r="Q328" i="7"/>
  <c r="Q327" i="7"/>
  <c r="Q326" i="7"/>
  <c r="Q325" i="7"/>
  <c r="Q324" i="7"/>
  <c r="Q323" i="7"/>
  <c r="Q322" i="7"/>
  <c r="Q321" i="7"/>
  <c r="Q320" i="7"/>
  <c r="Q319" i="7"/>
  <c r="Q318" i="7"/>
  <c r="Q317" i="7"/>
  <c r="Q316" i="7"/>
  <c r="Q315" i="7"/>
  <c r="Q314" i="7"/>
  <c r="Q313" i="7"/>
  <c r="Q312" i="7"/>
  <c r="Q311" i="7"/>
  <c r="Q310" i="7"/>
  <c r="Q309" i="7"/>
  <c r="Q308" i="7"/>
  <c r="Q307" i="7"/>
  <c r="Q306" i="7"/>
  <c r="Q305" i="7"/>
  <c r="Q304" i="7"/>
  <c r="Q303" i="7"/>
  <c r="Q302" i="7"/>
  <c r="Q301" i="7"/>
  <c r="Q300" i="7"/>
  <c r="Q299" i="7"/>
  <c r="Q298" i="7"/>
  <c r="Q297" i="7"/>
  <c r="Q296" i="7"/>
  <c r="Q295" i="7"/>
  <c r="Q294" i="7"/>
  <c r="Q293" i="7"/>
  <c r="Q292" i="7"/>
  <c r="Q291" i="7"/>
  <c r="Q290" i="7"/>
  <c r="Q289" i="7"/>
  <c r="Q288" i="7"/>
  <c r="Q287" i="7"/>
  <c r="Q286" i="7"/>
  <c r="Q285" i="7"/>
  <c r="Q284" i="7"/>
  <c r="Q283" i="7"/>
  <c r="Q282" i="7"/>
  <c r="Q281" i="7"/>
  <c r="Q280" i="7"/>
  <c r="Q279" i="7"/>
  <c r="Q278" i="7"/>
  <c r="Q277" i="7"/>
  <c r="Q276" i="7"/>
  <c r="Q275" i="7"/>
  <c r="Q274" i="7"/>
  <c r="Q273" i="7"/>
  <c r="Q272" i="7"/>
  <c r="Q271" i="7"/>
  <c r="Q270" i="7"/>
  <c r="Q269" i="7"/>
  <c r="Q268" i="7"/>
  <c r="Q267" i="7"/>
  <c r="Q266" i="7"/>
  <c r="Q265" i="7"/>
  <c r="Q264" i="7"/>
  <c r="Q263" i="7"/>
  <c r="Q262" i="7"/>
  <c r="Q261" i="7"/>
  <c r="Q260" i="7"/>
  <c r="Q259" i="7"/>
  <c r="Q258" i="7"/>
  <c r="Q257" i="7"/>
  <c r="Q256" i="7"/>
  <c r="Q255" i="7"/>
  <c r="Q254" i="7"/>
  <c r="Q253" i="7"/>
  <c r="Q252" i="7"/>
  <c r="Q251" i="7"/>
  <c r="Q250" i="7"/>
  <c r="Q249" i="7"/>
  <c r="Q248" i="7"/>
  <c r="Q247" i="7"/>
  <c r="Q246" i="7"/>
  <c r="Q245" i="7"/>
  <c r="Q244" i="7"/>
  <c r="Q243" i="7"/>
  <c r="Q242" i="7"/>
  <c r="Q241" i="7"/>
  <c r="Q240" i="7"/>
  <c r="Q239" i="7"/>
  <c r="Q238" i="7"/>
  <c r="Q237" i="7"/>
  <c r="Q236" i="7"/>
  <c r="Q235" i="7"/>
  <c r="Q234" i="7"/>
  <c r="Q233" i="7"/>
  <c r="Q232" i="7"/>
  <c r="Q231" i="7"/>
  <c r="Q230" i="7"/>
  <c r="Q229" i="7"/>
  <c r="Q228" i="7"/>
  <c r="Q227" i="7"/>
  <c r="Q226" i="7"/>
  <c r="Q225" i="7"/>
  <c r="Q224" i="7"/>
  <c r="Q223" i="7"/>
  <c r="Q222" i="7"/>
  <c r="Q221" i="7"/>
  <c r="Q220" i="7"/>
  <c r="Q219" i="7"/>
  <c r="Q218" i="7"/>
  <c r="Q217" i="7"/>
  <c r="Q216" i="7"/>
  <c r="Q215" i="7"/>
  <c r="Q214" i="7"/>
  <c r="Q213" i="7"/>
  <c r="Q212" i="7"/>
  <c r="Q211" i="7"/>
  <c r="Q210" i="7"/>
  <c r="Q209" i="7"/>
  <c r="Q208" i="7"/>
  <c r="Q207" i="7"/>
  <c r="Q206" i="7"/>
  <c r="Q205" i="7"/>
  <c r="Q204" i="7"/>
  <c r="Q203" i="7"/>
  <c r="Q202" i="7"/>
  <c r="Q201" i="7"/>
  <c r="Q200" i="7"/>
  <c r="Q199" i="7"/>
  <c r="Q198" i="7"/>
  <c r="Q197" i="7"/>
  <c r="Q196" i="7"/>
  <c r="Q195" i="7"/>
  <c r="Q194" i="7"/>
  <c r="Q193" i="7"/>
  <c r="Q192" i="7"/>
  <c r="Q191" i="7"/>
  <c r="Q190" i="7"/>
  <c r="Q189" i="7"/>
  <c r="Q188" i="7"/>
  <c r="Q187" i="7"/>
  <c r="Q186" i="7"/>
  <c r="Q185" i="7"/>
  <c r="Q184" i="7"/>
  <c r="Q183" i="7"/>
  <c r="Q182" i="7"/>
  <c r="Q181" i="7"/>
  <c r="Q180" i="7"/>
  <c r="Q179" i="7"/>
  <c r="Q178" i="7"/>
  <c r="Q177" i="7"/>
  <c r="Q176" i="7"/>
  <c r="Q175" i="7"/>
  <c r="Q174" i="7"/>
  <c r="Q173" i="7"/>
  <c r="Q172" i="7"/>
  <c r="Q171" i="7"/>
  <c r="Q170" i="7"/>
  <c r="Q169" i="7"/>
  <c r="Q168" i="7"/>
  <c r="Q167" i="7"/>
  <c r="Q166" i="7"/>
  <c r="Q165" i="7"/>
  <c r="Q164" i="7"/>
  <c r="Q163" i="7"/>
  <c r="Q162" i="7"/>
  <c r="Q161" i="7"/>
  <c r="Q160" i="7"/>
  <c r="Q159" i="7"/>
  <c r="Q158" i="7"/>
  <c r="Q157" i="7"/>
  <c r="Q156" i="7"/>
  <c r="Q155" i="7"/>
  <c r="Q154" i="7"/>
  <c r="Q153" i="7"/>
  <c r="Q152" i="7"/>
  <c r="Q151" i="7"/>
  <c r="Q150" i="7"/>
  <c r="Q149" i="7"/>
  <c r="Q148" i="7"/>
  <c r="Q147" i="7"/>
  <c r="Q146" i="7"/>
  <c r="Q145" i="7"/>
  <c r="Q144" i="7"/>
  <c r="Q143" i="7"/>
  <c r="Q142" i="7"/>
  <c r="Q141" i="7"/>
  <c r="Q140" i="7"/>
  <c r="Q139" i="7"/>
  <c r="Q138" i="7"/>
  <c r="Q137" i="7"/>
  <c r="Q136" i="7"/>
  <c r="Q135" i="7"/>
  <c r="Q134" i="7"/>
  <c r="Q133" i="7"/>
  <c r="Q132" i="7"/>
  <c r="Q131" i="7"/>
  <c r="Q130" i="7"/>
  <c r="Q129" i="7"/>
  <c r="Q128" i="7"/>
  <c r="Q127" i="7"/>
  <c r="Q126" i="7"/>
  <c r="Q125" i="7"/>
  <c r="Q124" i="7"/>
  <c r="Q123" i="7"/>
  <c r="Q122" i="7"/>
  <c r="Q121" i="7"/>
  <c r="Q120" i="7"/>
  <c r="Q119" i="7"/>
  <c r="Q118" i="7"/>
  <c r="Q117" i="7"/>
  <c r="Q116" i="7"/>
  <c r="Q115" i="7"/>
  <c r="Q114" i="7"/>
  <c r="Q113" i="7"/>
  <c r="Q112" i="7"/>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8" i="7"/>
  <c r="Q17" i="7"/>
  <c r="Q16" i="7"/>
  <c r="Q15" i="7"/>
  <c r="Q14" i="7"/>
  <c r="Q13" i="7"/>
  <c r="Q12" i="7"/>
  <c r="Q11" i="7"/>
  <c r="Q10" i="7"/>
  <c r="Q9" i="7"/>
  <c r="Q8" i="7"/>
  <c r="Q7" i="7"/>
  <c r="E8" i="24"/>
  <c r="D8" i="24"/>
  <c r="C8" i="24"/>
  <c r="F8" i="24" l="1"/>
  <c r="F7" i="24"/>
  <c r="Q6" i="11" l="1"/>
  <c r="K8" i="7" s="1"/>
  <c r="Q7" i="11"/>
  <c r="K9" i="7" s="1"/>
  <c r="Q8" i="11"/>
  <c r="K10" i="7" s="1"/>
  <c r="Q9" i="11"/>
  <c r="K11" i="7" s="1"/>
  <c r="Q10" i="11"/>
  <c r="K12" i="7" s="1"/>
  <c r="Q11" i="11"/>
  <c r="K13" i="7" s="1"/>
  <c r="Q12" i="11"/>
  <c r="K14" i="7" s="1"/>
  <c r="Q13" i="11"/>
  <c r="K15" i="7" s="1"/>
  <c r="Q14" i="11"/>
  <c r="K16" i="7" s="1"/>
  <c r="Q15" i="11"/>
  <c r="K17" i="7" s="1"/>
  <c r="Q16" i="11"/>
  <c r="K18" i="7" s="1"/>
  <c r="Q17" i="11"/>
  <c r="K19" i="7" s="1"/>
  <c r="Q18" i="11"/>
  <c r="K20" i="7" s="1"/>
  <c r="Q19" i="11"/>
  <c r="K21" i="7" s="1"/>
  <c r="Q20" i="11"/>
  <c r="K22" i="7" s="1"/>
  <c r="Q21" i="11"/>
  <c r="K23" i="7" s="1"/>
  <c r="Q22" i="11"/>
  <c r="K24" i="7" s="1"/>
  <c r="Q23" i="11"/>
  <c r="K25" i="7" s="1"/>
  <c r="Q24" i="11"/>
  <c r="K26" i="7" s="1"/>
  <c r="Q25" i="11"/>
  <c r="K27" i="7" s="1"/>
  <c r="Q26" i="11"/>
  <c r="K28" i="7" s="1"/>
  <c r="Q27" i="11"/>
  <c r="K29" i="7" s="1"/>
  <c r="Q28" i="11"/>
  <c r="K30" i="7" s="1"/>
  <c r="Q29" i="11"/>
  <c r="K31" i="7" s="1"/>
  <c r="Q30" i="11"/>
  <c r="K32" i="7" s="1"/>
  <c r="Q31" i="11"/>
  <c r="K33" i="7" s="1"/>
  <c r="Q32" i="11"/>
  <c r="K34" i="7" s="1"/>
  <c r="Q33" i="11"/>
  <c r="K35" i="7" s="1"/>
  <c r="Q34" i="11"/>
  <c r="K36" i="7" s="1"/>
  <c r="Q35" i="11"/>
  <c r="K37" i="7" s="1"/>
  <c r="Q36" i="11"/>
  <c r="K38" i="7" s="1"/>
  <c r="Q37" i="11"/>
  <c r="K39" i="7" s="1"/>
  <c r="Q38" i="11"/>
  <c r="K40" i="7" s="1"/>
  <c r="Q39" i="11"/>
  <c r="K41" i="7" s="1"/>
  <c r="Q40" i="11"/>
  <c r="K42" i="7" s="1"/>
  <c r="Q41" i="11"/>
  <c r="K43" i="7" s="1"/>
  <c r="Q42" i="11"/>
  <c r="K44" i="7" s="1"/>
  <c r="Q43" i="11"/>
  <c r="K45" i="7" s="1"/>
  <c r="Q44" i="11"/>
  <c r="K46" i="7" s="1"/>
  <c r="Q45" i="11"/>
  <c r="K47" i="7" s="1"/>
  <c r="Q46" i="11"/>
  <c r="K48" i="7" s="1"/>
  <c r="Q47" i="11"/>
  <c r="K49" i="7" s="1"/>
  <c r="Q48" i="11"/>
  <c r="K50" i="7" s="1"/>
  <c r="Q49" i="11"/>
  <c r="K51" i="7" s="1"/>
  <c r="Q50" i="11"/>
  <c r="K52" i="7" s="1"/>
  <c r="Q51" i="11"/>
  <c r="K53" i="7" s="1"/>
  <c r="Q52" i="11"/>
  <c r="K54" i="7" s="1"/>
  <c r="Q53" i="11"/>
  <c r="K55" i="7" s="1"/>
  <c r="Q54" i="11"/>
  <c r="K56" i="7" s="1"/>
  <c r="Q55" i="11"/>
  <c r="K57" i="7" s="1"/>
  <c r="Q56" i="11"/>
  <c r="K58" i="7" s="1"/>
  <c r="Q57" i="11"/>
  <c r="K59" i="7" s="1"/>
  <c r="Q58" i="11"/>
  <c r="K60" i="7" s="1"/>
  <c r="Q59" i="11"/>
  <c r="K61" i="7" s="1"/>
  <c r="Q60" i="11"/>
  <c r="K62" i="7" s="1"/>
  <c r="Q61" i="11"/>
  <c r="K63" i="7" s="1"/>
  <c r="Q62" i="11"/>
  <c r="K64" i="7" s="1"/>
  <c r="Q63" i="11"/>
  <c r="K65" i="7" s="1"/>
  <c r="Q64" i="11"/>
  <c r="K66" i="7" s="1"/>
  <c r="Q65" i="11"/>
  <c r="K67" i="7" s="1"/>
  <c r="Q66" i="11"/>
  <c r="K68" i="7" s="1"/>
  <c r="Q67" i="11"/>
  <c r="K69" i="7" s="1"/>
  <c r="Q68" i="11"/>
  <c r="K70" i="7" s="1"/>
  <c r="Q69" i="11"/>
  <c r="K71" i="7" s="1"/>
  <c r="Q70" i="11"/>
  <c r="K72" i="7" s="1"/>
  <c r="Q71" i="11"/>
  <c r="K73" i="7" s="1"/>
  <c r="Q72" i="11"/>
  <c r="K74" i="7" s="1"/>
  <c r="Q73" i="11"/>
  <c r="K75" i="7" s="1"/>
  <c r="Q74" i="11"/>
  <c r="K76" i="7" s="1"/>
  <c r="Q75" i="11"/>
  <c r="K77" i="7" s="1"/>
  <c r="Q76" i="11"/>
  <c r="K78" i="7" s="1"/>
  <c r="Q77" i="11"/>
  <c r="K79" i="7" s="1"/>
  <c r="Q78" i="11"/>
  <c r="K80" i="7" s="1"/>
  <c r="Q79" i="11"/>
  <c r="K81" i="7" s="1"/>
  <c r="Q80" i="11"/>
  <c r="K82" i="7" s="1"/>
  <c r="Q81" i="11"/>
  <c r="K83" i="7" s="1"/>
  <c r="Q82" i="11"/>
  <c r="K84" i="7" s="1"/>
  <c r="Q83" i="11"/>
  <c r="K85" i="7" s="1"/>
  <c r="Q84" i="11"/>
  <c r="K86" i="7" s="1"/>
  <c r="Q85" i="11"/>
  <c r="K87" i="7" s="1"/>
  <c r="Q86" i="11"/>
  <c r="K88" i="7" s="1"/>
  <c r="Q87" i="11"/>
  <c r="K89" i="7" s="1"/>
  <c r="Q88" i="11"/>
  <c r="K90" i="7" s="1"/>
  <c r="Q89" i="11"/>
  <c r="K91" i="7" s="1"/>
  <c r="Q90" i="11"/>
  <c r="K92" i="7" s="1"/>
  <c r="Q91" i="11"/>
  <c r="K93" i="7" s="1"/>
  <c r="Q92" i="11"/>
  <c r="K94" i="7" s="1"/>
  <c r="Q93" i="11"/>
  <c r="K95" i="7" s="1"/>
  <c r="Q94" i="11"/>
  <c r="K96" i="7" s="1"/>
  <c r="Q95" i="11"/>
  <c r="K97" i="7" s="1"/>
  <c r="Q96" i="11"/>
  <c r="K98" i="7" s="1"/>
  <c r="Q97" i="11"/>
  <c r="K99" i="7" s="1"/>
  <c r="Q98" i="11"/>
  <c r="K100" i="7" s="1"/>
  <c r="Q99" i="11"/>
  <c r="K101" i="7" s="1"/>
  <c r="Q100" i="11"/>
  <c r="K102" i="7" s="1"/>
  <c r="Q101" i="11"/>
  <c r="K103" i="7" s="1"/>
  <c r="Q102" i="11"/>
  <c r="K104" i="7" s="1"/>
  <c r="Q103" i="11"/>
  <c r="K105" i="7" s="1"/>
  <c r="Q104" i="11"/>
  <c r="K106" i="7" s="1"/>
  <c r="Q105" i="11"/>
  <c r="K107" i="7" s="1"/>
  <c r="Q106" i="11"/>
  <c r="K108" i="7" s="1"/>
  <c r="Q107" i="11"/>
  <c r="K109" i="7" s="1"/>
  <c r="Q108" i="11"/>
  <c r="K110" i="7" s="1"/>
  <c r="Q109" i="11"/>
  <c r="K111" i="7" s="1"/>
  <c r="Q110" i="11"/>
  <c r="K112" i="7" s="1"/>
  <c r="Q111" i="11"/>
  <c r="K113" i="7" s="1"/>
  <c r="Q112" i="11"/>
  <c r="K114" i="7" s="1"/>
  <c r="Q113" i="11"/>
  <c r="K115" i="7" s="1"/>
  <c r="Q114" i="11"/>
  <c r="K116" i="7" s="1"/>
  <c r="Q115" i="11"/>
  <c r="K117" i="7" s="1"/>
  <c r="Q116" i="11"/>
  <c r="K118" i="7" s="1"/>
  <c r="Q117" i="11"/>
  <c r="K119" i="7" s="1"/>
  <c r="Q118" i="11"/>
  <c r="K120" i="7" s="1"/>
  <c r="Q119" i="11"/>
  <c r="K121" i="7" s="1"/>
  <c r="Q120" i="11"/>
  <c r="K122" i="7" s="1"/>
  <c r="Q121" i="11"/>
  <c r="K123" i="7" s="1"/>
  <c r="Q122" i="11"/>
  <c r="K124" i="7" s="1"/>
  <c r="Q123" i="11"/>
  <c r="K125" i="7" s="1"/>
  <c r="Q124" i="11"/>
  <c r="K126" i="7" s="1"/>
  <c r="Q125" i="11"/>
  <c r="K127" i="7" s="1"/>
  <c r="Q126" i="11"/>
  <c r="K128" i="7" s="1"/>
  <c r="Q127" i="11"/>
  <c r="K129" i="7" s="1"/>
  <c r="Q128" i="11"/>
  <c r="K130" i="7" s="1"/>
  <c r="Q129" i="11"/>
  <c r="K131" i="7" s="1"/>
  <c r="Q130" i="11"/>
  <c r="K132" i="7" s="1"/>
  <c r="Q131" i="11"/>
  <c r="K133" i="7" s="1"/>
  <c r="Q132" i="11"/>
  <c r="K134" i="7" s="1"/>
  <c r="Q133" i="11"/>
  <c r="K135" i="7" s="1"/>
  <c r="Q134" i="11"/>
  <c r="K136" i="7" s="1"/>
  <c r="Q135" i="11"/>
  <c r="K137" i="7" s="1"/>
  <c r="Q136" i="11"/>
  <c r="K138" i="7" s="1"/>
  <c r="Q137" i="11"/>
  <c r="K139" i="7" s="1"/>
  <c r="Q138" i="11"/>
  <c r="K140" i="7" s="1"/>
  <c r="Q139" i="11"/>
  <c r="K141" i="7" s="1"/>
  <c r="Q140" i="11"/>
  <c r="K142" i="7" s="1"/>
  <c r="Q141" i="11"/>
  <c r="K143" i="7" s="1"/>
  <c r="Q142" i="11"/>
  <c r="K144" i="7" s="1"/>
  <c r="Q143" i="11"/>
  <c r="K145" i="7" s="1"/>
  <c r="Q144" i="11"/>
  <c r="K146" i="7" s="1"/>
  <c r="Q145" i="11"/>
  <c r="K147" i="7" s="1"/>
  <c r="Q146" i="11"/>
  <c r="K148" i="7" s="1"/>
  <c r="Q147" i="11"/>
  <c r="K149" i="7" s="1"/>
  <c r="Q148" i="11"/>
  <c r="K150" i="7" s="1"/>
  <c r="Q149" i="11"/>
  <c r="K151" i="7" s="1"/>
  <c r="Q150" i="11"/>
  <c r="K152" i="7" s="1"/>
  <c r="Q151" i="11"/>
  <c r="K153" i="7" s="1"/>
  <c r="Q152" i="11"/>
  <c r="K154" i="7" s="1"/>
  <c r="Q153" i="11"/>
  <c r="K155" i="7" s="1"/>
  <c r="Q154" i="11"/>
  <c r="K156" i="7" s="1"/>
  <c r="Q155" i="11"/>
  <c r="K157" i="7" s="1"/>
  <c r="Q156" i="11"/>
  <c r="K158" i="7" s="1"/>
  <c r="Q157" i="11"/>
  <c r="K159" i="7" s="1"/>
  <c r="Q158" i="11"/>
  <c r="K160" i="7" s="1"/>
  <c r="Q159" i="11"/>
  <c r="K161" i="7" s="1"/>
  <c r="Q160" i="11"/>
  <c r="K162" i="7" s="1"/>
  <c r="Q162" i="11"/>
  <c r="K164" i="7" s="1"/>
  <c r="Q163" i="11"/>
  <c r="K165" i="7" s="1"/>
  <c r="Q164" i="11"/>
  <c r="K166" i="7" s="1"/>
  <c r="Q165" i="11"/>
  <c r="K167" i="7" s="1"/>
  <c r="Q166" i="11"/>
  <c r="K168" i="7" s="1"/>
  <c r="Q167" i="11"/>
  <c r="K169" i="7" s="1"/>
  <c r="Q168" i="11"/>
  <c r="K170" i="7" s="1"/>
  <c r="Q169" i="11"/>
  <c r="K171" i="7" s="1"/>
  <c r="Q170" i="11"/>
  <c r="K172" i="7" s="1"/>
  <c r="Q171" i="11"/>
  <c r="K173" i="7" s="1"/>
  <c r="Q172" i="11"/>
  <c r="K174" i="7" s="1"/>
  <c r="Q173" i="11"/>
  <c r="K175" i="7" s="1"/>
  <c r="Q174" i="11"/>
  <c r="K176" i="7" s="1"/>
  <c r="Q175" i="11"/>
  <c r="K177" i="7" s="1"/>
  <c r="Q176" i="11"/>
  <c r="K178" i="7" s="1"/>
  <c r="Q177" i="11"/>
  <c r="K179" i="7" s="1"/>
  <c r="Q178" i="11"/>
  <c r="K180" i="7" s="1"/>
  <c r="Q179" i="11"/>
  <c r="K181" i="7" s="1"/>
  <c r="Q180" i="11"/>
  <c r="K182" i="7" s="1"/>
  <c r="Q181" i="11"/>
  <c r="K183" i="7" s="1"/>
  <c r="Q182" i="11"/>
  <c r="K184" i="7" s="1"/>
  <c r="Q183" i="11"/>
  <c r="K185" i="7" s="1"/>
  <c r="Q184" i="11"/>
  <c r="K186" i="7" s="1"/>
  <c r="Q185" i="11"/>
  <c r="K187" i="7" s="1"/>
  <c r="Q186" i="11"/>
  <c r="K188" i="7" s="1"/>
  <c r="Q187" i="11"/>
  <c r="K189" i="7" s="1"/>
  <c r="Q188" i="11"/>
  <c r="K190" i="7" s="1"/>
  <c r="Q189" i="11"/>
  <c r="K191" i="7" s="1"/>
  <c r="Q190" i="11"/>
  <c r="K192" i="7" s="1"/>
  <c r="Q191" i="11"/>
  <c r="K193" i="7" s="1"/>
  <c r="Q192" i="11"/>
  <c r="K194" i="7" s="1"/>
  <c r="Q193" i="11"/>
  <c r="K195" i="7" s="1"/>
  <c r="Q194" i="11"/>
  <c r="K196" i="7" s="1"/>
  <c r="Q195" i="11"/>
  <c r="K197" i="7" s="1"/>
  <c r="Q196" i="11"/>
  <c r="K198" i="7" s="1"/>
  <c r="Q197" i="11"/>
  <c r="K199" i="7" s="1"/>
  <c r="Q198" i="11"/>
  <c r="K200" i="7" s="1"/>
  <c r="Q199" i="11"/>
  <c r="K201" i="7" s="1"/>
  <c r="Q200" i="11"/>
  <c r="K202" i="7" s="1"/>
  <c r="Q201" i="11"/>
  <c r="K203" i="7" s="1"/>
  <c r="Q202" i="11"/>
  <c r="K204" i="7" s="1"/>
  <c r="Q203" i="11"/>
  <c r="K205" i="7" s="1"/>
  <c r="Q204" i="11"/>
  <c r="K206" i="7" s="1"/>
  <c r="Q205" i="11"/>
  <c r="K207" i="7" s="1"/>
  <c r="Q206" i="11"/>
  <c r="K208" i="7" s="1"/>
  <c r="Q207" i="11"/>
  <c r="K209" i="7" s="1"/>
  <c r="Q208" i="11"/>
  <c r="K210" i="7" s="1"/>
  <c r="Q209" i="11"/>
  <c r="K211" i="7" s="1"/>
  <c r="Q210" i="11"/>
  <c r="K212" i="7" s="1"/>
  <c r="Q211" i="11"/>
  <c r="K213" i="7" s="1"/>
  <c r="Q212" i="11"/>
  <c r="K214" i="7" s="1"/>
  <c r="Q213" i="11"/>
  <c r="K215" i="7" s="1"/>
  <c r="Q214" i="11"/>
  <c r="K216" i="7" s="1"/>
  <c r="Q215" i="11"/>
  <c r="K217" i="7" s="1"/>
  <c r="Q216" i="11"/>
  <c r="K218" i="7" s="1"/>
  <c r="Q217" i="11"/>
  <c r="K219" i="7" s="1"/>
  <c r="Q218" i="11"/>
  <c r="K220" i="7" s="1"/>
  <c r="Q219" i="11"/>
  <c r="K221" i="7" s="1"/>
  <c r="Q220" i="11"/>
  <c r="K222" i="7" s="1"/>
  <c r="Q221" i="11"/>
  <c r="K223" i="7" s="1"/>
  <c r="Q222" i="11"/>
  <c r="K224" i="7" s="1"/>
  <c r="Q223" i="11"/>
  <c r="K225" i="7" s="1"/>
  <c r="Q224" i="11"/>
  <c r="K226" i="7" s="1"/>
  <c r="Q225" i="11"/>
  <c r="K227" i="7" s="1"/>
  <c r="Q226" i="11"/>
  <c r="K228" i="7" s="1"/>
  <c r="Q227" i="11"/>
  <c r="K229" i="7" s="1"/>
  <c r="Q228" i="11"/>
  <c r="K230" i="7" s="1"/>
  <c r="Q229" i="11"/>
  <c r="K231" i="7" s="1"/>
  <c r="Q230" i="11"/>
  <c r="K232" i="7" s="1"/>
  <c r="Q231" i="11"/>
  <c r="K233" i="7" s="1"/>
  <c r="Q232" i="11"/>
  <c r="K234" i="7" s="1"/>
  <c r="Q233" i="11"/>
  <c r="K235" i="7" s="1"/>
  <c r="Q234" i="11"/>
  <c r="K236" i="7" s="1"/>
  <c r="Q235" i="11"/>
  <c r="K237" i="7" s="1"/>
  <c r="Q236" i="11"/>
  <c r="K238" i="7" s="1"/>
  <c r="Q237" i="11"/>
  <c r="K239" i="7" s="1"/>
  <c r="Q238" i="11"/>
  <c r="K240" i="7" s="1"/>
  <c r="Q239" i="11"/>
  <c r="K241" i="7" s="1"/>
  <c r="Q240" i="11"/>
  <c r="K242" i="7" s="1"/>
  <c r="Q241" i="11"/>
  <c r="K243" i="7" s="1"/>
  <c r="Q242" i="11"/>
  <c r="K244" i="7" s="1"/>
  <c r="Q243" i="11"/>
  <c r="K245" i="7" s="1"/>
  <c r="Q244" i="11"/>
  <c r="K246" i="7" s="1"/>
  <c r="Q245" i="11"/>
  <c r="K247" i="7" s="1"/>
  <c r="Q246" i="11"/>
  <c r="K248" i="7" s="1"/>
  <c r="Q247" i="11"/>
  <c r="K249" i="7" s="1"/>
  <c r="Q248" i="11"/>
  <c r="K250" i="7" s="1"/>
  <c r="Q249" i="11"/>
  <c r="K251" i="7" s="1"/>
  <c r="Q250" i="11"/>
  <c r="K252" i="7" s="1"/>
  <c r="Q251" i="11"/>
  <c r="K253" i="7" s="1"/>
  <c r="Q252" i="11"/>
  <c r="K254" i="7" s="1"/>
  <c r="Q253" i="11"/>
  <c r="K255" i="7" s="1"/>
  <c r="Q254" i="11"/>
  <c r="K256" i="7" s="1"/>
  <c r="Q255" i="11"/>
  <c r="K257" i="7" s="1"/>
  <c r="Q256" i="11"/>
  <c r="K258" i="7" s="1"/>
  <c r="Q257" i="11"/>
  <c r="K259" i="7" s="1"/>
  <c r="Q258" i="11"/>
  <c r="K260" i="7" s="1"/>
  <c r="Q259" i="11"/>
  <c r="K261" i="7" s="1"/>
  <c r="Q260" i="11"/>
  <c r="K262" i="7" s="1"/>
  <c r="Q261" i="11"/>
  <c r="K263" i="7" s="1"/>
  <c r="Q262" i="11"/>
  <c r="K264" i="7" s="1"/>
  <c r="Q263" i="11"/>
  <c r="K265" i="7" s="1"/>
  <c r="Q264" i="11"/>
  <c r="K266" i="7" s="1"/>
  <c r="Q265" i="11"/>
  <c r="K267" i="7" s="1"/>
  <c r="Q266" i="11"/>
  <c r="K268" i="7" s="1"/>
  <c r="Q267" i="11"/>
  <c r="K269" i="7" s="1"/>
  <c r="Q268" i="11"/>
  <c r="K270" i="7" s="1"/>
  <c r="Q269" i="11"/>
  <c r="K271" i="7" s="1"/>
  <c r="Q270" i="11"/>
  <c r="K272" i="7" s="1"/>
  <c r="Q271" i="11"/>
  <c r="K273" i="7" s="1"/>
  <c r="Q272" i="11"/>
  <c r="K274" i="7" s="1"/>
  <c r="Q273" i="11"/>
  <c r="K275" i="7" s="1"/>
  <c r="Q274" i="11"/>
  <c r="K276" i="7" s="1"/>
  <c r="Q275" i="11"/>
  <c r="K277" i="7" s="1"/>
  <c r="Q276" i="11"/>
  <c r="K278" i="7" s="1"/>
  <c r="Q277" i="11"/>
  <c r="K279" i="7" s="1"/>
  <c r="Q278" i="11"/>
  <c r="K280" i="7" s="1"/>
  <c r="Q279" i="11"/>
  <c r="K281" i="7" s="1"/>
  <c r="Q280" i="11"/>
  <c r="K282" i="7" s="1"/>
  <c r="Q281" i="11"/>
  <c r="K283" i="7" s="1"/>
  <c r="Q282" i="11"/>
  <c r="K284" i="7" s="1"/>
  <c r="Q283" i="11"/>
  <c r="K285" i="7" s="1"/>
  <c r="Q284" i="11"/>
  <c r="K286" i="7" s="1"/>
  <c r="Q285" i="11"/>
  <c r="K287" i="7" s="1"/>
  <c r="Q286" i="11"/>
  <c r="K288" i="7" s="1"/>
  <c r="Q287" i="11"/>
  <c r="K289" i="7" s="1"/>
  <c r="Q288" i="11"/>
  <c r="K290" i="7" s="1"/>
  <c r="Q289" i="11"/>
  <c r="K291" i="7" s="1"/>
  <c r="Q290" i="11"/>
  <c r="K292" i="7" s="1"/>
  <c r="Q291" i="11"/>
  <c r="K293" i="7" s="1"/>
  <c r="Q292" i="11"/>
  <c r="K294" i="7" s="1"/>
  <c r="Q293" i="11"/>
  <c r="K295" i="7" s="1"/>
  <c r="Q294" i="11"/>
  <c r="K296" i="7" s="1"/>
  <c r="Q295" i="11"/>
  <c r="K297" i="7" s="1"/>
  <c r="Q296" i="11"/>
  <c r="K298" i="7" s="1"/>
  <c r="K7" i="7"/>
  <c r="Q161" i="11" l="1"/>
  <c r="K163" i="7" s="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P7" i="7" s="1"/>
  <c r="G4" i="14" l="1"/>
  <c r="P4" i="11" l="1"/>
  <c r="O4" i="1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AD13" i="9"/>
  <c r="E7" i="7" s="1"/>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13" i="9"/>
  <c r="O6" i="7" l="1"/>
  <c r="L4" i="11" l="1"/>
  <c r="Q4" i="11" l="1"/>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M8" i="10"/>
  <c r="G12" i="12" l="1"/>
  <c r="U9" i="10" l="1"/>
  <c r="J8" i="7" s="1"/>
  <c r="L8" i="7" s="1"/>
  <c r="U8" i="10"/>
  <c r="J7" i="7"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J12" i="12"/>
  <c r="K12" i="12" s="1"/>
  <c r="U10" i="10" l="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J9" i="7" l="1"/>
  <c r="U7" i="10"/>
  <c r="L9" i="7"/>
  <c r="J6" i="7"/>
  <c r="D4" i="14" l="1"/>
  <c r="C4" i="14" l="1"/>
  <c r="D12" i="9" l="1"/>
  <c r="I7" i="10" l="1"/>
  <c r="H7" i="10"/>
  <c r="Q12" i="9" l="1"/>
  <c r="F6" i="7" l="1"/>
  <c r="J11" i="12" l="1"/>
  <c r="K11" i="12" s="1"/>
  <c r="L12" i="12" s="1"/>
  <c r="I11" i="12"/>
  <c r="H11" i="12"/>
  <c r="G11" i="12"/>
  <c r="C11" i="12"/>
  <c r="F11" i="12"/>
  <c r="E11" i="12"/>
  <c r="M7" i="7" l="1"/>
  <c r="L6" i="7"/>
  <c r="L279" i="12" l="1"/>
  <c r="M274" i="7" s="1"/>
  <c r="N274" i="7" s="1"/>
  <c r="R274" i="7" s="1"/>
  <c r="L203" i="12"/>
  <c r="M198" i="7" s="1"/>
  <c r="N198" i="7" s="1"/>
  <c r="P198" i="7" s="1"/>
  <c r="L291" i="12"/>
  <c r="M286" i="7" s="1"/>
  <c r="N286" i="7" s="1"/>
  <c r="R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P39" i="7" s="1"/>
  <c r="L68" i="12"/>
  <c r="M63" i="7" s="1"/>
  <c r="N63" i="7" s="1"/>
  <c r="P63" i="7" s="1"/>
  <c r="L156" i="12"/>
  <c r="M151" i="7" s="1"/>
  <c r="N151" i="7" s="1"/>
  <c r="P151" i="7" s="1"/>
  <c r="L188" i="12"/>
  <c r="M183" i="7" s="1"/>
  <c r="N183" i="7" s="1"/>
  <c r="P183" i="7" s="1"/>
  <c r="L231" i="12"/>
  <c r="M226" i="7" s="1"/>
  <c r="N226" i="7" s="1"/>
  <c r="R226" i="7" s="1"/>
  <c r="L40" i="12"/>
  <c r="M35" i="7" s="1"/>
  <c r="N35" i="7" s="1"/>
  <c r="P35" i="7" s="1"/>
  <c r="L295" i="12"/>
  <c r="M290" i="7" s="1"/>
  <c r="N290" i="7" s="1"/>
  <c r="R290" i="7" s="1"/>
  <c r="L36" i="12"/>
  <c r="M31" i="7" s="1"/>
  <c r="N31" i="7" s="1"/>
  <c r="P31" i="7" s="1"/>
  <c r="L28" i="12"/>
  <c r="M23" i="7" s="1"/>
  <c r="N23" i="7" s="1"/>
  <c r="P23" i="7" s="1"/>
  <c r="L274" i="12"/>
  <c r="M269" i="7" s="1"/>
  <c r="N269" i="7" s="1"/>
  <c r="P269" i="7" s="1"/>
  <c r="L234" i="12"/>
  <c r="M229" i="7" s="1"/>
  <c r="N229" i="7" s="1"/>
  <c r="P229" i="7" s="1"/>
  <c r="L56" i="12"/>
  <c r="M51" i="7" s="1"/>
  <c r="N51" i="7" s="1"/>
  <c r="R51" i="7" s="1"/>
  <c r="L171" i="12"/>
  <c r="M166" i="7" s="1"/>
  <c r="N166" i="7" s="1"/>
  <c r="P166" i="7" s="1"/>
  <c r="L124" i="12"/>
  <c r="M119" i="7" s="1"/>
  <c r="N119" i="7" s="1"/>
  <c r="P119" i="7" s="1"/>
  <c r="L226" i="12"/>
  <c r="M221" i="7" s="1"/>
  <c r="N221" i="7" s="1"/>
  <c r="P221" i="7" s="1"/>
  <c r="L267" i="12"/>
  <c r="M262" i="7" s="1"/>
  <c r="N262" i="7" s="1"/>
  <c r="P262" i="7" s="1"/>
  <c r="L199" i="12"/>
  <c r="M194" i="7" s="1"/>
  <c r="N194" i="7" s="1"/>
  <c r="P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R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R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P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P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P11" i="7"/>
  <c r="R198" i="7"/>
  <c r="P274" i="7"/>
  <c r="P163" i="7" l="1"/>
  <c r="R159" i="7"/>
  <c r="R111" i="7"/>
  <c r="R260" i="7"/>
  <c r="R222" i="7"/>
  <c r="R204" i="7"/>
  <c r="R194" i="7"/>
  <c r="R253" i="7"/>
  <c r="P286" i="7"/>
  <c r="R63" i="7"/>
  <c r="R112" i="7"/>
  <c r="P107" i="7"/>
  <c r="R135" i="7"/>
  <c r="R165" i="7"/>
  <c r="R153" i="7"/>
  <c r="R183" i="7"/>
  <c r="R125" i="7"/>
  <c r="R269" i="7"/>
  <c r="R55" i="7"/>
  <c r="R23" i="7"/>
  <c r="R184" i="7"/>
  <c r="P45" i="7"/>
  <c r="P232" i="7"/>
  <c r="P258" i="7"/>
  <c r="P83" i="7"/>
  <c r="R167" i="7"/>
  <c r="R238" i="7"/>
  <c r="R109" i="7"/>
  <c r="R294" i="7"/>
  <c r="R108" i="7"/>
  <c r="P131" i="7"/>
  <c r="P241" i="7"/>
  <c r="R151" i="7"/>
  <c r="R22" i="7"/>
  <c r="R133" i="7"/>
  <c r="R39" i="7"/>
  <c r="P146" i="7"/>
  <c r="R229" i="7"/>
  <c r="P271" i="7"/>
  <c r="P43" i="7"/>
  <c r="R278" i="7"/>
  <c r="R47" i="7"/>
  <c r="R214" i="7"/>
  <c r="R86" i="7"/>
  <c r="R293" i="7"/>
  <c r="R203" i="7"/>
  <c r="R87" i="7"/>
  <c r="P51" i="7"/>
  <c r="R69" i="7"/>
  <c r="R94" i="7"/>
  <c r="P82" i="7"/>
  <c r="R117" i="7"/>
  <c r="R285" i="7"/>
  <c r="R259" i="7"/>
  <c r="P234" i="7"/>
  <c r="P123" i="7"/>
  <c r="P233" i="7"/>
  <c r="P41" i="7"/>
  <c r="P129" i="7"/>
  <c r="P9" i="7"/>
  <c r="R172"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C4" i="11"/>
  <c r="F7" i="10"/>
  <c r="C7" i="10"/>
  <c r="R6" i="7" l="1"/>
  <c r="P6" i="7"/>
  <c r="N7" i="10"/>
  <c r="N261" i="10"/>
  <c r="N256" i="10"/>
  <c r="N55" i="10"/>
  <c r="N246" i="10"/>
  <c r="N120" i="10"/>
  <c r="N184" i="10"/>
  <c r="N247" i="10"/>
  <c r="N116" i="10"/>
  <c r="N163" i="10"/>
  <c r="N156" i="10"/>
  <c r="N165" i="10"/>
  <c r="N272" i="10"/>
  <c r="N204" i="10"/>
  <c r="N50" i="10"/>
  <c r="N178" i="10"/>
  <c r="N241" i="10"/>
  <c r="N202" i="10"/>
  <c r="N249" i="10"/>
  <c r="N24" i="10"/>
  <c r="N282" i="10"/>
  <c r="N37" i="10"/>
  <c r="N68" i="10"/>
  <c r="N159" i="10"/>
  <c r="N13" i="10"/>
  <c r="N287" i="10"/>
  <c r="N81" i="10"/>
  <c r="N91" i="10"/>
  <c r="N126" i="10"/>
  <c r="N92" i="10"/>
  <c r="N157" i="10"/>
  <c r="N78" i="10"/>
  <c r="N142" i="10"/>
  <c r="N205" i="10"/>
  <c r="N269" i="10"/>
  <c r="N280" i="10"/>
  <c r="N226" i="10"/>
  <c r="N63" i="10"/>
  <c r="N127" i="10"/>
  <c r="N264" i="10"/>
  <c r="N100" i="10"/>
  <c r="N128" i="10"/>
  <c r="N191" i="10"/>
  <c r="N255" i="10"/>
  <c r="N171" i="10"/>
  <c r="N196" i="10"/>
  <c r="N113" i="10"/>
  <c r="N211" i="10"/>
  <c r="N195" i="10"/>
  <c r="N129" i="10"/>
  <c r="N283" i="10"/>
  <c r="N193" i="10"/>
  <c r="N276" i="10"/>
  <c r="N267" i="10"/>
  <c r="N215" i="10"/>
  <c r="N9" i="10"/>
  <c r="N290" i="10"/>
  <c r="N138" i="10"/>
  <c r="N132" i="10"/>
  <c r="N160" i="10"/>
  <c r="N17" i="10"/>
  <c r="N36" i="10"/>
  <c r="N59" i="10"/>
  <c r="N117" i="10"/>
  <c r="N93" i="10"/>
  <c r="N175" i="10"/>
  <c r="N176" i="10"/>
  <c r="N33" i="10"/>
  <c r="N162" i="10"/>
  <c r="N150" i="10"/>
  <c r="N277" i="10"/>
  <c r="N257" i="10"/>
  <c r="N258" i="10"/>
  <c r="N259" i="10"/>
  <c r="N260" i="10"/>
  <c r="N71" i="10"/>
  <c r="N135" i="10"/>
  <c r="N262" i="10"/>
  <c r="N296" i="10"/>
  <c r="N72" i="10"/>
  <c r="N136" i="10"/>
  <c r="N199" i="10"/>
  <c r="N265" i="10"/>
  <c r="N194" i="10"/>
  <c r="N203" i="10"/>
  <c r="N244" i="10"/>
  <c r="N57" i="10"/>
  <c r="N121" i="10"/>
  <c r="N216" i="10"/>
  <c r="N236" i="10"/>
  <c r="N58" i="10"/>
  <c r="N122" i="10"/>
  <c r="N234" i="10"/>
  <c r="N207" i="10"/>
  <c r="N65" i="10"/>
  <c r="N292" i="10"/>
  <c r="N273" i="10"/>
  <c r="N23" i="10"/>
  <c r="N88" i="10"/>
  <c r="N74" i="10"/>
  <c r="N12" i="10"/>
  <c r="N177" i="10"/>
  <c r="N95" i="10"/>
  <c r="N131" i="10"/>
  <c r="N223" i="10"/>
  <c r="N21" i="10"/>
  <c r="N11" i="10"/>
  <c r="N146" i="10"/>
  <c r="N26" i="10"/>
  <c r="N47" i="10"/>
  <c r="N266" i="10"/>
  <c r="N239" i="10"/>
  <c r="N97" i="10"/>
  <c r="N34" i="10"/>
  <c r="N125" i="10"/>
  <c r="N30" i="10"/>
  <c r="N94" i="10"/>
  <c r="N158" i="10"/>
  <c r="N221" i="10"/>
  <c r="N297" i="10"/>
  <c r="N298" i="10"/>
  <c r="N299" i="10"/>
  <c r="N15" i="10"/>
  <c r="N79" i="10"/>
  <c r="N143" i="10"/>
  <c r="N206" i="10"/>
  <c r="N270" i="10"/>
  <c r="N289" i="10"/>
  <c r="N219" i="10"/>
  <c r="N16" i="10"/>
  <c r="N242" i="10"/>
  <c r="N243" i="10"/>
  <c r="N248" i="10"/>
  <c r="N66" i="10"/>
  <c r="N275" i="10"/>
  <c r="N278" i="10"/>
  <c r="N152" i="10"/>
  <c r="N19" i="10"/>
  <c r="N73" i="10"/>
  <c r="N29" i="10"/>
  <c r="N222" i="10"/>
  <c r="N96" i="10"/>
  <c r="N20" i="10"/>
  <c r="N145" i="10"/>
  <c r="N82" i="10"/>
  <c r="N53" i="10"/>
  <c r="N217" i="10"/>
  <c r="N189" i="10"/>
  <c r="N149" i="10"/>
  <c r="N141" i="10"/>
  <c r="N123" i="10"/>
  <c r="N38" i="10"/>
  <c r="N102" i="10"/>
  <c r="N166" i="10"/>
  <c r="N229" i="10"/>
  <c r="N293" i="10"/>
  <c r="N43" i="10"/>
  <c r="N28" i="10"/>
  <c r="N45" i="10"/>
  <c r="N151" i="10"/>
  <c r="N201" i="10"/>
  <c r="N51" i="10"/>
  <c r="N18" i="10"/>
  <c r="N90" i="10"/>
  <c r="N62" i="10"/>
  <c r="N238" i="10"/>
  <c r="N192" i="10"/>
  <c r="N99" i="10"/>
  <c r="N225" i="10"/>
  <c r="N46" i="10"/>
  <c r="N77" i="10"/>
  <c r="N32" i="10"/>
  <c r="N209" i="10"/>
  <c r="N185" i="10"/>
  <c r="N161" i="10"/>
  <c r="N54" i="10"/>
  <c r="N118" i="10"/>
  <c r="N182" i="10"/>
  <c r="N245" i="10"/>
  <c r="N208" i="10"/>
  <c r="N109" i="10"/>
  <c r="N39" i="10"/>
  <c r="N103" i="10"/>
  <c r="N167" i="10"/>
  <c r="N230" i="10"/>
  <c r="N294" i="10"/>
  <c r="N210" i="10"/>
  <c r="N85" i="10"/>
  <c r="N40" i="10"/>
  <c r="N104" i="10"/>
  <c r="N231" i="10"/>
  <c r="N295" i="10"/>
  <c r="N75" i="10"/>
  <c r="N60" i="10"/>
  <c r="N61" i="10"/>
  <c r="N25" i="10"/>
  <c r="N89" i="10"/>
  <c r="N153" i="10"/>
  <c r="N67" i="10"/>
  <c r="N84" i="10"/>
  <c r="N154" i="10"/>
  <c r="N111" i="10"/>
  <c r="N112" i="10"/>
  <c r="N101" i="10"/>
  <c r="N98" i="10"/>
  <c r="AD12" i="9"/>
  <c r="N197" i="10" l="1"/>
  <c r="N169" i="10"/>
  <c r="N108" i="10"/>
  <c r="N174" i="10"/>
  <c r="N279" i="10"/>
  <c r="N140" i="10"/>
  <c r="N237" i="10"/>
  <c r="N144" i="10"/>
  <c r="N155" i="10"/>
  <c r="N288" i="10"/>
  <c r="N251" i="10"/>
  <c r="N268" i="10"/>
  <c r="N86" i="10"/>
  <c r="N286" i="10"/>
  <c r="N281" i="10"/>
  <c r="N254" i="10"/>
  <c r="N48" i="10"/>
  <c r="N130" i="10"/>
  <c r="N253" i="10"/>
  <c r="N168" i="10"/>
  <c r="N115" i="10"/>
  <c r="N110" i="10"/>
  <c r="N35" i="10"/>
  <c r="N107" i="10"/>
  <c r="N27" i="10"/>
  <c r="N80" i="10"/>
  <c r="N285" i="10"/>
  <c r="N76" i="10"/>
  <c r="N291" i="10"/>
  <c r="N218" i="10"/>
  <c r="N164" i="10"/>
  <c r="N22" i="10"/>
  <c r="N83" i="10"/>
  <c r="N252" i="10"/>
  <c r="N190" i="10"/>
  <c r="N148" i="10"/>
  <c r="N284" i="10"/>
  <c r="N105" i="10"/>
  <c r="N233" i="10"/>
  <c r="N274" i="10"/>
  <c r="N181" i="10"/>
  <c r="N180" i="10"/>
  <c r="N44" i="10"/>
  <c r="N250" i="10"/>
  <c r="N172" i="10"/>
  <c r="N147" i="10"/>
  <c r="N224" i="10"/>
  <c r="N134" i="10"/>
  <c r="N263" i="10"/>
  <c r="N198" i="10"/>
  <c r="N213" i="10"/>
  <c r="N240" i="10"/>
  <c r="N31" i="10"/>
  <c r="N214" i="10"/>
  <c r="N114" i="10"/>
  <c r="N64" i="10"/>
  <c r="N220" i="10"/>
  <c r="N14" i="10"/>
  <c r="N52" i="10"/>
  <c r="N10" i="10"/>
  <c r="N271" i="10"/>
  <c r="N179" i="10"/>
  <c r="N170" i="10"/>
  <c r="N139" i="10"/>
  <c r="N183" i="10"/>
  <c r="N228" i="10"/>
  <c r="N227" i="10"/>
  <c r="N124" i="10"/>
  <c r="N69" i="10"/>
  <c r="N137" i="10"/>
  <c r="N235" i="10"/>
  <c r="N200" i="10"/>
  <c r="N42" i="10"/>
  <c r="N232" i="10"/>
  <c r="N119" i="10"/>
  <c r="N70" i="10"/>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<sst xmlns="http://schemas.openxmlformats.org/spreadsheetml/2006/main" count="3022" uniqueCount="1421">
  <si>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</si>
  <si>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</si>
  <si>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</si>
  <si>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</si>
  <si>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</si>
  <si>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</si>
  <si>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</si>
  <si>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</si>
  <si>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</si>
  <si>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</si>
  <si>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</si>
  <si>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</si>
  <si>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</si>
  <si>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</si>
  <si>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</si>
  <si>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</si>
  <si>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</si>
  <si>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</si>
  <si>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</si>
  <si>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</si>
  <si>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</si>
  <si>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</si>
  <si>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</si>
  <si>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</si>
  <si>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</si>
  <si>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</si>
  <si>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</si>
  <si>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</si>
  <si>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</si>
  <si>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</si>
  <si>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</si>
  <si>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</si>
  <si>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</si>
  <si>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</si>
  <si>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</si>
  <si>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</si>
  <si>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</si>
  <si>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</si>
  <si>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</si>
  <si>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</si>
  <si>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</si>
  <si>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</si>
  <si>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</si>
  <si>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</si>
  <si>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</si>
  <si>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</si>
  <si>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</si>
  <si>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</si>
  <si>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</si>
  <si>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</si>
  <si>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</si>
  <si>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</si>
  <si>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</si>
  <si>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</si>
  <si>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</si>
  <si>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</si>
  <si>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</si>
  <si>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</si>
  <si>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</si>
  <si>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</si>
  <si>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</si>
  <si>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</si>
  <si>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</si>
  <si>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</si>
  <si>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</si>
  <si>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</si>
  <si>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</si>
  <si>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</si>
  <si>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</si>
  <si>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</si>
  <si>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</si>
  <si>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</si>
  <si>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</si>
  <si>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</si>
  <si>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</si>
  <si>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</si>
  <si>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</si>
  <si>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</si>
  <si>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</si>
  <si>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</si>
  <si>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</si>
  <si>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</si>
  <si>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</si>
  <si>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</si>
  <si>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</si>
  <si>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</si>
  <si>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</si>
  <si>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</si>
  <si>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</si>
  <si>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</si>
  <si>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</si>
  <si>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</si>
  <si>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</si>
  <si>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</si>
  <si>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</si>
  <si>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</si>
  <si>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</si>
  <si>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</si>
  <si>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</si>
  <si>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</si>
  <si>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</si>
  <si>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</si>
  <si>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</si>
  <si>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</si>
  <si>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</si>
  <si>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</si>
  <si>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</si>
  <si>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</si>
  <si>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</si>
  <si>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</si>
  <si>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</si>
  <si>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</si>
  <si>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</si>
  <si>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</si>
  <si>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</si>
  <si>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</si>
  <si>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</si>
  <si>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</si>
  <si>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</si>
  <si>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</si>
  <si>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</si>
  <si>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</si>
  <si>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</si>
  <si>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</si>
  <si>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</si>
  <si>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</si>
  <si>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</si>
  <si>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</si>
  <si>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</si>
  <si>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</si>
  <si>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</si>
  <si>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</si>
  <si>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</si>
  <si>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</si>
  <si>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</si>
  <si>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</si>
  <si>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</si>
  <si>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</si>
  <si>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</si>
  <si>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</si>
  <si>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</si>
  <si>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</si>
  <si>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</si>
  <si>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</si>
  <si>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</si>
  <si>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</si>
  <si>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</si>
  <si>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</si>
  <si>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</si>
  <si>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</si>
  <si>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</si>
  <si>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</si>
  <si>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</si>
  <si>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</si>
  <si>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</si>
  <si>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</si>
  <si>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</si>
  <si>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</si>
  <si>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</si>
  <si>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</si>
  <si>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</si>
  <si>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</si>
  <si>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</si>
  <si>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</si>
  <si>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</si>
  <si>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</si>
  <si>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</si>
  <si>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</si>
  <si>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</si>
  <si>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</si>
  <si>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</si>
  <si>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</si>
  <si>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</si>
  <si>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</si>
  <si>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</si>
  <si>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</si>
  <si>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</si>
  <si>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</si>
  <si>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</si>
  <si>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</si>
  <si>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</si>
  <si>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</si>
  <si>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</si>
  <si>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</si>
  <si>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</si>
  <si>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</si>
  <si>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</si>
  <si>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</si>
  <si>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</si>
  <si>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</si>
  <si>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</si>
  <si>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</si>
  <si>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</si>
  <si>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</si>
  <si>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</si>
  <si>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</si>
  <si>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</si>
  <si>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</si>
  <si>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</si>
  <si>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</si>
  <si>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</si>
  <si>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</si>
  <si>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</si>
  <si>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</si>
  <si>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</si>
  <si>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</si>
  <si>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</si>
  <si>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</si>
  <si>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</si>
  <si>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</si>
  <si>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</si>
  <si>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</si>
  <si>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</si>
  <si>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</si>
  <si>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</si>
  <si>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</si>
  <si>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</si>
  <si>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</si>
  <si>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</si>
  <si>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</si>
  <si>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</si>
  <si>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</si>
  <si>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</si>
  <si>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</si>
  <si>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</si>
  <si>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</si>
  <si>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</si>
  <si>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</si>
  <si>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</si>
  <si>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</si>
  <si>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</si>
  <si>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</si>
  <si>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</si>
  <si>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</si>
  <si>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</si>
  <si>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</si>
  <si>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</si>
  <si>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</si>
  <si>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</si>
  <si>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</si>
  <si>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</si>
  <si>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</si>
  <si>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</si>
  <si>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</si>
  <si>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</si>
  <si>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</si>
  <si>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</si>
  <si>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</si>
  <si>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</si>
  <si>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</si>
  <si>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</si>
  <si>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</si>
  <si>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</si>
  <si>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</si>
  <si>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</si>
  <si>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</si>
  <si>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</si>
  <si>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</si>
  <si>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</si>
  <si>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</si>
  <si>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</si>
  <si>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</si>
  <si>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</si>
  <si>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</si>
  <si>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</si>
  <si>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</si>
  <si>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</si>
  <si>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</si>
  <si>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</si>
  <si>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</si>
  <si>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</si>
  <si>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</si>
  <si>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</si>
  <si>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</si>
  <si>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</si>
  <si>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</si>
  <si>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</si>
  <si>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</si>
  <si>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</si>
  <si>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</si>
  <si>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</si>
  <si>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</si>
  <si>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</si>
  <si>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</si>
  <si>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</si>
  <si>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</si>
  <si>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</si>
  <si>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</si>
  <si>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</si>
  <si>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</si>
  <si>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</si>
  <si>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</si>
  <si>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</si>
  <si>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</si>
  <si>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</si>
  <si>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</si>
  <si>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</si>
  <si>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</si>
  <si>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</si>
  <si>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</si>
  <si>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</si>
  <si>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</si>
  <si>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</si>
  <si>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</si>
  <si>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</si>
  <si>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</si>
  <si>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</si>
  <si>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</si>
  <si>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</si>
  <si>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</si>
  <si>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</si>
  <si>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</si>
  <si>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</si>
  <si>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</si>
  <si>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</si>
  <si>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</si>
  <si>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</si>
  <si>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</si>
  <si>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</si>
  <si>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</si>
  <si>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</si>
  <si>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</si>
  <si>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</si>
  <si>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</si>
  <si>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</si>
  <si>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</si>
  <si>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</si>
  <si>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</si>
  <si>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</si>
  <si>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</si>
  <si>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</si>
  <si>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</si>
  <si>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</si>
  <si>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</si>
  <si>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</si>
  <si>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</si>
  <si>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</si>
  <si>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</si>
  <si>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</si>
  <si>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</si>
  <si>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</si>
  <si>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</si>
  <si>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</si>
  <si>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</si>
  <si>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</si>
  <si>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</si>
  <si>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</si>
  <si>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</si>
  <si>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</si>
  <si>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</si>
  <si>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</si>
  <si>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</si>
  <si>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</si>
  <si>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</si>
  <si>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</si>
  <si>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</si>
  <si>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</si>
  <si>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</si>
  <si>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</si>
  <si>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</si>
  <si>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</si>
  <si>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</si>
  <si>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</si>
  <si>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</si>
  <si>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</si>
  <si>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</si>
  <si>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</si>
  <si>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</si>
  <si>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</si>
  <si>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</si>
  <si>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</si>
  <si>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</si>
  <si>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</si>
  <si>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</si>
  <si>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</si>
  <si>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</si>
  <si>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</si>
  <si>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</si>
  <si>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</si>
  <si>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</si>
  <si>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</si>
  <si>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</si>
  <si>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</si>
  <si>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</si>
  <si>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</si>
  <si>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</si>
  <si>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</si>
  <si>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</si>
  <si>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</si>
  <si>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</si>
  <si>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</si>
  <si>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</si>
  <si>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</si>
  <si>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</si>
  <si>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</si>
  <si>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</si>
  <si>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</si>
  <si>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</si>
  <si>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</si>
  <si>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</si>
  <si>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</si>
  <si>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</si>
  <si>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</si>
  <si>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</si>
  <si>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</si>
  <si>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</si>
  <si>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</si>
  <si>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</si>
  <si>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</si>
  <si>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</si>
  <si>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</si>
  <si>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</si>
  <si>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</si>
  <si>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</si>
  <si>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</si>
  <si>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</si>
  <si>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</si>
  <si>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</si>
  <si>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</si>
  <si>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</si>
  <si>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</si>
  <si>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</si>
  <si>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</si>
  <si>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</si>
  <si>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</si>
  <si>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</si>
  <si>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</si>
  <si>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</si>
  <si>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</si>
  <si>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</si>
  <si>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</si>
  <si>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</si>
  <si>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</si>
  <si>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</si>
  <si>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</si>
  <si>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</si>
  <si>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</si>
  <si>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</si>
  <si>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</si>
  <si>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</si>
  <si>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</si>
  <si>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</si>
  <si>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</si>
  <si>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</si>
  <si>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</si>
  <si>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</si>
  <si>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</si>
  <si>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</si>
  <si>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</si>
  <si>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</si>
  <si>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</si>
  <si>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</si>
  <si>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</si>
  <si>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</si>
  <si>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</si>
  <si>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</si>
  <si>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</si>
  <si>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</si>
  <si>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</si>
  <si>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</si>
  <si>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</si>
  <si>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</si>
  <si>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</si>
  <si>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</si>
  <si>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</si>
  <si>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</si>
  <si>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</si>
  <si>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</si>
  <si>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</si>
  <si>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</si>
  <si>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</si>
  <si>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</si>
  <si>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</si>
  <si>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</si>
  <si>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</si>
  <si>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</si>
  <si>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</si>
  <si>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</si>
  <si>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</si>
  <si>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</si>
  <si>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</si>
  <si>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</si>
  <si>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</si>
  <si>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</si>
  <si>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</si>
  <si>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</si>
  <si>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</si>
  <si>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</si>
  <si>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</si>
  <si>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</si>
  <si>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</si>
  <si>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</si>
  <si>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</si>
  <si>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</si>
  <si>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</si>
  <si>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</si>
  <si>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</si>
  <si>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</si>
  <si>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</si>
  <si>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</si>
  <si>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</si>
  <si>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</si>
  <si>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</si>
  <si>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</si>
  <si>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</si>
  <si>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</si>
  <si>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</si>
  <si>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</si>
  <si>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</si>
  <si>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</si>
  <si>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</si>
  <si>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</si>
  <si>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</si>
  <si>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</si>
  <si>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</si>
  <si>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</si>
  <si>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</si>
  <si>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</si>
  <si>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</si>
  <si>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</si>
  <si>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</si>
  <si>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</si>
  <si>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</si>
  <si>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</si>
  <si>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</si>
  <si>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</si>
  <si>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</si>
  <si>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</si>
  <si>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</si>
  <si>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</si>
  <si>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</si>
  <si>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</si>
  <si>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</si>
  <si>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</si>
  <si>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</si>
  <si>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</si>
  <si>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</si>
  <si>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</si>
  <si>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</si>
  <si>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</si>
  <si>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</si>
  <si>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</si>
  <si>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</si>
  <si>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</si>
  <si>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</si>
  <si>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</si>
  <si>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</si>
  <si>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</si>
  <si>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</si>
  <si>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</si>
  <si>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</si>
  <si>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</si>
  <si>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</si>
  <si>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</si>
  <si>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</si>
  <si>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</si>
  <si>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</si>
  <si>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</si>
  <si>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</si>
  <si>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</si>
  <si>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</si>
  <si>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</si>
  <si>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</si>
  <si>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</si>
  <si>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</si>
  <si>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</si>
  <si>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</si>
  <si>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</si>
  <si>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</si>
  <si>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</si>
  <si>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</si>
  <si>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</si>
  <si>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</si>
  <si>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</si>
  <si>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</si>
  <si>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</si>
  <si>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</si>
  <si>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</si>
  <si>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</si>
  <si>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</si>
  <si>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</si>
  <si>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</si>
  <si>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</si>
  <si>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</si>
  <si>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</si>
  <si>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</si>
  <si>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</si>
  <si>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</si>
  <si>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</si>
  <si>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</si>
  <si>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</si>
  <si>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</si>
  <si>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</si>
  <si>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</si>
  <si>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</si>
  <si>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</si>
  <si>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</si>
  <si>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</si>
  <si>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</si>
  <si>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</si>
  <si>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</si>
  <si>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</si>
  <si>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</si>
  <si>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</si>
  <si>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</si>
  <si>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</si>
  <si>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</si>
  <si>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</si>
  <si>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</si>
  <si>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</si>
  <si>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</si>
  <si>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</si>
  <si>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</si>
  <si>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</si>
  <si>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</si>
  <si>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</si>
  <si>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</si>
  <si>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</si>
  <si>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</si>
  <si>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</si>
  <si>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</si>
  <si>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</si>
  <si>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</si>
  <si>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</si>
  <si>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</si>
  <si>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</si>
  <si>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</si>
  <si>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</si>
  <si>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</si>
  <si>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</si>
  <si>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</si>
  <si>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</si>
  <si>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</si>
  <si>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</si>
  <si>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</si>
  <si>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</si>
  <si>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</si>
  <si>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</si>
  <si>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</si>
  <si>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</si>
  <si>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</si>
  <si>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</si>
  <si>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</si>
  <si>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</si>
  <si>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</si>
  <si>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</si>
  <si>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</si>
  <si>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</si>
  <si>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</si>
  <si>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</si>
  <si>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</si>
  <si>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</si>
  <si>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</si>
  <si>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</si>
  <si>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</si>
  <si>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</si>
  <si>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</si>
  <si>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</si>
  <si>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</si>
  <si>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</si>
  <si>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</si>
  <si>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</si>
  <si>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</si>
  <si>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</si>
  <si>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</si>
  <si>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</si>
  <si>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</si>
  <si>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</si>
  <si>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</si>
  <si>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</si>
  <si>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</si>
  <si>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</si>
  <si>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</si>
  <si>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</si>
  <si>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</si>
  <si>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</si>
  <si>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</si>
  <si>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</si>
  <si>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</si>
  <si>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</si>
  <si>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</si>
  <si>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</si>
  <si>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</si>
  <si>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</si>
  <si>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</si>
  <si>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</si>
  <si>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</si>
  <si>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</si>
  <si>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</si>
  <si>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</si>
  <si>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</si>
  <si>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</si>
  <si>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</si>
  <si>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</si>
  <si>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</si>
  <si>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</si>
  <si>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</si>
  <si>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</si>
  <si>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</si>
  <si>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</si>
  <si>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</si>
  <si>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</si>
  <si>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</si>
  <si>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</si>
  <si>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</si>
  <si>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</si>
  <si>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</si>
  <si>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</si>
  <si>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</si>
  <si>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</si>
  <si>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</si>
  <si>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</si>
  <si>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</si>
  <si>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</si>
  <si>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</si>
  <si>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</si>
  <si>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</si>
  <si>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</si>
  <si>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</si>
  <si>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</si>
  <si>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</si>
  <si>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</si>
  <si>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</si>
  <si>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</si>
  <si>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</si>
  <si>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</si>
  <si>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</si>
  <si>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</si>
  <si>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</si>
  <si>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</si>
  <si>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</si>
  <si>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</si>
  <si>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</si>
  <si>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Aloittavien koulujen rahoitukseen liittyvä vähennys (-0,01 €/as)</t>
  </si>
  <si>
    <t>Valtionosuus ennen verotuloihin perustuvaa valtionosuuden tasausta</t>
  </si>
  <si>
    <t>Verotuloihin perustuva valtionosuuden tasaus</t>
  </si>
  <si>
    <t>Erotus = tasausraja - laskennallinen verotulo, €/asukas</t>
  </si>
  <si>
    <t>Tieto ei sisällä OKM:n valtionosuuksia</t>
  </si>
  <si>
    <t>18–64-vuotiaat</t>
  </si>
  <si>
    <t>Ikä 18-64</t>
  </si>
  <si>
    <t>Työttömät ja palveluissa olevat</t>
  </si>
  <si>
    <t>Perushinnat:</t>
  </si>
  <si>
    <t xml:space="preserve">Työttömät ja palveluissa olevat </t>
  </si>
  <si>
    <t>Työpaikkaomavaraisuuskerroin</t>
  </si>
  <si>
    <t>Positiivinen väestön kasvu 2021-2023</t>
  </si>
  <si>
    <t>Määräaikaisen v 2024 tehdyn lisäyksen takaisinperintä (1/3)</t>
  </si>
  <si>
    <t>TE25: Kunnan työttömyysetuuksien rahoitusvastuun laajentamisen korvaus</t>
  </si>
  <si>
    <t>Veromenetysten korvaus 2025</t>
  </si>
  <si>
    <t>Korvaukset vuosilta 2010-2023, €</t>
  </si>
  <si>
    <t>Veromenetysten korvaus 2010-2025 yhteensä, €</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</si>
  <si>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</si>
  <si>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</si>
  <si>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</si>
  <si>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</si>
  <si>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</si>
  <si>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</si>
  <si>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</si>
  <si>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</si>
  <si>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</si>
  <si>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</si>
  <si>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</si>
  <si>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</si>
  <si>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</si>
  <si>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</si>
  <si>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</si>
  <si>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</si>
  <si>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</si>
  <si>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</si>
  <si>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</si>
  <si>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</si>
  <si>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</si>
  <si>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</si>
  <si>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</si>
  <si>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</si>
  <si>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</si>
  <si>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</si>
  <si>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</si>
  <si>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</si>
  <si>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</si>
  <si>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</si>
  <si>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</si>
  <si>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</si>
  <si>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</si>
  <si>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</si>
  <si>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</si>
  <si>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</si>
  <si>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</si>
  <si>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</si>
  <si>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</si>
  <si>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</si>
  <si>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</si>
  <si>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</si>
  <si>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</si>
  <si>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</si>
  <si>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</si>
  <si>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</si>
  <si>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</si>
  <si>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</si>
  <si>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</si>
  <si>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</si>
  <si>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</si>
  <si>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</si>
  <si>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</si>
  <si>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</si>
  <si>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</si>
  <si>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</si>
  <si>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</si>
  <si>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</si>
  <si>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</si>
  <si>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</si>
  <si>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</si>
  <si>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</si>
  <si>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</si>
  <si>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</si>
  <si>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</si>
  <si>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</si>
  <si>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</si>
  <si>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</si>
  <si>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</si>
  <si>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</si>
  <si>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</si>
  <si>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</si>
  <si>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</si>
  <si>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</si>
  <si>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</si>
  <si>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</si>
  <si>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</si>
  <si>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</si>
  <si>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</si>
  <si>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</si>
  <si>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</si>
  <si>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</si>
  <si>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</si>
  <si>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</si>
  <si>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</si>
  <si>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</si>
  <si>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</si>
  <si>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</si>
  <si>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</si>
  <si>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</si>
  <si>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</si>
  <si>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</si>
  <si>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</si>
  <si>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</si>
  <si>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</si>
  <si>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</si>
  <si>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</si>
  <si>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</si>
  <si>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</si>
  <si>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</si>
  <si>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</si>
  <si>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</si>
  <si>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</si>
  <si>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</si>
  <si>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</si>
  <si>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</si>
  <si>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</si>
  <si>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</si>
  <si>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</si>
  <si>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</si>
  <si>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</si>
  <si>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</si>
  <si>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</si>
  <si>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</si>
  <si>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</si>
  <si>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</si>
  <si>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</si>
  <si>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</si>
  <si>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</si>
  <si>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</si>
  <si>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</si>
  <si>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</si>
  <si>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</si>
  <si>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</si>
  <si>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</si>
  <si>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</si>
  <si>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</si>
  <si>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</si>
  <si>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</si>
  <si>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</si>
  <si>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</si>
  <si>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</si>
  <si>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</si>
  <si>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</si>
  <si>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</si>
  <si>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</si>
  <si>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</si>
  <si>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</si>
  <si>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</si>
  <si>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</si>
  <si>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</si>
  <si>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</si>
  <si>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</si>
  <si>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</si>
  <si>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</si>
  <si>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</si>
  <si>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</si>
  <si>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</si>
  <si>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</si>
  <si>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</si>
  <si>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</si>
  <si>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</si>
  <si>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</si>
  <si>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</si>
  <si>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</si>
  <si>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</si>
  <si>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</si>
  <si>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</si>
  <si>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</si>
  <si>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</si>
  <si>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</si>
  <si>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</si>
  <si>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</si>
  <si>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</si>
  <si>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</si>
  <si>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</si>
  <si>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</si>
  <si>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</si>
  <si>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</si>
  <si>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</si>
  <si>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</si>
  <si>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</si>
  <si>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</si>
  <si>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</si>
  <si>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</si>
  <si>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</si>
  <si>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</si>
  <si>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</si>
  <si>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</si>
  <si>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</si>
  <si>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</si>
  <si>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</si>
  <si>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</si>
  <si>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</si>
  <si>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</si>
  <si>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</si>
  <si>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</si>
  <si>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</si>
  <si>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</si>
  <si>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</si>
  <si>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</si>
  <si>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</si>
  <si>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</si>
  <si>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</si>
  <si>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</si>
  <si>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</si>
  <si>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</si>
  <si>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</si>
  <si>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</si>
  <si>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</si>
  <si>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</si>
  <si>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</si>
  <si>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</si>
  <si>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</si>
  <si>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</si>
  <si>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</si>
  <si>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</si>
  <si>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</si>
  <si>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</si>
  <si>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</si>
  <si>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</si>
  <si>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</si>
  <si>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</si>
  <si>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</si>
  <si>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</si>
  <si>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</si>
  <si>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</si>
  <si>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</si>
  <si>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</si>
  <si>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</si>
  <si>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</si>
  <si>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</si>
  <si>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</si>
  <si>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</si>
  <si>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</si>
  <si>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</si>
  <si>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</si>
  <si>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</si>
  <si>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</si>
  <si>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</si>
  <si>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</si>
  <si>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</si>
  <si>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</si>
  <si>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</si>
  <si>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</si>
  <si>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</si>
  <si>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</si>
  <si>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</si>
  <si>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</si>
  <si>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</si>
  <si>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</si>
  <si>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</si>
  <si>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</si>
  <si>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</si>
  <si>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</si>
  <si>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</si>
  <si>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</si>
  <si>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</si>
  <si>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</si>
  <si>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</si>
  <si>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</si>
  <si>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</si>
  <si>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</si>
  <si>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</si>
  <si>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</si>
  <si>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</si>
  <si>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</si>
  <si>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</si>
  <si>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</si>
  <si>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</si>
  <si>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</si>
  <si>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</si>
  <si>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</si>
  <si>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</si>
  <si>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</si>
  <si>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</si>
  <si>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</si>
  <si>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</si>
  <si>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</si>
  <si>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</si>
  <si>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</si>
  <si>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</si>
  <si>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</si>
  <si>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</si>
  <si>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</si>
  <si>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</si>
  <si>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</si>
  <si>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</si>
  <si>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</si>
  <si>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</si>
  <si>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</si>
  <si>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</si>
  <si>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</si>
  <si>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</si>
  <si>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</si>
  <si>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</si>
  <si>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</si>
  <si>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</si>
  <si>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</si>
  <si>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</si>
  <si>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</si>
  <si>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</si>
  <si>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</si>
  <si>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</si>
  <si>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</si>
  <si>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</si>
  <si>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</si>
  <si>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</si>
  <si>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Jälkikäteistarkistuksesta johtuva valtionosuuden  lisäsiirtotarve vuodelta 2023, 501 milj. € (1/3)</t>
  </si>
  <si>
    <t>Määräaikainen vähennys tehtävien vähentämiseen liittyen</t>
  </si>
  <si>
    <t>Lisäykset ja vähennykset nettosumma</t>
  </si>
  <si>
    <t>Tehtävämuutokset</t>
  </si>
  <si>
    <t>Ikä 0-5</t>
  </si>
  <si>
    <t>Ikä 7-12</t>
  </si>
  <si>
    <t>Ikä 13-15</t>
  </si>
  <si>
    <t>€</t>
  </si>
  <si>
    <t xml:space="preserve"> - Kuntien työllistämisvelvoitteen kumoaminen (57 vuotta täyttäneet työttömät työnhakijat)</t>
  </si>
  <si>
    <t xml:space="preserve"> - Oppimisen tuen uudistaminen</t>
  </si>
  <si>
    <t>Kunnan peruspalvelujen valtionosuudessa huomioidut tehtävämuutokset ja niiden kohdentuminen perushintoihin</t>
  </si>
  <si>
    <t>Laskelmassa ei ole huomioitu opetus- ja kulttuuritoimen valtionosuutta.</t>
  </si>
  <si>
    <t>Teija Kauhanen, erityisasiantuntija</t>
  </si>
  <si>
    <t>02 9553 0619 / etunimi.sukunimi@gov.fi</t>
  </si>
  <si>
    <t>Laskennalliset kustannukset 2026, IKÄRAKENNE 31.12.2024 mukaan</t>
  </si>
  <si>
    <t>Laskennalliset kustannukset 2026; MUUT KRITEERIT</t>
  </si>
  <si>
    <t>Työttömät työnhakijat 2024</t>
  </si>
  <si>
    <t>Työvoima 2024</t>
  </si>
  <si>
    <t>Keskim. työttömyysaste 2024, %</t>
  </si>
  <si>
    <t>Maapinta-ala km2, 31.12.2024</t>
  </si>
  <si>
    <t>Syrjäisyysluku (tiestö) 2023-2027</t>
  </si>
  <si>
    <t>Saamenkielisen väestön määrä 31.12.2024</t>
  </si>
  <si>
    <t>Työpaikat 2023</t>
  </si>
  <si>
    <t>Työlliset 2023</t>
  </si>
  <si>
    <t>Työpaikkaomavaraisuus 2023</t>
  </si>
  <si>
    <t>Sote-uudistuksen järjestelmämuutoksen tasaus vuodelle 2026</t>
  </si>
  <si>
    <t>Valtionosuusjärjestelmän säästö (Lisätoimet 2025), -2%</t>
  </si>
  <si>
    <t>TE25: Uudistuksen rahoituksen siirtymäajan porrastus (25 % kustannusperusteinen / 75 % vos-kriteerit)</t>
  </si>
  <si>
    <t xml:space="preserve"> - Kolmen vuosiviikkotunnin lisääminen perusopetukseen (siirto momentilta 29.10.30) (HO 2023)</t>
  </si>
  <si>
    <t xml:space="preserve"> - Yksityisten opetuksen järjestäjien kotikuntakorvausten nosto 100 prosenttiin (HO2023) (siirto momentilta 29.10.30)</t>
  </si>
  <si>
    <t xml:space="preserve"> - Esi- ja perusopetuksen tuen asiakirjat</t>
  </si>
  <si>
    <t xml:space="preserve"> - Työnhakijan palveluprosessin keventäminen II vaihe</t>
  </si>
  <si>
    <t xml:space="preserve"> - Työttömyysturvaan liittyvän muistutusvelvoitteen kumoaminen</t>
  </si>
  <si>
    <t>Verotulohin perustuva valtionosuuden tasaus 2026</t>
  </si>
  <si>
    <t>Asukasluku 31.12.2023</t>
  </si>
  <si>
    <t>Tuloveroprosentti 2024</t>
  </si>
  <si>
    <t>Veromenetysten korvaus 2026</t>
  </si>
  <si>
    <t>Veromuutosten (-menetysten) korvaus v. 2026</t>
  </si>
  <si>
    <t>Lisäosat vuonna 2026</t>
  </si>
  <si>
    <t>Valtionosuuteen tehtävät vähennykset ja lisäykset v. 2026</t>
  </si>
  <si>
    <t>Asukasmäärä 31.12.2024</t>
  </si>
  <si>
    <t>Kuntien yhdistymisavustus (-0,98 €/as)</t>
  </si>
  <si>
    <t>Harkinnanvaraisten avustusten vähennys (-1,78 €/as)</t>
  </si>
  <si>
    <t>Kriisikuntien harkinnanvarainen yhdistymisavustus (-0,98 €/as)</t>
  </si>
  <si>
    <t>Vieraskielisten määrä 31.12.2024</t>
  </si>
  <si>
    <t>Ruotsinkielisten määrä 31.12.2024</t>
  </si>
  <si>
    <t>Asukastiheys 2024</t>
  </si>
  <si>
    <t>Työttömät ja palveluissa olevat 2024</t>
  </si>
  <si>
    <t>Kotikuntakorvauksissa on huomioitu oppilastiedot 15.12.2024 ajankohdan mukaisina.</t>
  </si>
  <si>
    <t>Keskimääräinen tuloveroprosentti: 7,47</t>
  </si>
  <si>
    <t>5</t>
  </si>
  <si>
    <t>9</t>
  </si>
  <si>
    <t>10</t>
  </si>
  <si>
    <t>16</t>
  </si>
  <si>
    <t>18</t>
  </si>
  <si>
    <t>19</t>
  </si>
  <si>
    <t>20</t>
  </si>
  <si>
    <t>46</t>
  </si>
  <si>
    <t>47</t>
  </si>
  <si>
    <t>49</t>
  </si>
  <si>
    <t>50</t>
  </si>
  <si>
    <t>51</t>
  </si>
  <si>
    <t>52</t>
  </si>
  <si>
    <t>61</t>
  </si>
  <si>
    <t>69</t>
  </si>
  <si>
    <t>71</t>
  </si>
  <si>
    <t>72</t>
  </si>
  <si>
    <t>74</t>
  </si>
  <si>
    <t>75</t>
  </si>
  <si>
    <t>77</t>
  </si>
  <si>
    <t>78</t>
  </si>
  <si>
    <t>79</t>
  </si>
  <si>
    <t>81</t>
  </si>
  <si>
    <t>82</t>
  </si>
  <si>
    <t>86</t>
  </si>
  <si>
    <t>90</t>
  </si>
  <si>
    <t>91</t>
  </si>
  <si>
    <t>92</t>
  </si>
  <si>
    <t>97</t>
  </si>
  <si>
    <t>98</t>
  </si>
  <si>
    <t>102</t>
  </si>
  <si>
    <t>103</t>
  </si>
  <si>
    <t>105</t>
  </si>
  <si>
    <t>106</t>
  </si>
  <si>
    <t>108</t>
  </si>
  <si>
    <t>109</t>
  </si>
  <si>
    <t>111</t>
  </si>
  <si>
    <t>139</t>
  </si>
  <si>
    <t>140</t>
  </si>
  <si>
    <t>142</t>
  </si>
  <si>
    <t>143</t>
  </si>
  <si>
    <t>145</t>
  </si>
  <si>
    <t>146</t>
  </si>
  <si>
    <t>148</t>
  </si>
  <si>
    <t>149</t>
  </si>
  <si>
    <t>INKOON KUNTA</t>
  </si>
  <si>
    <t>151</t>
  </si>
  <si>
    <t>152</t>
  </si>
  <si>
    <t>153</t>
  </si>
  <si>
    <t>165</t>
  </si>
  <si>
    <t>167</t>
  </si>
  <si>
    <t>169</t>
  </si>
  <si>
    <t>171</t>
  </si>
  <si>
    <t>172</t>
  </si>
  <si>
    <t>176</t>
  </si>
  <si>
    <t>177</t>
  </si>
  <si>
    <t>178</t>
  </si>
  <si>
    <t>179</t>
  </si>
  <si>
    <t>181</t>
  </si>
  <si>
    <t>182</t>
  </si>
  <si>
    <t>186</t>
  </si>
  <si>
    <t>202</t>
  </si>
  <si>
    <t>204</t>
  </si>
  <si>
    <t>205</t>
  </si>
  <si>
    <t>208</t>
  </si>
  <si>
    <t>211</t>
  </si>
  <si>
    <t>213</t>
  </si>
  <si>
    <t>214</t>
  </si>
  <si>
    <t>216</t>
  </si>
  <si>
    <t>217</t>
  </si>
  <si>
    <t>218</t>
  </si>
  <si>
    <t>224</t>
  </si>
  <si>
    <t>226</t>
  </si>
  <si>
    <t>230</t>
  </si>
  <si>
    <t>231</t>
  </si>
  <si>
    <t>KASKISTEN KAUPUNKI</t>
  </si>
  <si>
    <t>232</t>
  </si>
  <si>
    <t>233</t>
  </si>
  <si>
    <t>235</t>
  </si>
  <si>
    <t>236</t>
  </si>
  <si>
    <t>239</t>
  </si>
  <si>
    <t>240</t>
  </si>
  <si>
    <t>241</t>
  </si>
  <si>
    <t>244</t>
  </si>
  <si>
    <t>245</t>
  </si>
  <si>
    <t>249</t>
  </si>
  <si>
    <t>250</t>
  </si>
  <si>
    <t>256</t>
  </si>
  <si>
    <t>257</t>
  </si>
  <si>
    <t>260</t>
  </si>
  <si>
    <t>261</t>
  </si>
  <si>
    <t>263</t>
  </si>
  <si>
    <t>265</t>
  </si>
  <si>
    <t>271</t>
  </si>
  <si>
    <t>272</t>
  </si>
  <si>
    <t>273</t>
  </si>
  <si>
    <t>275</t>
  </si>
  <si>
    <t>276</t>
  </si>
  <si>
    <t>280</t>
  </si>
  <si>
    <t>284</t>
  </si>
  <si>
    <t>285</t>
  </si>
  <si>
    <t>286</t>
  </si>
  <si>
    <t>287</t>
  </si>
  <si>
    <t>KRISTIINANKAUPUNKI</t>
  </si>
  <si>
    <t>288</t>
  </si>
  <si>
    <t>290</t>
  </si>
  <si>
    <t>291</t>
  </si>
  <si>
    <t>297</t>
  </si>
  <si>
    <t>300</t>
  </si>
  <si>
    <t>301</t>
  </si>
  <si>
    <t>304</t>
  </si>
  <si>
    <t>305</t>
  </si>
  <si>
    <t>309</t>
  </si>
  <si>
    <t>312</t>
  </si>
  <si>
    <t>316</t>
  </si>
  <si>
    <t>317</t>
  </si>
  <si>
    <t>320</t>
  </si>
  <si>
    <t>322</t>
  </si>
  <si>
    <t>KEMIÖNSAAREN KUNTA</t>
  </si>
  <si>
    <t>398</t>
  </si>
  <si>
    <t>399</t>
  </si>
  <si>
    <t>400</t>
  </si>
  <si>
    <t>402</t>
  </si>
  <si>
    <t>403</t>
  </si>
  <si>
    <t>405</t>
  </si>
  <si>
    <t>407</t>
  </si>
  <si>
    <t>408</t>
  </si>
  <si>
    <t>410</t>
  </si>
  <si>
    <t>416</t>
  </si>
  <si>
    <t>418</t>
  </si>
  <si>
    <t>420</t>
  </si>
  <si>
    <t>421</t>
  </si>
  <si>
    <t>422</t>
  </si>
  <si>
    <t>423</t>
  </si>
  <si>
    <t>425</t>
  </si>
  <si>
    <t>426</t>
  </si>
  <si>
    <t>430</t>
  </si>
  <si>
    <t>433</t>
  </si>
  <si>
    <t>434</t>
  </si>
  <si>
    <t>435</t>
  </si>
  <si>
    <t>436</t>
  </si>
  <si>
    <t>440</t>
  </si>
  <si>
    <t>441</t>
  </si>
  <si>
    <t>444</t>
  </si>
  <si>
    <t>445</t>
  </si>
  <si>
    <t>PARAISTEN KAUPUNKI</t>
  </si>
  <si>
    <t>475</t>
  </si>
  <si>
    <t>MAALAHDEN KUNTA</t>
  </si>
  <si>
    <t>480</t>
  </si>
  <si>
    <t>481</t>
  </si>
  <si>
    <t>483</t>
  </si>
  <si>
    <t>484</t>
  </si>
  <si>
    <t>489</t>
  </si>
  <si>
    <t>491</t>
  </si>
  <si>
    <t>494</t>
  </si>
  <si>
    <t>495</t>
  </si>
  <si>
    <t>498</t>
  </si>
  <si>
    <t>499</t>
  </si>
  <si>
    <t>MUSTASAAREN KUNTA</t>
  </si>
  <si>
    <t>500</t>
  </si>
  <si>
    <t>503</t>
  </si>
  <si>
    <t>504</t>
  </si>
  <si>
    <t>505</t>
  </si>
  <si>
    <t>507</t>
  </si>
  <si>
    <t>508</t>
  </si>
  <si>
    <t>529</t>
  </si>
  <si>
    <t>531</t>
  </si>
  <si>
    <t>535</t>
  </si>
  <si>
    <t>536</t>
  </si>
  <si>
    <t>538</t>
  </si>
  <si>
    <t>541</t>
  </si>
  <si>
    <t>543</t>
  </si>
  <si>
    <t>545</t>
  </si>
  <si>
    <t>560</t>
  </si>
  <si>
    <t>561</t>
  </si>
  <si>
    <t>562</t>
  </si>
  <si>
    <t>563</t>
  </si>
  <si>
    <t>564</t>
  </si>
  <si>
    <t>576</t>
  </si>
  <si>
    <t>577</t>
  </si>
  <si>
    <t>578</t>
  </si>
  <si>
    <t>580</t>
  </si>
  <si>
    <t>581</t>
  </si>
  <si>
    <t>583</t>
  </si>
  <si>
    <t>584</t>
  </si>
  <si>
    <t>592</t>
  </si>
  <si>
    <t>593</t>
  </si>
  <si>
    <t>595</t>
  </si>
  <si>
    <t>598</t>
  </si>
  <si>
    <t>PIETARSAAREN KAUPUNKI</t>
  </si>
  <si>
    <t>599</t>
  </si>
  <si>
    <t>PEDERSÖREN KUNTA</t>
  </si>
  <si>
    <t>601</t>
  </si>
  <si>
    <t>604</t>
  </si>
  <si>
    <t>607</t>
  </si>
  <si>
    <t>608</t>
  </si>
  <si>
    <t>609</t>
  </si>
  <si>
    <t>611</t>
  </si>
  <si>
    <t>614</t>
  </si>
  <si>
    <t>615</t>
  </si>
  <si>
    <t>616</t>
  </si>
  <si>
    <t>619</t>
  </si>
  <si>
    <t>620</t>
  </si>
  <si>
    <t>623</t>
  </si>
  <si>
    <t>624</t>
  </si>
  <si>
    <t>625</t>
  </si>
  <si>
    <t>626</t>
  </si>
  <si>
    <t>630</t>
  </si>
  <si>
    <t>631</t>
  </si>
  <si>
    <t>635</t>
  </si>
  <si>
    <t>636</t>
  </si>
  <si>
    <t>638</t>
  </si>
  <si>
    <t>678</t>
  </si>
  <si>
    <t>680</t>
  </si>
  <si>
    <t>681</t>
  </si>
  <si>
    <t>683</t>
  </si>
  <si>
    <t>684</t>
  </si>
  <si>
    <t>686</t>
  </si>
  <si>
    <t>687</t>
  </si>
  <si>
    <t>689</t>
  </si>
  <si>
    <t>691</t>
  </si>
  <si>
    <t>694</t>
  </si>
  <si>
    <t>697</t>
  </si>
  <si>
    <t>698</t>
  </si>
  <si>
    <t>700</t>
  </si>
  <si>
    <t>702</t>
  </si>
  <si>
    <t>704</t>
  </si>
  <si>
    <t>707</t>
  </si>
  <si>
    <t>710</t>
  </si>
  <si>
    <t>RAASEPORIN KAUPUNKI</t>
  </si>
  <si>
    <t>729</t>
  </si>
  <si>
    <t>732</t>
  </si>
  <si>
    <t>734</t>
  </si>
  <si>
    <t>738</t>
  </si>
  <si>
    <t>739</t>
  </si>
  <si>
    <t>740</t>
  </si>
  <si>
    <t>742</t>
  </si>
  <si>
    <t>743</t>
  </si>
  <si>
    <t>746</t>
  </si>
  <si>
    <t>747</t>
  </si>
  <si>
    <t>748</t>
  </si>
  <si>
    <t>749</t>
  </si>
  <si>
    <t>751</t>
  </si>
  <si>
    <t>753</t>
  </si>
  <si>
    <t>SIPOON KUNTA</t>
  </si>
  <si>
    <t>755</t>
  </si>
  <si>
    <t>758</t>
  </si>
  <si>
    <t>759</t>
  </si>
  <si>
    <t>761</t>
  </si>
  <si>
    <t>762</t>
  </si>
  <si>
    <t>765</t>
  </si>
  <si>
    <t>768</t>
  </si>
  <si>
    <t>777</t>
  </si>
  <si>
    <t>778</t>
  </si>
  <si>
    <t>781</t>
  </si>
  <si>
    <t>783</t>
  </si>
  <si>
    <t>785</t>
  </si>
  <si>
    <t>790</t>
  </si>
  <si>
    <t>791</t>
  </si>
  <si>
    <t>831</t>
  </si>
  <si>
    <t>832</t>
  </si>
  <si>
    <t>833</t>
  </si>
  <si>
    <t>834</t>
  </si>
  <si>
    <t>837</t>
  </si>
  <si>
    <t>844</t>
  </si>
  <si>
    <t>845</t>
  </si>
  <si>
    <t>846</t>
  </si>
  <si>
    <t>848</t>
  </si>
  <si>
    <t>849</t>
  </si>
  <si>
    <t>850</t>
  </si>
  <si>
    <t>851</t>
  </si>
  <si>
    <t>853</t>
  </si>
  <si>
    <t>854</t>
  </si>
  <si>
    <t>857</t>
  </si>
  <si>
    <t>858</t>
  </si>
  <si>
    <t>859</t>
  </si>
  <si>
    <t>886</t>
  </si>
  <si>
    <t>887</t>
  </si>
  <si>
    <t>889</t>
  </si>
  <si>
    <t>890</t>
  </si>
  <si>
    <t>892</t>
  </si>
  <si>
    <t>893</t>
  </si>
  <si>
    <t>UUDENKAARLEPYYN KAUPUNKI</t>
  </si>
  <si>
    <t>895</t>
  </si>
  <si>
    <t>905</t>
  </si>
  <si>
    <t>908</t>
  </si>
  <si>
    <t>915</t>
  </si>
  <si>
    <t>918</t>
  </si>
  <si>
    <t>921</t>
  </si>
  <si>
    <t>922</t>
  </si>
  <si>
    <t>924</t>
  </si>
  <si>
    <t>925</t>
  </si>
  <si>
    <t>927</t>
  </si>
  <si>
    <t>931</t>
  </si>
  <si>
    <t>934</t>
  </si>
  <si>
    <t>935</t>
  </si>
  <si>
    <t>936</t>
  </si>
  <si>
    <t>946</t>
  </si>
  <si>
    <t>VÖYRIN KUNTA</t>
  </si>
  <si>
    <t>976</t>
  </si>
  <si>
    <t>977</t>
  </si>
  <si>
    <t>980</t>
  </si>
  <si>
    <t>981</t>
  </si>
  <si>
    <t>989</t>
  </si>
  <si>
    <t>992</t>
  </si>
  <si>
    <t>Oppilastiedot 15.12.2024 mukaisia.</t>
  </si>
  <si>
    <t>Kotikuntakorvaukset vuonna 2026, yhteenveto</t>
  </si>
  <si>
    <t>Lisätietoja kunnan peruspalvelujen valtionosuudesta antaa syksyn 2025 kuntatalousohjelma sekä sen yhteydessä julkaistu kuntakohtainen painelaskelma. Vuosien 2027-2029 valtionosuusennusteet löytyvät kuntakohtaisesta painelaskelmasta: vm.fi/kuntatalousohjelma.</t>
  </si>
  <si>
    <t>Lauri Piirainen, neuvotteleva virkamies</t>
  </si>
  <si>
    <t>Saaristoväestö 2024</t>
  </si>
  <si>
    <t>Perusosa vuodelle 2026:</t>
  </si>
  <si>
    <t>Tasausraja: 2203,24 euroa/as</t>
  </si>
  <si>
    <t>30 - 54 v. ilman tutkintoa 31.12.2024</t>
  </si>
  <si>
    <t>30 - 54 v. väestö 31.12.2024</t>
  </si>
  <si>
    <t>Lopulliset verotiedot vuodelta 2024</t>
  </si>
  <si>
    <t>Lopullinen kunnan peruspalvelujen valtionosuuslaskelma vuodelle 2026</t>
  </si>
  <si>
    <t xml:space="preserve">Tämä tiedosto sisältää lopullisen kuntakohtaisen laskelman vuodelle 2026 myönnettävistä kuntien peruspalvelujen valtionosuuksista, kotikuntakorvauksista sekä veromenetysten korvauksista. </t>
  </si>
  <si>
    <t xml:space="preserve">Lopullinen kunnan peruspalvelujen valtionosuuslaskelma sisältää valtion täydentävän talousarvioesityksen mukaiset peruspalveluiden valtionosuudet vuodelle 2026. </t>
  </si>
  <si>
    <r>
      <t xml:space="preserve">Lopullisten tietojen perusteella kuntien peruspalvelujen valtionosuusprosentti on </t>
    </r>
    <r>
      <rPr>
        <sz val="11"/>
        <rFont val="Arial"/>
        <family val="2"/>
        <scheme val="minor"/>
      </rPr>
      <t>25,72 prosenttia vuonna 2026.</t>
    </r>
  </si>
  <si>
    <t xml:space="preserve">Kunnan peruspalvelujen hintaindeksin arvioidaan olevan 3,5 prosenttia vuodelle 2026, mikä lisää valtionosuutta noin 111 milj. euroa. Hallitusohjelman mukainen yhtä prosenttiyksikköä vastaava indeksijarru pienentää kuitenkin kuntien valtionosuutta noin 32 milj. euroa. Laskelmat sisältävät myös tiedon valtion ja kuntien välisestä kustannustenjaon tarkistuksesta, joka lisää valtionosuutta noin 127 milj. euroa vuodelle 2026. </t>
  </si>
  <si>
    <t>Laskelma sisältää myös tiedon pääministeri Orpon hallituksen puoliväliriihessä linjaamasta 75 milj. euron valtiontalouden säästöstä kunnan peruspalvelujen valtionosuuteen, joka toteutetaan prosenttikohtaisesti osana kasvutoimien rahoitusta.</t>
  </si>
  <si>
    <t>Lopullinen kunnan peruspalvelujen valtionosuus vuonna 2026</t>
  </si>
  <si>
    <t>VM/KAO Joulukuu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</si>
</sst>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s>
  <fonts count="51"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rgb="FF000000"/>
      <name val="Arial"/>
      <family val="2"/>
      <scheme val="minor"/>
    </font>
    <font>
      <sz val="8"/>
      <name val="Arial"/>
      <family val="2"/>
      <scheme val="minor"/>
    </font>
  </fonts>
  <fills count="16">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18">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s>
  <cellStyleXfs count="9">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cellStyleXfs>
  <cellXfs count="484">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3" fontId="35" fillId="0" borderId="0"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2" fontId="0" fillId="12" borderId="1" xfId="0" applyNumberFormat="1" applyFont="1" applyFill="1" applyBorder="1"/>
    <xf numFmtId="166" fontId="36" fillId="15" borderId="0" xfId="0" applyNumberFormat="1" applyFont="1" applyFill="1" applyBorder="1" applyAlignment="1">
      <alignment horizontal="left" vertical="center" wrapText="1"/>
    </xf>
    <xf numFmtId="166" fontId="9" fillId="14" borderId="0" xfId="0" applyNumberFormat="1" applyFont="1" applyFill="1" applyBorder="1"/>
    <xf numFmtId="166" fontId="8" fillId="14" borderId="0" xfId="0" applyNumberFormat="1" applyFont="1" applyFill="1" applyBorder="1" applyAlignment="1">
      <alignment horizontal="right"/>
    </xf>
    <xf numFmtId="166" fontId="8" fillId="14" borderId="0" xfId="0" applyNumberFormat="1" applyFont="1" applyFill="1" applyBorder="1"/>
    <xf numFmtId="4" fontId="8" fillId="0" borderId="0" xfId="0" applyNumberFormat="1" applyFont="1" applyBorder="1"/>
    <xf numFmtId="0" fontId="40" fillId="0" borderId="15"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15" xfId="2"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16" xfId="0" applyNumberFormat="1" applyFont="1" applyFill="1" applyBorder="1" applyAlignment="1">
      <alignment horizontal="left" vertical="center" wrapText="1"/>
    </xf>
    <xf numFmtId="166" fontId="9" fillId="0" borderId="16" xfId="0" applyNumberFormat="1" applyFont="1" applyBorder="1"/>
    <xf numFmtId="166" fontId="9" fillId="0" borderId="12" xfId="0" applyNumberFormat="1" applyFont="1" applyBorder="1"/>
    <xf numFmtId="4" fontId="35" fillId="2" borderId="17" xfId="0" applyNumberFormat="1" applyFont="1" applyFill="1" applyBorder="1" applyAlignment="1">
      <alignment horizontal="left" vertical="center" wrapText="1"/>
    </xf>
    <xf numFmtId="166" fontId="8" fillId="0" borderId="17"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49" fillId="0" borderId="0" xfId="0" applyFont="1"/>
    <xf numFmtId="1" fontId="3" fillId="0" borderId="0" xfId="0" applyNumberFormat="1" applyFont="1" applyFill="1" applyBorder="1" applyAlignment="1">
      <alignment horizontal="right"/>
    </xf>
    <xf numFmtId="1" fontId="3" fillId="0" borderId="5" xfId="0" applyNumberFormat="1" applyFont="1" applyFill="1" applyBorder="1" applyAlignment="1">
      <alignment horizontal="right"/>
    </xf>
  </cellXfs>
  <cellStyles count="9">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Pilkku" xfId="3" builtinId="3"/>
    <cellStyle name="Pilkku 2" xfId="6" xr:uid="{00000000-0005-0000-0000-000008000000}"/>
    <cellStyle name="Prosenttia" xfId="4" builtinId="5"/>
    <cellStyle name="Prosenttia 2" xfId="7" xr:uid="{00000000-0005-0000-0000-00000A000000}"/>
  </cellStyles>
  <dxfs count="180">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179">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178"/>
    <tableColumn id="2" xr3:uid="{00000000-0010-0000-0000-000002000000}" name="Kunta" dataDxfId="177"/>
    <tableColumn id="3" xr3:uid="{00000000-0010-0000-0000-000003000000}" name="Asukasmäärä 31.12.2024" dataDxfId="176"/>
    <tableColumn id="4" xr3:uid="{00000000-0010-0000-0000-000004000000}" name="Ikärakenne, laskennallinen kustannus" dataDxfId="175"/>
    <tableColumn id="6" xr3:uid="{00000000-0010-0000-0000-000006000000}" name="Muut laskennalliset kustannukset " dataDxfId="174"/>
    <tableColumn id="7" xr3:uid="{00000000-0010-0000-0000-000007000000}" name="Laskennalliset kustannukset yhteensä" dataDxfId="173"/>
    <tableColumn id="8" xr3:uid="{00000000-0010-0000-0000-000008000000}" name="Omarahoitusosuus, €/as" dataDxfId="172"/>
    <tableColumn id="9" xr3:uid="{00000000-0010-0000-0000-000009000000}" name="Omarahoitusosuus, €" dataDxfId="171"/>
    <tableColumn id="10" xr3:uid="{00000000-0010-0000-0000-00000A000000}" name="Valtionosuus omarahoitusosuuden jälkeen (välisumma)" dataDxfId="170"/>
    <tableColumn id="11" xr3:uid="{00000000-0010-0000-0000-00000B000000}" name="Lisäosat yhteensä" dataDxfId="169"/>
    <tableColumn id="12" xr3:uid="{00000000-0010-0000-0000-00000C000000}" name="Valtionosuuteen tehtävät vähennykset ja lisäykset, netto" dataDxfId="168"/>
    <tableColumn id="13" xr3:uid="{00000000-0010-0000-0000-00000D000000}" name="Valtionosuus ennen verotuloihin perustuvaa valtionosuuden tasausta" dataDxfId="167"/>
    <tableColumn id="14" xr3:uid="{00000000-0010-0000-0000-00000E000000}" name="Verotuloihin perustuva valtionosuuden tasaus" dataDxfId="166"/>
    <tableColumn id="15" xr3:uid="{00000000-0010-0000-0000-00000F000000}" name="Kunnan  peruspalvelujen valtionosuus " dataDxfId="165"/>
    <tableColumn id="5" xr3:uid="{00000000-0010-0000-0000-000005000000}" name="Veroperustemuutoksista johtuvien veromenetysten korvaus" dataDxfId="164"/>
    <tableColumn id="20" xr3:uid="{00000000-0010-0000-0000-000014000000}" name="Valtionosuudet ja veromenetysten korvaukset, yhteensä" dataDxfId="163"/>
    <tableColumn id="16" xr3:uid="{00000000-0010-0000-0000-000010000000}" name="Kotikuntakorvaus, netto" dataDxfId="162"/>
    <tableColumn id="18" xr3:uid="{00000000-0010-0000-0000-000012000000}" name="VM maksatus (valtionosuus + verokomp. + kotikuntakorv.)" dataDxfId="161">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37" tableBorderDxfId="36">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35"/>
    <tableColumn id="2" xr3:uid="{00000000-0010-0000-0900-000002000000}" name="Kunta" dataDxfId="34"/>
    <tableColumn id="3" xr3:uid="{00000000-0010-0000-0900-000003000000}" name="Asukasluku 31.12.2023" dataDxfId="33"/>
    <tableColumn id="7" xr3:uid="{00000000-0010-0000-0900-000007000000}" name="Tuloveroprosentti 2024" dataDxfId="32">
      <calculatedColumnFormula>#REF!-12.64</calculatedColumnFormula>
    </tableColumn>
    <tableColumn id="5" xr3:uid="{00000000-0010-0000-0900-000005000000}" name="Kunnallisvero (maksuunpantu), €" dataDxfId="31"/>
    <tableColumn id="6" xr3:uid="{00000000-0010-0000-0900-000006000000}" name="Verotettava tulo (kunnallisvero), €" dataDxfId="30"/>
    <tableColumn id="8" xr3:uid="{00000000-0010-0000-0900-000008000000}" name="Laskennallinen kunnallisvero, €" dataDxfId="29"/>
    <tableColumn id="9" xr3:uid="{00000000-0010-0000-0900-000009000000}" name="Maksettava yhteisövero, €" dataDxfId="28"/>
    <tableColumn id="10" xr3:uid="{00000000-0010-0000-0900-00000A000000}" name="Laskennallinen kiinteistövero, €" dataDxfId="27"/>
    <tableColumn id="11" xr3:uid="{00000000-0010-0000-0900-00000B000000}" name="Laskennallinen verotulo yhteensä, €" dataDxfId="26"/>
    <tableColumn id="12" xr3:uid="{00000000-0010-0000-0900-00000C000000}" name="Laskennallinen verotulo yhteensä, €/asukas (=tasausraja)" dataDxfId="25"/>
    <tableColumn id="13" xr3:uid="{00000000-0010-0000-0900-00000D000000}" name="Erotus = tasausraja - laskennallinen verotulo, €/asukas" dataDxfId="24"/>
    <tableColumn id="16" xr3:uid="{00000000-0010-0000-0900-000010000000}" name="Tasaus,  €/asukas" dataDxfId="23"/>
    <tableColumn id="17" xr3:uid="{00000000-0010-0000-0900-000011000000}" name="Tasaus, €" dataDxfId="22"/>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G296" totalsRowShown="0" headerRowDxfId="21" dataDxfId="20" tableBorderDxfId="19">
  <tableColumns count="7">
    <tableColumn id="1" xr3:uid="{00000000-0010-0000-0A00-000001000000}" name="Kunta-numero" dataDxfId="18"/>
    <tableColumn id="2" xr3:uid="{00000000-0010-0000-0A00-000002000000}" name="Kunta" dataDxfId="17"/>
    <tableColumn id="4" xr3:uid="{00000000-0010-0000-0A00-000004000000}" name="Korvaukset vuosilta 2010-2023, €" dataDxfId="16"/>
    <tableColumn id="6" xr3:uid="{00000000-0010-0000-0A00-000006000000}" name="Veromenetysten korvaus 2024" dataDxfId="15"/>
    <tableColumn id="7" xr3:uid="{00000000-0010-0000-0A00-000007000000}" name="Veromenetysten korvaus 2025" dataDxfId="14"/>
    <tableColumn id="3" xr3:uid="{82260588-9875-4762-82D3-189BF25B9F27}" name="Veromenetysten korvaus 2026" dataDxfId="13"/>
    <tableColumn id="5" xr3:uid="{00000000-0010-0000-0A00-000005000000}" name="Veromenetysten korvaus 2010-2025 yhteensä, €" dataDxfId="12">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11" dataDxfId="10">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9"/>
    <tableColumn id="2" xr3:uid="{00000000-0010-0000-0B00-000002000000}" name="Kunta /opetuksen järjestäjä" dataDxfId="8"/>
    <tableColumn id="4" xr3:uid="{00000000-0010-0000-0B00-000004000000}" name="Kotikuntakorvaukset, tulot" dataDxfId="7"/>
    <tableColumn id="5" xr3:uid="{00000000-0010-0000-0B00-000005000000}" name="Alv" dataDxfId="6"/>
    <tableColumn id="6" xr3:uid="{00000000-0010-0000-0B00-000006000000}" name="Kotikuntakorvaukset, menot" dataDxfId="5"/>
    <tableColumn id="7" xr3:uid="{00000000-0010-0000-0B00-000007000000}" name="Kotikuntakorvaukset, netto" dataDxfId="4">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3" dataDxfId="2"/>
    <tableColumn id="2" xr3:uid="{00000000-0010-0000-0C00-000002000000}" name="Sarake2" headerRowDxfId="1"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160" dataDxfId="159">
  <tableColumns count="16">
    <tableColumn id="1" xr3:uid="{00000000-0010-0000-0100-000001000000}" name="Kunta-numero" dataDxfId="158"/>
    <tableColumn id="2" xr3:uid="{00000000-0010-0000-0100-000002000000}" name="Kunta" dataDxfId="157"/>
    <tableColumn id="8" xr3:uid="{00000000-0010-0000-0100-000008000000}" name="Yhteensä" dataDxfId="156"/>
    <tableColumn id="3" xr3:uid="{00000000-0010-0000-0100-000003000000}" name="0–5-vuotiaat" dataDxfId="155"/>
    <tableColumn id="4" xr3:uid="{00000000-0010-0000-0100-000004000000}" name="6 vuotiaat" dataDxfId="154"/>
    <tableColumn id="5" xr3:uid="{00000000-0010-0000-0100-000005000000}" name="7–12-vuotiaat" dataDxfId="153"/>
    <tableColumn id="6" xr3:uid="{00000000-0010-0000-0100-000006000000}" name="13–15-vuotiaat" dataDxfId="152"/>
    <tableColumn id="7" xr3:uid="{00000000-0010-0000-0100-000007000000}" name="16 vuotta täyttäneet" dataDxfId="151"/>
    <tableColumn id="12" xr3:uid="{00000000-0010-0000-0100-00000C000000}" name="18–64-vuotiaat" dataDxfId="150"/>
    <tableColumn id="13" xr3:uid="{00000000-0010-0000-0100-00000D000000}" name="Ikä 0–5" dataDxfId="149"/>
    <tableColumn id="14" xr3:uid="{00000000-0010-0000-0100-00000E000000}" name="Ikä 6" dataDxfId="148"/>
    <tableColumn id="15" xr3:uid="{00000000-0010-0000-0100-00000F000000}" name="Ikä 7–12" dataDxfId="147"/>
    <tableColumn id="16" xr3:uid="{00000000-0010-0000-0100-000010000000}" name="Ikä 13–15" dataDxfId="146"/>
    <tableColumn id="17" xr3:uid="{00000000-0010-0000-0100-000011000000}" name="Ikä 16+" dataDxfId="145"/>
    <tableColumn id="9" xr3:uid="{00000000-0010-0000-0100-000009000000}" name="Ikä 18-64" dataDxfId="144"/>
    <tableColumn id="22" xr3:uid="{00000000-0010-0000-0100-000016000000}" name="Laskennalliset kustannukset, IKÄRAKENNE yhteensä, €" dataDxfId="143"/>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42" dataDxfId="141" tableBorderDxfId="140" dataCellStyle="Pilkku">
  <tableColumns count="6">
    <tableColumn id="1" xr3:uid="{00000000-0010-0000-0200-000001000000}" name="Ikä 0–5" dataDxfId="139" dataCellStyle="Pilkku"/>
    <tableColumn id="2" xr3:uid="{00000000-0010-0000-0200-000002000000}" name="Ikä 6" dataDxfId="138" dataCellStyle="Pilkku"/>
    <tableColumn id="3" xr3:uid="{00000000-0010-0000-0200-000003000000}" name="Ikä 7–12" dataDxfId="137" dataCellStyle="Pilkku"/>
    <tableColumn id="4" xr3:uid="{00000000-0010-0000-0200-000004000000}" name="Ikä 13–15" dataDxfId="136" dataCellStyle="Pilkku"/>
    <tableColumn id="5" xr3:uid="{00000000-0010-0000-0200-000005000000}" name="Ikä 16+" dataDxfId="135" dataCellStyle="Pilkku"/>
    <tableColumn id="6" xr3:uid="{00000000-0010-0000-0200-000006000000}" name="Ikä 18-64" dataDxfId="134"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33" dataDxfId="132" tableBorderDxfId="131">
  <tableColumns count="30">
    <tableColumn id="1" xr3:uid="{00000000-0010-0000-0300-000001000000}" name="Kuntanumero" dataDxfId="130"/>
    <tableColumn id="2" xr3:uid="{00000000-0010-0000-0300-000002000000}" name="Kunta" dataDxfId="129"/>
    <tableColumn id="3" xr3:uid="{00000000-0010-0000-0300-000003000000}" name="Asukasmäärä 31.12.2024" dataDxfId="128">
      <calculatedColumnFormula>INDEX('Lask. kustannukset IKÄRAKENNE'!C$7:C$298,MATCH('Lask. kustannukset MUUT'!$A$13:$A$304,'Lask. kustannukset IKÄRAKENNE'!$A$7:$A$298,0),1,1)</calculatedColumnFormula>
    </tableColumn>
    <tableColumn id="5" xr3:uid="{00000000-0010-0000-0300-000005000000}" name="Työttömät työnhakijat 2024" dataDxfId="127"/>
    <tableColumn id="6" xr3:uid="{00000000-0010-0000-0300-000006000000}" name="Työvoima 2024" dataDxfId="126"/>
    <tableColumn id="7" xr3:uid="{00000000-0010-0000-0300-000007000000}" name="Keskim. työttömyysaste 2024, %" dataDxfId="125">
      <calculatedColumnFormula>D12/E12</calculatedColumnFormula>
    </tableColumn>
    <tableColumn id="8" xr3:uid="{00000000-0010-0000-0300-000008000000}" name="Työttömyyskerroin" dataDxfId="124">
      <calculatedColumnFormula>F12/$F$12</calculatedColumnFormula>
    </tableColumn>
    <tableColumn id="9" xr3:uid="{00000000-0010-0000-0300-000009000000}" name="Kieliasema" dataDxfId="123"/>
    <tableColumn id="10" xr3:uid="{00000000-0010-0000-0300-00000A000000}" name="Ruotsinkielisten määrä 31.12.2024" dataDxfId="122"/>
    <tableColumn id="11" xr3:uid="{00000000-0010-0000-0300-00000B000000}" name="Vieraskielisten määrä 31.12.2024" dataDxfId="121"/>
    <tableColumn id="14" xr3:uid="{00000000-0010-0000-0300-00000E000000}" name="Maapinta-ala km2, 31.12.2024" dataDxfId="120"/>
    <tableColumn id="15" xr3:uid="{00000000-0010-0000-0300-00000F000000}" name="Asukastiheys 2024" dataDxfId="119">
      <calculatedColumnFormula>C12/K12</calculatedColumnFormula>
    </tableColumn>
    <tableColumn id="16" xr3:uid="{00000000-0010-0000-0300-000010000000}" name="Asukastiheyskerroin (maks kerroin x20)" dataDxfId="118">
      <calculatedColumnFormula>$L$12/L12</calculatedColumnFormula>
    </tableColumn>
    <tableColumn id="17" xr3:uid="{00000000-0010-0000-0300-000011000000}" name="Saaristoasema" dataDxfId="117"/>
    <tableColumn id="18" xr3:uid="{00000000-0010-0000-0300-000012000000}" name="Saaristoväestö 2024" dataDxfId="116"/>
    <tableColumn id="19" xr3:uid="{00000000-0010-0000-0300-000013000000}" name="30 - 54 v. väestö 31.12.2024" dataDxfId="115"/>
    <tableColumn id="20" xr3:uid="{00000000-0010-0000-0300-000014000000}" name="30 - 54 v. ilman tutkintoa 31.12.2024" dataDxfId="114"/>
    <tableColumn id="21" xr3:uid="{00000000-0010-0000-0300-000015000000}" name="Koulutustausta, ilman tutkintoa osuus " dataDxfId="113"/>
    <tableColumn id="22" xr3:uid="{00000000-0010-0000-0300-000016000000}" name="Koulutustausta-kerroin " dataDxfId="112">
      <calculatedColumnFormula>R12-$S$10</calculatedColumnFormula>
    </tableColumn>
    <tableColumn id="13" xr3:uid="{00000000-0010-0000-0300-00000D000000}" name="Työttömät ja palveluissa olevat 2024" dataDxfId="111"/>
    <tableColumn id="24" xr3:uid="{00000000-0010-0000-0300-000018000000}" name="Työttömyysaste" dataDxfId="110"/>
    <tableColumn id="25" xr3:uid="{00000000-0010-0000-0300-000019000000}" name="Kaksikielisyys I (koko väestö)" dataDxfId="109"/>
    <tableColumn id="26" xr3:uid="{00000000-0010-0000-0300-00001A000000}" name="Kaksikielisyys II, (ruotsink.)" dataDxfId="108"/>
    <tableColumn id="27" xr3:uid="{00000000-0010-0000-0300-00001B000000}" name="Vieraskielisyys" dataDxfId="107"/>
    <tableColumn id="28" xr3:uid="{00000000-0010-0000-0300-00001C000000}" name="Asukastiheys" dataDxfId="106"/>
    <tableColumn id="29" xr3:uid="{00000000-0010-0000-0300-00001D000000}" name="Saaristo" dataDxfId="105"/>
    <tableColumn id="30" xr3:uid="{00000000-0010-0000-0300-00001E000000}" name="Saaristo-osakunta" dataDxfId="104"/>
    <tableColumn id="31" xr3:uid="{00000000-0010-0000-0300-00001F000000}" name="Koulutustausta" dataDxfId="103"/>
    <tableColumn id="23" xr3:uid="{00000000-0010-0000-0300-000017000000}" name="Työttömät ja palveluissa olevat " dataDxfId="102"/>
    <tableColumn id="33" xr3:uid="{00000000-0010-0000-0300-000021000000}" name="Muut lask. kustannukset yhteensä" dataDxfId="101"/>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00">
  <autoFilter ref="A4:B8" xr:uid="{00000000-0009-0000-0100-000005000000}">
    <filterColumn colId="0" hiddenButton="1"/>
    <filterColumn colId="1" hiddenButton="1"/>
  </autoFilter>
  <tableColumns count="2">
    <tableColumn id="1" xr3:uid="{00000000-0010-0000-0400-000001000000}" name="Kieliasema:" dataDxfId="99"/>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98" dataDxfId="97" tableBorderDxfId="96">
  <tableColumns count="9">
    <tableColumn id="1" xr3:uid="{00000000-0010-0000-0500-000001000000}" name="Työttömyysaste" dataDxfId="95"/>
    <tableColumn id="2" xr3:uid="{00000000-0010-0000-0500-000002000000}" name="Kaksikielisyys I (koko väestö)" dataDxfId="94"/>
    <tableColumn id="3" xr3:uid="{00000000-0010-0000-0500-000003000000}" name="Kaksikielisyys II, (ruotsink.)" dataDxfId="93"/>
    <tableColumn id="4" xr3:uid="{00000000-0010-0000-0500-000004000000}" name="Vieraskielisyys" dataDxfId="92"/>
    <tableColumn id="5" xr3:uid="{00000000-0010-0000-0500-000005000000}" name="Asukastiheys" dataDxfId="91"/>
    <tableColumn id="6" xr3:uid="{00000000-0010-0000-0500-000006000000}" name="Saaristo" dataDxfId="90"/>
    <tableColumn id="7" xr3:uid="{00000000-0010-0000-0500-000007000000}" name="Saaristo-osakunta" dataDxfId="89"/>
    <tableColumn id="8" xr3:uid="{00000000-0010-0000-0500-000008000000}" name="Koulutustausta" dataDxfId="88"/>
    <tableColumn id="9" xr3:uid="{00000000-0010-0000-0500-000009000000}" name="Työttömät ja palveluissa olevat" dataDxfId="87"/>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86" tableBorderDxfId="85">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84"/>
    <tableColumn id="2" xr3:uid="{00000000-0010-0000-0600-000002000000}" name="Kunta" dataDxfId="83"/>
    <tableColumn id="3" xr3:uid="{00000000-0010-0000-0600-000003000000}" name="Asukasmäärä 31.12.2024" dataDxfId="82"/>
    <tableColumn id="4" xr3:uid="{00000000-0010-0000-0600-000004000000}" name="Syrjäisyysluku (tiestö) 2023-2027" dataDxfId="81"/>
    <tableColumn id="5" xr3:uid="{00000000-0010-0000-0600-000005000000}" name="Saamen kotiseutu, 1 = kyllä 0 = ei" dataDxfId="80"/>
    <tableColumn id="6" xr3:uid="{00000000-0010-0000-0600-000006000000}" name="Saamenkielisen väestön määrä 31.12.2024" dataDxfId="79"/>
    <tableColumn id="7" xr3:uid="{00000000-0010-0000-0600-000007000000}" name="Saamenkielisen väestön osuus, %" dataDxfId="78"/>
    <tableColumn id="8" xr3:uid="{00000000-0010-0000-0600-000008000000}" name="Työpaikat 2023" dataDxfId="77"/>
    <tableColumn id="9" xr3:uid="{00000000-0010-0000-0600-000009000000}" name="Työlliset 2023" dataDxfId="76"/>
    <tableColumn id="10" xr3:uid="{00000000-0010-0000-0600-00000A000000}" name="Työpaikkaomavaraisuus 2023" dataDxfId="75"/>
    <tableColumn id="16" xr3:uid="{00000000-0010-0000-0600-000010000000}" name="Työpaikkaomavaraisuuskerroin" dataDxfId="74"/>
    <tableColumn id="17" xr3:uid="{00000000-0010-0000-0600-000011000000}" name="HYTE-kerroin (sis. Kulttuurihyte)" dataDxfId="73"/>
    <tableColumn id="21" xr3:uid="{00000000-0010-0000-0600-000015000000}" name="Hyte-kertoimen väestöpainotus" dataDxfId="72">
      <calculatedColumnFormula>Lisäosat[[#This Row],[HYTE-kerroin (sis. Kulttuurihyte)]]*Lisäosat[[#This Row],[Asukasmäärä 31.12.2024]]</calculatedColumnFormula>
    </tableColumn>
    <tableColumn id="20" xr3:uid="{00000000-0010-0000-0600-000014000000}" name="Väestöllä painotettu HYTE-kerroin" dataDxfId="71"/>
    <tableColumn id="11" xr3:uid="{00000000-0010-0000-0600-00000B000000}" name="Positiivinen väestön kasvu 2021-2023" dataDxfId="70"/>
    <tableColumn id="12" xr3:uid="{00000000-0010-0000-0600-00000C000000}" name="Syrjäisyys" dataDxfId="69"/>
    <tableColumn id="13" xr3:uid="{00000000-0010-0000-0600-00000D000000}" name="Saamen kotiseutu" dataDxfId="68"/>
    <tableColumn id="14" xr3:uid="{00000000-0010-0000-0600-00000E000000}" name="Työpaikkaomavaraisuus " dataDxfId="67"/>
    <tableColumn id="19" xr3:uid="{00000000-0010-0000-0600-000013000000}" name="HYTE-kerroin " dataDxfId="66"/>
    <tableColumn id="18" xr3:uid="{00000000-0010-0000-0600-000012000000}" name="Väestön kasvu" dataDxfId="65"/>
    <tableColumn id="15" xr3:uid="{00000000-0010-0000-0600-00000F000000}" name="Yhteensä" dataDxfId="64"/>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63" dataDxfId="62" tableBorderDxfId="61">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60"/>
    <tableColumn id="2" xr3:uid="{00000000-0010-0000-0700-000002000000}" name="Saamen kotiseutu" dataDxfId="59"/>
    <tableColumn id="3" xr3:uid="{00000000-0010-0000-0700-000003000000}" name="Työpaikkaomavaraisuus" dataDxfId="58"/>
    <tableColumn id="4" xr3:uid="{00000000-0010-0000-0700-000004000000}" name="HYTE-kerroin" dataDxfId="57"/>
    <tableColumn id="5" xr3:uid="{00000000-0010-0000-0700-000005000000}" name="Väestön kasvu" dataDxfId="56"/>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Q296" totalsRowShown="0" headerRowDxfId="55">
  <tableColumns count="17">
    <tableColumn id="1" xr3:uid="{00000000-0010-0000-0800-000001000000}" name="Kunta-numero" dataDxfId="54"/>
    <tableColumn id="2" xr3:uid="{00000000-0010-0000-0800-000002000000}" name="Kunta" dataDxfId="53"/>
    <tableColumn id="21" xr3:uid="{00000000-0010-0000-0800-000015000000}" name="Kuntien yhdistymisavustus (-0,98 €/as)" dataDxfId="52"/>
    <tableColumn id="4" xr3:uid="{00000000-0010-0000-0800-000004000000}" name="Harkinnanvaraisten avustusten vähennys (-1,78 €/as)" dataDxfId="51"/>
    <tableColumn id="5" xr3:uid="{00000000-0010-0000-0800-000005000000}" name="Kriisikuntien harkinnanvarainen yhdistymisavustus (-0,98 €/as)" dataDxfId="50"/>
    <tableColumn id="7" xr3:uid="{00000000-0010-0000-0800-000007000000}" name="Aloittavien koulujen rahoitukseen liittyvä vähennys (-0,01 €/as)" dataDxfId="49"/>
    <tableColumn id="11" xr3:uid="{00000000-0010-0000-0800-00000B000000}" name="Kumulatiivinen verotuloihin perustuvan tasauksen muutoksen neutralisointi" dataDxfId="48"/>
    <tableColumn id="12" xr3:uid="{00000000-0010-0000-0800-00000C000000}" name="Kunnan rahoitusosuus perustoimeentulotuesta" dataDxfId="47"/>
    <tableColumn id="17" xr3:uid="{00000000-0010-0000-0800-000011000000}" name="Sote-uudistuksen muutosrajoitin" dataDxfId="46"/>
    <tableColumn id="16" xr3:uid="{00000000-0010-0000-0800-000010000000}" name="Sote-uudistuksen järjestelmämuutoksen tasaus vuodelle 2026" dataDxfId="45"/>
    <tableColumn id="6" xr3:uid="{00000000-0010-0000-0800-000006000000}" name="Jälkikäteistarkistuksesta johtuva valtionosuuden  lisäsiirtotarve vuodelta 2023, 501 milj. € (1/3)" dataDxfId="44"/>
    <tableColumn id="8" xr3:uid="{00000000-0010-0000-0800-000008000000}" name="Määräaikaisen v 2024 tehdyn lisäyksen takaisinperintä (1/3)" dataDxfId="43"/>
    <tableColumn id="3" xr3:uid="{00000000-0010-0000-0800-000003000000}" name="Valtionosuusjärjestelmän säästö (Lisätoimet 2025), -2%" dataDxfId="42">
      <calculatedColumnFormula>SUM(M5:M296)</calculatedColumnFormula>
    </tableColumn>
    <tableColumn id="10" xr3:uid="{00000000-0010-0000-0800-00000A000000}" name="Määräaikainen vähennys tehtävien vähentämiseen liittyen" dataDxfId="41">
      <calculatedColumnFormula>SUM(N5:N296)</calculatedColumnFormula>
    </tableColumn>
    <tableColumn id="9" xr3:uid="{00000000-0010-0000-0800-000009000000}" name="TE25: Kunnan työttömyysetuuksien rahoitusvastuun laajentamisen korvaus" dataDxfId="40"/>
    <tableColumn id="13" xr3:uid="{00000000-0010-0000-0800-00000D000000}" name="TE25: Uudistuksen rahoituksen siirtymäajan porrastus (25 % kustannusperusteinen / 75 % vos-kriteerit)" dataDxfId="39"/>
    <tableColumn id="20" xr3:uid="{00000000-0010-0000-0800-000014000000}" name="Lisäykset ja vähennykset nettosumma" dataDxfId="38"/>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zoomScale="90" zoomScaleNormal="90" workbookViewId="0"/>
  </sheetViews>
  <sheetFormatPr defaultRowHeight="14.25" x14ac:dyDescent="0.2"/>
  <cols>
    <col min="1" max="1" width="95.5" customWidth="1"/>
  </cols>
  <sheetData>
    <row r="1" spans="1:2" ht="23.25" x14ac:dyDescent="0.35">
      <c r="A1" s="480" t="s">
        <v>1413</v>
      </c>
    </row>
    <row r="2" spans="1:2" ht="30" x14ac:dyDescent="0.25">
      <c r="A2" s="479" t="s">
        <v>1414</v>
      </c>
    </row>
    <row r="3" spans="1:2" ht="28.5" x14ac:dyDescent="0.2">
      <c r="A3" s="441" t="s">
        <v>1415</v>
      </c>
    </row>
    <row r="4" spans="1:2" x14ac:dyDescent="0.2">
      <c r="A4" s="441" t="s">
        <v>1416</v>
      </c>
      <c r="B4" s="327"/>
    </row>
    <row r="5" spans="1:2" ht="57" x14ac:dyDescent="0.2">
      <c r="A5" s="441" t="s">
        <v>1417</v>
      </c>
      <c r="B5" s="327"/>
    </row>
    <row r="6" spans="1:2" ht="42.75" x14ac:dyDescent="0.2">
      <c r="A6" s="441" t="s">
        <v>1418</v>
      </c>
      <c r="B6" s="327"/>
    </row>
    <row r="7" spans="1:2" x14ac:dyDescent="0.2">
      <c r="A7" s="441" t="s">
        <v>1096</v>
      </c>
      <c r="B7" s="327"/>
    </row>
    <row r="8" spans="1:2" x14ac:dyDescent="0.2">
      <c r="A8" s="355" t="s">
        <v>1059</v>
      </c>
      <c r="B8" s="327"/>
    </row>
    <row r="9" spans="1:2" ht="42.75" x14ac:dyDescent="0.2">
      <c r="A9" s="469" t="s">
        <v>1405</v>
      </c>
      <c r="B9" s="327"/>
    </row>
    <row r="10" spans="1:2" x14ac:dyDescent="0.2">
      <c r="A10" s="355"/>
      <c r="B10" s="327"/>
    </row>
    <row r="11" spans="1:2" x14ac:dyDescent="0.2">
      <c r="A11" s="469"/>
      <c r="B11" s="327"/>
    </row>
    <row r="12" spans="1:2" ht="28.5" customHeight="1" x14ac:dyDescent="0.2">
      <c r="B12" s="327"/>
    </row>
    <row r="13" spans="1:2" ht="15" x14ac:dyDescent="0.25">
      <c r="A13" s="481" t="s">
        <v>715</v>
      </c>
    </row>
    <row r="14" spans="1:2" x14ac:dyDescent="0.2">
      <c r="A14" s="355" t="s">
        <v>1406</v>
      </c>
    </row>
    <row r="15" spans="1:2" x14ac:dyDescent="0.2">
      <c r="A15" s="355" t="s">
        <v>730</v>
      </c>
    </row>
    <row r="16" spans="1:2" x14ac:dyDescent="0.2">
      <c r="A16" s="355" t="s">
        <v>720</v>
      </c>
    </row>
    <row r="18" spans="1:1" x14ac:dyDescent="0.2">
      <c r="A18" s="355" t="s">
        <v>1060</v>
      </c>
    </row>
    <row r="19" spans="1:1" x14ac:dyDescent="0.2">
      <c r="A19" s="355" t="s">
        <v>730</v>
      </c>
    </row>
    <row r="20" spans="1:1" x14ac:dyDescent="0.2">
      <c r="A20" s="355" t="s">
        <v>1061</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H11" sqref="H11"/>
    </sheetView>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11" width="9" style="21"/>
  </cols>
  <sheetData>
    <row r="1" spans="1:11" ht="24" thickBot="1" x14ac:dyDescent="0.4">
      <c r="A1" s="452" t="s">
        <v>1404</v>
      </c>
      <c r="B1" s="468"/>
      <c r="C1" s="321"/>
      <c r="E1" s="455"/>
      <c r="F1" s="160"/>
    </row>
    <row r="2" spans="1:11" ht="15.75" thickTop="1" x14ac:dyDescent="0.25">
      <c r="A2" s="242" t="s">
        <v>1403</v>
      </c>
    </row>
    <row r="4" spans="1:11" x14ac:dyDescent="0.25">
      <c r="A4" s="453" t="s">
        <v>1408</v>
      </c>
      <c r="B4" s="454">
        <v>8833.75</v>
      </c>
    </row>
    <row r="5" spans="1:11" x14ac:dyDescent="0.25">
      <c r="C5" s="455"/>
      <c r="D5" s="455"/>
      <c r="E5" s="455"/>
      <c r="F5" s="455"/>
    </row>
    <row r="6" spans="1:11" s="457" customFormat="1" ht="28.5" x14ac:dyDescent="0.2">
      <c r="A6" s="214" t="s">
        <v>750</v>
      </c>
      <c r="B6" s="213" t="s">
        <v>751</v>
      </c>
      <c r="C6" s="215" t="s">
        <v>752</v>
      </c>
      <c r="D6" s="215" t="s">
        <v>753</v>
      </c>
      <c r="E6" s="215" t="s">
        <v>754</v>
      </c>
      <c r="F6" s="215" t="s">
        <v>755</v>
      </c>
      <c r="G6" s="456"/>
      <c r="H6" s="456"/>
      <c r="I6" s="456"/>
      <c r="J6" s="456"/>
      <c r="K6" s="456"/>
    </row>
    <row r="7" spans="1:11" ht="14.25" x14ac:dyDescent="0.2">
      <c r="A7" s="42"/>
      <c r="B7" s="131" t="s">
        <v>756</v>
      </c>
      <c r="F7" s="458">
        <f>F8-D8</f>
        <v>20130216.110375702</v>
      </c>
    </row>
    <row r="8" spans="1:11" x14ac:dyDescent="0.25">
      <c r="A8" s="132"/>
      <c r="B8" s="36" t="s">
        <v>11</v>
      </c>
      <c r="C8" s="38">
        <f>SUM(C9:C375)</f>
        <v>428481523.42262524</v>
      </c>
      <c r="D8" s="38">
        <f>SUM(D9:D375)</f>
        <v>9979472.8725442886</v>
      </c>
      <c r="E8" s="38">
        <f>SUM(E9:E375)</f>
        <v>408351307.31224954</v>
      </c>
      <c r="F8" s="459">
        <f>C8+D8-E8</f>
        <v>30109688.982919991</v>
      </c>
    </row>
    <row r="9" spans="1:11" s="45" customFormat="1" x14ac:dyDescent="0.25">
      <c r="A9" s="460" t="s">
        <v>1098</v>
      </c>
      <c r="B9" s="36" t="s">
        <v>757</v>
      </c>
      <c r="C9" s="41">
        <v>270312.75</v>
      </c>
      <c r="D9" s="41">
        <v>0</v>
      </c>
      <c r="E9" s="15">
        <v>669774.92500000005</v>
      </c>
      <c r="F9" s="461">
        <v>-399462.17500000005</v>
      </c>
      <c r="G9" s="112"/>
      <c r="H9" s="112"/>
      <c r="I9" s="112"/>
      <c r="J9" s="112"/>
      <c r="K9" s="112"/>
    </row>
    <row r="10" spans="1:11" s="45" customFormat="1" x14ac:dyDescent="0.25">
      <c r="A10" s="460" t="s">
        <v>1099</v>
      </c>
      <c r="B10" s="36" t="s">
        <v>758</v>
      </c>
      <c r="C10" s="41">
        <v>153795.58749999999</v>
      </c>
      <c r="D10" s="41">
        <v>0</v>
      </c>
      <c r="E10" s="15">
        <v>40723.587500000001</v>
      </c>
      <c r="F10" s="461">
        <v>113072</v>
      </c>
      <c r="G10" s="112"/>
      <c r="H10" s="112"/>
      <c r="I10" s="112"/>
      <c r="J10" s="112"/>
      <c r="K10" s="112"/>
    </row>
    <row r="11" spans="1:11" s="45" customFormat="1" x14ac:dyDescent="0.25">
      <c r="A11" s="460" t="s">
        <v>1100</v>
      </c>
      <c r="B11" s="36" t="s">
        <v>759</v>
      </c>
      <c r="C11" s="41">
        <v>208564.83749999999</v>
      </c>
      <c r="D11" s="41">
        <v>0</v>
      </c>
      <c r="E11" s="15">
        <v>199642.75</v>
      </c>
      <c r="F11" s="461">
        <v>8922.0874999999942</v>
      </c>
      <c r="G11" s="112"/>
      <c r="H11" s="112"/>
      <c r="I11" s="112"/>
      <c r="J11" s="112"/>
      <c r="K11" s="112"/>
    </row>
    <row r="12" spans="1:11" s="45" customFormat="1" x14ac:dyDescent="0.25">
      <c r="A12" s="460" t="s">
        <v>1101</v>
      </c>
      <c r="B12" s="36" t="s">
        <v>760</v>
      </c>
      <c r="C12" s="41">
        <v>743978.42500000005</v>
      </c>
      <c r="D12" s="41">
        <v>0</v>
      </c>
      <c r="E12" s="15">
        <v>260630.96</v>
      </c>
      <c r="F12" s="461">
        <v>483347.46500000008</v>
      </c>
      <c r="G12" s="112"/>
      <c r="H12" s="112"/>
      <c r="I12" s="112"/>
      <c r="J12" s="112"/>
      <c r="K12" s="112"/>
    </row>
    <row r="13" spans="1:11" s="45" customFormat="1" x14ac:dyDescent="0.25">
      <c r="A13" s="460" t="s">
        <v>1102</v>
      </c>
      <c r="B13" s="36" t="s">
        <v>761</v>
      </c>
      <c r="C13" s="41">
        <v>977277.76250000007</v>
      </c>
      <c r="D13" s="41">
        <v>0</v>
      </c>
      <c r="E13" s="15">
        <v>335682.5</v>
      </c>
      <c r="F13" s="461">
        <v>641595.26250000007</v>
      </c>
      <c r="G13" s="112"/>
      <c r="H13" s="112"/>
      <c r="I13" s="112"/>
      <c r="J13" s="112"/>
      <c r="K13" s="112"/>
    </row>
    <row r="14" spans="1:11" s="45" customFormat="1" x14ac:dyDescent="0.25">
      <c r="A14" s="460" t="s">
        <v>1103</v>
      </c>
      <c r="B14" s="36" t="s">
        <v>762</v>
      </c>
      <c r="C14" s="41">
        <v>231620.92499999999</v>
      </c>
      <c r="D14" s="41">
        <v>0</v>
      </c>
      <c r="E14" s="15">
        <v>152028.83749999999</v>
      </c>
      <c r="F14" s="461">
        <v>79592.087499999994</v>
      </c>
      <c r="G14" s="112"/>
      <c r="H14" s="112"/>
      <c r="I14" s="112"/>
      <c r="J14" s="112"/>
      <c r="K14" s="112"/>
    </row>
    <row r="15" spans="1:11" s="45" customFormat="1" x14ac:dyDescent="0.25">
      <c r="A15" s="460" t="s">
        <v>1104</v>
      </c>
      <c r="B15" s="36" t="s">
        <v>763</v>
      </c>
      <c r="C15" s="41">
        <v>341071.08750000002</v>
      </c>
      <c r="D15" s="41">
        <v>0</v>
      </c>
      <c r="E15" s="15">
        <v>699633</v>
      </c>
      <c r="F15" s="461">
        <v>-358561.91249999998</v>
      </c>
      <c r="G15" s="112"/>
      <c r="H15" s="112"/>
      <c r="I15" s="112"/>
      <c r="J15" s="112"/>
      <c r="K15" s="112"/>
    </row>
    <row r="16" spans="1:11" s="45" customFormat="1" x14ac:dyDescent="0.25">
      <c r="A16" s="460" t="s">
        <v>1105</v>
      </c>
      <c r="B16" s="36" t="s">
        <v>764</v>
      </c>
      <c r="C16" s="41">
        <v>542745.60000000009</v>
      </c>
      <c r="D16" s="41">
        <v>0</v>
      </c>
      <c r="E16" s="15">
        <v>31801.5</v>
      </c>
      <c r="F16" s="461">
        <v>510944.10000000009</v>
      </c>
      <c r="G16" s="112"/>
      <c r="H16" s="112"/>
      <c r="I16" s="112"/>
      <c r="J16" s="112"/>
      <c r="K16" s="112"/>
    </row>
    <row r="17" spans="1:11" s="45" customFormat="1" x14ac:dyDescent="0.25">
      <c r="A17" s="460" t="s">
        <v>1106</v>
      </c>
      <c r="B17" s="36" t="s">
        <v>765</v>
      </c>
      <c r="C17" s="41">
        <v>0</v>
      </c>
      <c r="D17" s="41">
        <v>0</v>
      </c>
      <c r="E17" s="15">
        <v>68903.25</v>
      </c>
      <c r="F17" s="461">
        <v>-68903.25</v>
      </c>
      <c r="G17" s="112"/>
      <c r="H17" s="112"/>
      <c r="I17" s="112"/>
      <c r="J17" s="112"/>
      <c r="K17" s="112"/>
    </row>
    <row r="18" spans="1:11" s="45" customFormat="1" x14ac:dyDescent="0.25">
      <c r="A18" s="460" t="s">
        <v>1107</v>
      </c>
      <c r="B18" s="36" t="s">
        <v>766</v>
      </c>
      <c r="C18" s="41">
        <v>3706464.8250000002</v>
      </c>
      <c r="D18" s="41">
        <v>0</v>
      </c>
      <c r="E18" s="15">
        <v>22763566.702499997</v>
      </c>
      <c r="F18" s="461">
        <v>-19057101.877499998</v>
      </c>
      <c r="G18" s="112"/>
      <c r="H18" s="112"/>
      <c r="I18" s="112"/>
      <c r="J18" s="112"/>
      <c r="K18" s="112"/>
    </row>
    <row r="19" spans="1:11" s="45" customFormat="1" x14ac:dyDescent="0.25">
      <c r="A19" s="460" t="s">
        <v>1108</v>
      </c>
      <c r="B19" s="36" t="s">
        <v>767</v>
      </c>
      <c r="C19" s="41">
        <v>459443.33750000002</v>
      </c>
      <c r="D19" s="41">
        <v>0</v>
      </c>
      <c r="E19" s="15">
        <v>186427.46</v>
      </c>
      <c r="F19" s="461">
        <v>273015.87750000006</v>
      </c>
      <c r="G19" s="112"/>
      <c r="H19" s="112"/>
      <c r="I19" s="112"/>
      <c r="J19" s="112"/>
      <c r="K19" s="112"/>
    </row>
    <row r="20" spans="1:11" s="45" customFormat="1" x14ac:dyDescent="0.25">
      <c r="A20" s="460" t="s">
        <v>1109</v>
      </c>
      <c r="B20" s="36" t="s">
        <v>768</v>
      </c>
      <c r="C20" s="41">
        <v>401140.58750000002</v>
      </c>
      <c r="D20" s="41">
        <v>0</v>
      </c>
      <c r="E20" s="15">
        <v>408119.25</v>
      </c>
      <c r="F20" s="461">
        <v>-6978.6624999999767</v>
      </c>
      <c r="G20" s="112"/>
      <c r="H20" s="112"/>
      <c r="I20" s="112"/>
      <c r="J20" s="112"/>
      <c r="K20" s="112"/>
    </row>
    <row r="21" spans="1:11" s="45" customFormat="1" x14ac:dyDescent="0.25">
      <c r="A21" s="460" t="s">
        <v>1110</v>
      </c>
      <c r="B21" s="36" t="s">
        <v>769</v>
      </c>
      <c r="C21" s="41">
        <v>100793.08749999999</v>
      </c>
      <c r="D21" s="41">
        <v>0</v>
      </c>
      <c r="E21" s="15">
        <v>88425.837499999994</v>
      </c>
      <c r="F21" s="461">
        <v>12367.25</v>
      </c>
      <c r="G21" s="112"/>
      <c r="H21" s="112"/>
      <c r="I21" s="112"/>
      <c r="J21" s="112"/>
      <c r="K21" s="112"/>
    </row>
    <row r="22" spans="1:11" s="45" customFormat="1" x14ac:dyDescent="0.25">
      <c r="A22" s="460" t="s">
        <v>1111</v>
      </c>
      <c r="B22" s="36" t="s">
        <v>770</v>
      </c>
      <c r="C22" s="41">
        <v>828782.42500000005</v>
      </c>
      <c r="D22" s="41">
        <v>0</v>
      </c>
      <c r="E22" s="15">
        <v>468365.42499999999</v>
      </c>
      <c r="F22" s="461">
        <v>360417.00000000006</v>
      </c>
      <c r="G22" s="112"/>
      <c r="H22" s="112"/>
      <c r="I22" s="112"/>
      <c r="J22" s="112"/>
      <c r="K22" s="112"/>
    </row>
    <row r="23" spans="1:11" s="45" customFormat="1" x14ac:dyDescent="0.25">
      <c r="A23" s="460" t="s">
        <v>1112</v>
      </c>
      <c r="B23" s="36" t="s">
        <v>771</v>
      </c>
      <c r="C23" s="41">
        <v>137806.5</v>
      </c>
      <c r="D23" s="41">
        <v>0</v>
      </c>
      <c r="E23" s="15">
        <v>160950.92499999999</v>
      </c>
      <c r="F23" s="461">
        <v>-23144.424999999988</v>
      </c>
      <c r="G23" s="112"/>
      <c r="H23" s="112"/>
      <c r="I23" s="112"/>
      <c r="J23" s="112"/>
      <c r="K23" s="112"/>
    </row>
    <row r="24" spans="1:11" s="45" customFormat="1" x14ac:dyDescent="0.25">
      <c r="A24" s="460" t="s">
        <v>1113</v>
      </c>
      <c r="B24" s="36" t="s">
        <v>772</v>
      </c>
      <c r="C24" s="41">
        <v>268546</v>
      </c>
      <c r="D24" s="41">
        <v>0</v>
      </c>
      <c r="E24" s="15">
        <v>236921.17499999999</v>
      </c>
      <c r="F24" s="461">
        <v>31624.825000000012</v>
      </c>
      <c r="G24" s="112"/>
      <c r="H24" s="112"/>
      <c r="I24" s="112"/>
      <c r="J24" s="112"/>
      <c r="K24" s="112"/>
    </row>
    <row r="25" spans="1:11" s="45" customFormat="1" x14ac:dyDescent="0.25">
      <c r="A25" s="460" t="s">
        <v>1114</v>
      </c>
      <c r="B25" s="36" t="s">
        <v>773</v>
      </c>
      <c r="C25" s="41">
        <v>0</v>
      </c>
      <c r="D25" s="41">
        <v>0</v>
      </c>
      <c r="E25" s="15">
        <v>28268</v>
      </c>
      <c r="F25" s="461">
        <v>-28268</v>
      </c>
      <c r="G25" s="112"/>
      <c r="H25" s="112"/>
      <c r="I25" s="112"/>
      <c r="J25" s="112"/>
      <c r="K25" s="112"/>
    </row>
    <row r="26" spans="1:11" s="45" customFormat="1" x14ac:dyDescent="0.25">
      <c r="A26" s="460" t="s">
        <v>1115</v>
      </c>
      <c r="B26" s="36" t="s">
        <v>774</v>
      </c>
      <c r="C26" s="41">
        <v>72436.75</v>
      </c>
      <c r="D26" s="41">
        <v>0</v>
      </c>
      <c r="E26" s="15">
        <v>0</v>
      </c>
      <c r="F26" s="461">
        <v>72436.75</v>
      </c>
      <c r="G26" s="112"/>
      <c r="H26" s="112"/>
      <c r="I26" s="112"/>
      <c r="J26" s="112"/>
      <c r="K26" s="112"/>
    </row>
    <row r="27" spans="1:11" s="45" customFormat="1" x14ac:dyDescent="0.25">
      <c r="A27" s="460" t="s">
        <v>1116</v>
      </c>
      <c r="B27" s="36" t="s">
        <v>775</v>
      </c>
      <c r="C27" s="41">
        <v>408472.60000000003</v>
      </c>
      <c r="D27" s="41">
        <v>0</v>
      </c>
      <c r="E27" s="15">
        <v>356512.48249999998</v>
      </c>
      <c r="F27" s="461">
        <v>51960.117500000051</v>
      </c>
      <c r="G27" s="112"/>
      <c r="H27" s="112"/>
      <c r="I27" s="112"/>
      <c r="J27" s="112"/>
      <c r="K27" s="112"/>
    </row>
    <row r="28" spans="1:11" s="45" customFormat="1" x14ac:dyDescent="0.25">
      <c r="A28" s="460" t="s">
        <v>1117</v>
      </c>
      <c r="B28" s="36" t="s">
        <v>776</v>
      </c>
      <c r="C28" s="41">
        <v>141340</v>
      </c>
      <c r="D28" s="41">
        <v>0</v>
      </c>
      <c r="E28" s="15">
        <v>126675.97500000001</v>
      </c>
      <c r="F28" s="461">
        <v>14664.024999999994</v>
      </c>
      <c r="G28" s="112"/>
      <c r="H28" s="112"/>
      <c r="I28" s="112"/>
      <c r="J28" s="112"/>
      <c r="K28" s="112"/>
    </row>
    <row r="29" spans="1:11" s="45" customFormat="1" x14ac:dyDescent="0.25">
      <c r="A29" s="460" t="s">
        <v>1118</v>
      </c>
      <c r="B29" s="36" t="s">
        <v>777</v>
      </c>
      <c r="C29" s="41">
        <v>153707.25</v>
      </c>
      <c r="D29" s="41">
        <v>0</v>
      </c>
      <c r="E29" s="15">
        <v>116605.5</v>
      </c>
      <c r="F29" s="461">
        <v>37101.75</v>
      </c>
      <c r="G29" s="112"/>
      <c r="H29" s="112"/>
      <c r="I29" s="112"/>
      <c r="J29" s="112"/>
      <c r="K29" s="112"/>
    </row>
    <row r="30" spans="1:11" s="45" customFormat="1" x14ac:dyDescent="0.25">
      <c r="A30" s="460" t="s">
        <v>1119</v>
      </c>
      <c r="B30" s="36" t="s">
        <v>778</v>
      </c>
      <c r="C30" s="41">
        <v>356971.83750000002</v>
      </c>
      <c r="D30" s="41">
        <v>0</v>
      </c>
      <c r="E30" s="15">
        <v>307414.5</v>
      </c>
      <c r="F30" s="461">
        <v>49557.337500000023</v>
      </c>
      <c r="G30" s="112"/>
      <c r="H30" s="112"/>
      <c r="I30" s="112"/>
      <c r="J30" s="112"/>
      <c r="K30" s="112"/>
    </row>
    <row r="31" spans="1:11" s="45" customFormat="1" x14ac:dyDescent="0.25">
      <c r="A31" s="460" t="s">
        <v>1120</v>
      </c>
      <c r="B31" s="36" t="s">
        <v>779</v>
      </c>
      <c r="C31" s="41">
        <v>17667.5</v>
      </c>
      <c r="D31" s="41">
        <v>0</v>
      </c>
      <c r="E31" s="15">
        <v>189042.25</v>
      </c>
      <c r="F31" s="461">
        <v>-171374.75</v>
      </c>
      <c r="G31" s="112"/>
      <c r="H31" s="112"/>
      <c r="I31" s="112"/>
      <c r="J31" s="112"/>
      <c r="K31" s="112"/>
    </row>
    <row r="32" spans="1:11" s="45" customFormat="1" x14ac:dyDescent="0.25">
      <c r="A32" s="460" t="s">
        <v>1121</v>
      </c>
      <c r="B32" s="36" t="s">
        <v>780</v>
      </c>
      <c r="C32" s="41">
        <v>227910.75</v>
      </c>
      <c r="D32" s="41">
        <v>0</v>
      </c>
      <c r="E32" s="15">
        <v>227151.04749999999</v>
      </c>
      <c r="F32" s="461">
        <v>759.70250000001397</v>
      </c>
      <c r="G32" s="112"/>
      <c r="H32" s="112"/>
      <c r="I32" s="112"/>
      <c r="J32" s="112"/>
      <c r="K32" s="112"/>
    </row>
    <row r="33" spans="1:11" s="45" customFormat="1" x14ac:dyDescent="0.25">
      <c r="A33" s="460" t="s">
        <v>1122</v>
      </c>
      <c r="B33" s="36" t="s">
        <v>781</v>
      </c>
      <c r="C33" s="41">
        <v>668096.51250000007</v>
      </c>
      <c r="D33" s="41">
        <v>0</v>
      </c>
      <c r="E33" s="15">
        <v>644952.08750000002</v>
      </c>
      <c r="F33" s="461">
        <v>23144.425000000047</v>
      </c>
      <c r="G33" s="112"/>
      <c r="H33" s="112"/>
      <c r="I33" s="112"/>
      <c r="J33" s="112"/>
      <c r="K33" s="112"/>
    </row>
    <row r="34" spans="1:11" s="45" customFormat="1" x14ac:dyDescent="0.25">
      <c r="A34" s="460" t="s">
        <v>1123</v>
      </c>
      <c r="B34" s="36" t="s">
        <v>782</v>
      </c>
      <c r="C34" s="41">
        <v>42402</v>
      </c>
      <c r="D34" s="41">
        <v>0</v>
      </c>
      <c r="E34" s="15">
        <v>68903.25</v>
      </c>
      <c r="F34" s="461">
        <v>-26501.25</v>
      </c>
      <c r="G34" s="112"/>
      <c r="H34" s="112"/>
      <c r="I34" s="112"/>
      <c r="J34" s="112"/>
      <c r="K34" s="112"/>
    </row>
    <row r="35" spans="1:11" s="45" customFormat="1" x14ac:dyDescent="0.25">
      <c r="A35" s="460" t="s">
        <v>1124</v>
      </c>
      <c r="B35" s="36" t="s">
        <v>783</v>
      </c>
      <c r="C35" s="41">
        <v>5590085.3375000022</v>
      </c>
      <c r="D35" s="41">
        <v>0</v>
      </c>
      <c r="E35" s="15">
        <v>126021293.42025006</v>
      </c>
      <c r="F35" s="461">
        <v>-120431208.08275005</v>
      </c>
      <c r="G35" s="112"/>
      <c r="H35" s="112"/>
      <c r="I35" s="112"/>
      <c r="J35" s="112"/>
      <c r="K35" s="112"/>
    </row>
    <row r="36" spans="1:11" s="45" customFormat="1" x14ac:dyDescent="0.25">
      <c r="A36" s="460" t="s">
        <v>1125</v>
      </c>
      <c r="B36" s="36" t="s">
        <v>784</v>
      </c>
      <c r="C36" s="41">
        <v>4336311.1999999993</v>
      </c>
      <c r="D36" s="41">
        <v>0</v>
      </c>
      <c r="E36" s="15">
        <v>11823331.278000001</v>
      </c>
      <c r="F36" s="461">
        <v>-7487020.0780000016</v>
      </c>
      <c r="G36" s="112"/>
      <c r="H36" s="112"/>
      <c r="I36" s="112"/>
      <c r="J36" s="112"/>
      <c r="K36" s="112"/>
    </row>
    <row r="37" spans="1:11" s="45" customFormat="1" x14ac:dyDescent="0.25">
      <c r="A37" s="460" t="s">
        <v>1126</v>
      </c>
      <c r="B37" s="36" t="s">
        <v>785</v>
      </c>
      <c r="C37" s="41">
        <v>169608</v>
      </c>
      <c r="D37" s="41">
        <v>0</v>
      </c>
      <c r="E37" s="15">
        <v>155862.685</v>
      </c>
      <c r="F37" s="461">
        <v>13745.315000000002</v>
      </c>
      <c r="G37" s="112"/>
      <c r="H37" s="112"/>
      <c r="I37" s="112"/>
      <c r="J37" s="112"/>
      <c r="K37" s="112"/>
    </row>
    <row r="38" spans="1:11" s="45" customFormat="1" x14ac:dyDescent="0.25">
      <c r="A38" s="460" t="s">
        <v>1127</v>
      </c>
      <c r="B38" s="36" t="s">
        <v>786</v>
      </c>
      <c r="C38" s="41">
        <v>1383718.6</v>
      </c>
      <c r="D38" s="41">
        <v>0</v>
      </c>
      <c r="E38" s="15">
        <v>4018949.8975</v>
      </c>
      <c r="F38" s="461">
        <v>-2635231.2974999999</v>
      </c>
      <c r="G38" s="112"/>
      <c r="H38" s="112"/>
      <c r="I38" s="112"/>
      <c r="J38" s="112"/>
      <c r="K38" s="112"/>
    </row>
    <row r="39" spans="1:11" s="45" customFormat="1" x14ac:dyDescent="0.25">
      <c r="A39" s="460" t="s">
        <v>1128</v>
      </c>
      <c r="B39" s="36" t="s">
        <v>787</v>
      </c>
      <c r="C39" s="41">
        <v>350081.51249999995</v>
      </c>
      <c r="D39" s="41">
        <v>0</v>
      </c>
      <c r="E39" s="15">
        <v>159007.5</v>
      </c>
      <c r="F39" s="461">
        <v>191074.01249999995</v>
      </c>
      <c r="G39" s="112"/>
      <c r="H39" s="112"/>
      <c r="I39" s="112"/>
      <c r="J39" s="112"/>
      <c r="K39" s="112"/>
    </row>
    <row r="40" spans="1:11" s="45" customFormat="1" x14ac:dyDescent="0.25">
      <c r="A40" s="460" t="s">
        <v>1129</v>
      </c>
      <c r="B40" s="36" t="s">
        <v>788</v>
      </c>
      <c r="C40" s="41">
        <v>98938</v>
      </c>
      <c r="D40" s="41">
        <v>0</v>
      </c>
      <c r="E40" s="15">
        <v>51235.75</v>
      </c>
      <c r="F40" s="461">
        <v>47702.25</v>
      </c>
      <c r="G40" s="112"/>
      <c r="H40" s="112"/>
      <c r="I40" s="112"/>
      <c r="J40" s="112"/>
      <c r="K40" s="112"/>
    </row>
    <row r="41" spans="1:11" s="45" customFormat="1" x14ac:dyDescent="0.25">
      <c r="A41" s="460" t="s">
        <v>1130</v>
      </c>
      <c r="B41" s="36" t="s">
        <v>789</v>
      </c>
      <c r="C41" s="41">
        <v>8833.75</v>
      </c>
      <c r="D41" s="41">
        <v>0</v>
      </c>
      <c r="E41" s="15">
        <v>28268</v>
      </c>
      <c r="F41" s="461">
        <v>-19434.25</v>
      </c>
      <c r="G41" s="112"/>
      <c r="H41" s="112"/>
      <c r="I41" s="112"/>
      <c r="J41" s="112"/>
      <c r="K41" s="112"/>
    </row>
    <row r="42" spans="1:11" s="45" customFormat="1" x14ac:dyDescent="0.25">
      <c r="A42" s="460" t="s">
        <v>1131</v>
      </c>
      <c r="B42" s="36" t="s">
        <v>790</v>
      </c>
      <c r="C42" s="41">
        <v>1079837.6000000001</v>
      </c>
      <c r="D42" s="41">
        <v>0</v>
      </c>
      <c r="E42" s="15">
        <v>1305292.5674999999</v>
      </c>
      <c r="F42" s="461">
        <v>-225454.9674999998</v>
      </c>
      <c r="G42" s="112"/>
      <c r="H42" s="112"/>
      <c r="I42" s="112"/>
      <c r="J42" s="112"/>
      <c r="K42" s="112"/>
    </row>
    <row r="43" spans="1:11" s="45" customFormat="1" x14ac:dyDescent="0.25">
      <c r="A43" s="460" t="s">
        <v>1132</v>
      </c>
      <c r="B43" s="36" t="s">
        <v>791</v>
      </c>
      <c r="C43" s="41">
        <v>342749.5</v>
      </c>
      <c r="D43" s="41">
        <v>0</v>
      </c>
      <c r="E43" s="15">
        <v>302202.58750000002</v>
      </c>
      <c r="F43" s="461">
        <v>40546.912499999977</v>
      </c>
      <c r="G43" s="112"/>
      <c r="H43" s="112"/>
      <c r="I43" s="112"/>
      <c r="J43" s="112"/>
      <c r="K43" s="112"/>
    </row>
    <row r="44" spans="1:11" s="45" customFormat="1" x14ac:dyDescent="0.25">
      <c r="A44" s="460" t="s">
        <v>1133</v>
      </c>
      <c r="B44" s="36" t="s">
        <v>792</v>
      </c>
      <c r="C44" s="41">
        <v>1468964.2875000001</v>
      </c>
      <c r="D44" s="41">
        <v>0</v>
      </c>
      <c r="E44" s="15">
        <v>1331175.4550000001</v>
      </c>
      <c r="F44" s="461">
        <v>137788.83250000002</v>
      </c>
      <c r="G44" s="112"/>
      <c r="H44" s="112"/>
      <c r="I44" s="112"/>
      <c r="J44" s="112"/>
      <c r="K44" s="112"/>
    </row>
    <row r="45" spans="1:11" s="45" customFormat="1" x14ac:dyDescent="0.25">
      <c r="A45" s="460" t="s">
        <v>1134</v>
      </c>
      <c r="B45" s="36" t="s">
        <v>793</v>
      </c>
      <c r="C45" s="41">
        <v>487799.67499999999</v>
      </c>
      <c r="D45" s="41">
        <v>0</v>
      </c>
      <c r="E45" s="15">
        <v>336777.88500000001</v>
      </c>
      <c r="F45" s="461">
        <v>151021.78999999998</v>
      </c>
      <c r="G45" s="112"/>
      <c r="H45" s="112"/>
      <c r="I45" s="112"/>
      <c r="J45" s="112"/>
      <c r="K45" s="112"/>
    </row>
    <row r="46" spans="1:11" s="45" customFormat="1" x14ac:dyDescent="0.25">
      <c r="A46" s="460" t="s">
        <v>1135</v>
      </c>
      <c r="B46" s="36" t="s">
        <v>794</v>
      </c>
      <c r="C46" s="41">
        <v>318103.33750000002</v>
      </c>
      <c r="D46" s="41">
        <v>0</v>
      </c>
      <c r="E46" s="15">
        <v>169696.33749999999</v>
      </c>
      <c r="F46" s="461">
        <v>148407.00000000003</v>
      </c>
      <c r="G46" s="112"/>
      <c r="H46" s="112"/>
      <c r="I46" s="112"/>
      <c r="J46" s="112"/>
      <c r="K46" s="112"/>
    </row>
    <row r="47" spans="1:11" s="45" customFormat="1" x14ac:dyDescent="0.25">
      <c r="A47" s="460" t="s">
        <v>1136</v>
      </c>
      <c r="B47" s="36" t="s">
        <v>795</v>
      </c>
      <c r="C47" s="41">
        <v>585059.26250000007</v>
      </c>
      <c r="D47" s="41">
        <v>0</v>
      </c>
      <c r="E47" s="15">
        <v>676170.56</v>
      </c>
      <c r="F47" s="461">
        <v>-91111.297499999986</v>
      </c>
      <c r="G47" s="112"/>
      <c r="H47" s="112"/>
      <c r="I47" s="112"/>
      <c r="J47" s="112"/>
      <c r="K47" s="112"/>
    </row>
    <row r="48" spans="1:11" s="45" customFormat="1" x14ac:dyDescent="0.25">
      <c r="A48" s="460" t="s">
        <v>1137</v>
      </c>
      <c r="B48" s="36" t="s">
        <v>796</v>
      </c>
      <c r="C48" s="41">
        <v>731611.17500000005</v>
      </c>
      <c r="D48" s="41">
        <v>0</v>
      </c>
      <c r="E48" s="15">
        <v>144113.79749999999</v>
      </c>
      <c r="F48" s="461">
        <v>587497.37750000006</v>
      </c>
      <c r="G48" s="112"/>
      <c r="H48" s="112"/>
      <c r="I48" s="112"/>
      <c r="J48" s="112"/>
      <c r="K48" s="112"/>
    </row>
    <row r="49" spans="1:11" s="45" customFormat="1" x14ac:dyDescent="0.25">
      <c r="A49" s="460" t="s">
        <v>1138</v>
      </c>
      <c r="B49" s="36" t="s">
        <v>797</v>
      </c>
      <c r="C49" s="41">
        <v>321636.83750000002</v>
      </c>
      <c r="D49" s="41">
        <v>0</v>
      </c>
      <c r="E49" s="15">
        <v>161869.63499999998</v>
      </c>
      <c r="F49" s="461">
        <v>159767.20250000004</v>
      </c>
      <c r="G49" s="112"/>
      <c r="H49" s="112"/>
      <c r="I49" s="112"/>
      <c r="J49" s="112"/>
      <c r="K49" s="112"/>
    </row>
    <row r="50" spans="1:11" s="45" customFormat="1" x14ac:dyDescent="0.25">
      <c r="A50" s="460" t="s">
        <v>1139</v>
      </c>
      <c r="B50" s="36" t="s">
        <v>798</v>
      </c>
      <c r="C50" s="41">
        <v>542833.9375</v>
      </c>
      <c r="D50" s="41">
        <v>0</v>
      </c>
      <c r="E50" s="15">
        <v>263334.08750000002</v>
      </c>
      <c r="F50" s="461">
        <v>279499.84999999998</v>
      </c>
      <c r="G50" s="112"/>
      <c r="H50" s="112"/>
      <c r="I50" s="112"/>
      <c r="J50" s="112"/>
      <c r="K50" s="112"/>
    </row>
    <row r="51" spans="1:11" s="45" customFormat="1" x14ac:dyDescent="0.25">
      <c r="A51" s="460" t="s">
        <v>1140</v>
      </c>
      <c r="B51" s="36" t="s">
        <v>799</v>
      </c>
      <c r="C51" s="41">
        <v>214041.76250000001</v>
      </c>
      <c r="D51" s="41">
        <v>0</v>
      </c>
      <c r="E51" s="15">
        <v>68991.587499999994</v>
      </c>
      <c r="F51" s="461">
        <v>145050.17500000002</v>
      </c>
      <c r="G51" s="112"/>
      <c r="H51" s="112"/>
      <c r="I51" s="112"/>
      <c r="J51" s="112"/>
      <c r="K51" s="112"/>
    </row>
    <row r="52" spans="1:11" s="45" customFormat="1" x14ac:dyDescent="0.25">
      <c r="A52" s="460" t="s">
        <v>1141</v>
      </c>
      <c r="B52" s="36" t="s">
        <v>800</v>
      </c>
      <c r="C52" s="41">
        <v>125615.925</v>
      </c>
      <c r="D52" s="41">
        <v>0</v>
      </c>
      <c r="E52" s="15">
        <v>197876</v>
      </c>
      <c r="F52" s="461">
        <v>-72260.074999999997</v>
      </c>
      <c r="G52" s="112"/>
      <c r="H52" s="112"/>
      <c r="I52" s="112"/>
      <c r="J52" s="112"/>
      <c r="K52" s="112"/>
    </row>
    <row r="53" spans="1:11" s="45" customFormat="1" x14ac:dyDescent="0.25">
      <c r="A53" s="460" t="s">
        <v>1142</v>
      </c>
      <c r="B53" s="36" t="s">
        <v>1143</v>
      </c>
      <c r="C53" s="41">
        <v>58302.75</v>
      </c>
      <c r="D53" s="41">
        <v>0</v>
      </c>
      <c r="E53" s="15">
        <v>2793496.7624999997</v>
      </c>
      <c r="F53" s="461">
        <v>-2735194.0124999997</v>
      </c>
      <c r="G53" s="112"/>
      <c r="H53" s="112"/>
      <c r="I53" s="112"/>
      <c r="J53" s="112"/>
      <c r="K53" s="112"/>
    </row>
    <row r="54" spans="1:11" s="45" customFormat="1" x14ac:dyDescent="0.25">
      <c r="A54" s="460" t="s">
        <v>1144</v>
      </c>
      <c r="B54" s="36" t="s">
        <v>801</v>
      </c>
      <c r="C54" s="41">
        <v>45935.5</v>
      </c>
      <c r="D54" s="41">
        <v>0</v>
      </c>
      <c r="E54" s="15">
        <v>33656.587500000001</v>
      </c>
      <c r="F54" s="461">
        <v>12278.912499999999</v>
      </c>
      <c r="G54" s="112"/>
      <c r="H54" s="112"/>
      <c r="I54" s="112"/>
      <c r="J54" s="112"/>
      <c r="K54" s="112"/>
    </row>
    <row r="55" spans="1:11" s="45" customFormat="1" x14ac:dyDescent="0.25">
      <c r="A55" s="460" t="s">
        <v>1145</v>
      </c>
      <c r="B55" s="36" t="s">
        <v>802</v>
      </c>
      <c r="C55" s="41">
        <v>560148.08750000002</v>
      </c>
      <c r="D55" s="41">
        <v>0</v>
      </c>
      <c r="E55" s="15">
        <v>139661.58749999999</v>
      </c>
      <c r="F55" s="461">
        <v>420486.5</v>
      </c>
      <c r="G55" s="112"/>
      <c r="H55" s="112"/>
      <c r="I55" s="112"/>
      <c r="J55" s="112"/>
      <c r="K55" s="112"/>
    </row>
    <row r="56" spans="1:11" s="45" customFormat="1" x14ac:dyDescent="0.25">
      <c r="A56" s="460" t="s">
        <v>1146</v>
      </c>
      <c r="B56" s="36" t="s">
        <v>803</v>
      </c>
      <c r="C56" s="41">
        <v>597426.51249999995</v>
      </c>
      <c r="D56" s="41">
        <v>0</v>
      </c>
      <c r="E56" s="15">
        <v>1582937.3299999998</v>
      </c>
      <c r="F56" s="461">
        <v>-985510.81749999989</v>
      </c>
      <c r="G56" s="112"/>
      <c r="H56" s="112"/>
      <c r="I56" s="112"/>
      <c r="J56" s="112"/>
      <c r="K56" s="112"/>
    </row>
    <row r="57" spans="1:11" s="45" customFormat="1" x14ac:dyDescent="0.25">
      <c r="A57" s="460" t="s">
        <v>1147</v>
      </c>
      <c r="B57" s="36" t="s">
        <v>804</v>
      </c>
      <c r="C57" s="41">
        <v>908197.83750000002</v>
      </c>
      <c r="D57" s="41">
        <v>0</v>
      </c>
      <c r="E57" s="15">
        <v>533558.5</v>
      </c>
      <c r="F57" s="461">
        <v>374639.33750000002</v>
      </c>
      <c r="G57" s="112"/>
      <c r="H57" s="112"/>
      <c r="I57" s="112"/>
      <c r="J57" s="112"/>
      <c r="K57" s="112"/>
    </row>
    <row r="58" spans="1:11" s="45" customFormat="1" x14ac:dyDescent="0.25">
      <c r="A58" s="460" t="s">
        <v>1148</v>
      </c>
      <c r="B58" s="36" t="s">
        <v>805</v>
      </c>
      <c r="C58" s="41">
        <v>1074979.0375000001</v>
      </c>
      <c r="D58" s="41">
        <v>0</v>
      </c>
      <c r="E58" s="15">
        <v>12873918.564999999</v>
      </c>
      <c r="F58" s="461">
        <v>-11798939.5275</v>
      </c>
      <c r="G58" s="112"/>
      <c r="H58" s="112"/>
      <c r="I58" s="112"/>
      <c r="J58" s="112"/>
      <c r="K58" s="112"/>
    </row>
    <row r="59" spans="1:11" s="45" customFormat="1" x14ac:dyDescent="0.25">
      <c r="A59" s="460" t="s">
        <v>1149</v>
      </c>
      <c r="B59" s="36" t="s">
        <v>806</v>
      </c>
      <c r="C59" s="41">
        <v>178530.08749999999</v>
      </c>
      <c r="D59" s="41">
        <v>0</v>
      </c>
      <c r="E59" s="15">
        <v>252645.25</v>
      </c>
      <c r="F59" s="461">
        <v>-74115.162500000006</v>
      </c>
      <c r="G59" s="112"/>
      <c r="H59" s="112"/>
      <c r="I59" s="112"/>
      <c r="J59" s="112"/>
      <c r="K59" s="112"/>
    </row>
    <row r="60" spans="1:11" s="45" customFormat="1" x14ac:dyDescent="0.25">
      <c r="A60" s="460" t="s">
        <v>1150</v>
      </c>
      <c r="B60" s="36" t="s">
        <v>807</v>
      </c>
      <c r="C60" s="41">
        <v>114838.75</v>
      </c>
      <c r="D60" s="41">
        <v>0</v>
      </c>
      <c r="E60" s="15">
        <v>77737</v>
      </c>
      <c r="F60" s="461">
        <v>37101.75</v>
      </c>
      <c r="G60" s="112"/>
      <c r="H60" s="112"/>
      <c r="I60" s="112"/>
      <c r="J60" s="112"/>
      <c r="K60" s="112"/>
    </row>
    <row r="61" spans="1:11" s="45" customFormat="1" x14ac:dyDescent="0.25">
      <c r="A61" s="460" t="s">
        <v>1151</v>
      </c>
      <c r="B61" s="36" t="s">
        <v>808</v>
      </c>
      <c r="C61" s="41">
        <v>540802.17500000005</v>
      </c>
      <c r="D61" s="41">
        <v>0</v>
      </c>
      <c r="E61" s="15">
        <v>398225.45</v>
      </c>
      <c r="F61" s="461">
        <v>142576.72500000003</v>
      </c>
      <c r="G61" s="112"/>
      <c r="H61" s="112"/>
      <c r="I61" s="112"/>
      <c r="J61" s="112"/>
      <c r="K61" s="112"/>
    </row>
    <row r="62" spans="1:11" s="45" customFormat="1" x14ac:dyDescent="0.25">
      <c r="A62" s="460" t="s">
        <v>1152</v>
      </c>
      <c r="B62" s="36" t="s">
        <v>809</v>
      </c>
      <c r="C62" s="41">
        <v>56536</v>
      </c>
      <c r="D62" s="41">
        <v>0</v>
      </c>
      <c r="E62" s="15">
        <v>311124.67499999999</v>
      </c>
      <c r="F62" s="461">
        <v>-254588.67499999999</v>
      </c>
      <c r="G62" s="112"/>
      <c r="H62" s="112"/>
      <c r="I62" s="112"/>
      <c r="J62" s="112"/>
      <c r="K62" s="112"/>
    </row>
    <row r="63" spans="1:11" s="45" customFormat="1" x14ac:dyDescent="0.25">
      <c r="A63" s="460" t="s">
        <v>1153</v>
      </c>
      <c r="B63" s="36" t="s">
        <v>810</v>
      </c>
      <c r="C63" s="41">
        <v>325347.01250000001</v>
      </c>
      <c r="D63" s="41">
        <v>0</v>
      </c>
      <c r="E63" s="15">
        <v>56536</v>
      </c>
      <c r="F63" s="461">
        <v>268811.01250000001</v>
      </c>
      <c r="G63" s="112"/>
      <c r="H63" s="112"/>
      <c r="I63" s="112"/>
      <c r="J63" s="112"/>
      <c r="K63" s="112"/>
    </row>
    <row r="64" spans="1:11" s="45" customFormat="1" x14ac:dyDescent="0.25">
      <c r="A64" s="460" t="s">
        <v>1154</v>
      </c>
      <c r="B64" s="36" t="s">
        <v>811</v>
      </c>
      <c r="C64" s="41">
        <v>185597.08749999999</v>
      </c>
      <c r="D64" s="41">
        <v>0</v>
      </c>
      <c r="E64" s="15">
        <v>167841.25</v>
      </c>
      <c r="F64" s="461">
        <v>17755.837499999994</v>
      </c>
      <c r="G64" s="112"/>
      <c r="H64" s="112"/>
      <c r="I64" s="112"/>
      <c r="J64" s="112"/>
      <c r="K64" s="112"/>
    </row>
    <row r="65" spans="1:11" s="45" customFormat="1" x14ac:dyDescent="0.25">
      <c r="A65" s="460" t="s">
        <v>1155</v>
      </c>
      <c r="B65" s="36" t="s">
        <v>812</v>
      </c>
      <c r="C65" s="41">
        <v>1490253.6249999998</v>
      </c>
      <c r="D65" s="41">
        <v>0</v>
      </c>
      <c r="E65" s="15">
        <v>15054918.437500002</v>
      </c>
      <c r="F65" s="461">
        <v>-13564664.812500002</v>
      </c>
      <c r="G65" s="112"/>
      <c r="H65" s="112"/>
      <c r="I65" s="112"/>
      <c r="J65" s="112"/>
      <c r="K65" s="112"/>
    </row>
    <row r="66" spans="1:11" s="45" customFormat="1" x14ac:dyDescent="0.25">
      <c r="A66" s="460" t="s">
        <v>1156</v>
      </c>
      <c r="B66" s="36" t="s">
        <v>813</v>
      </c>
      <c r="C66" s="41">
        <v>22967.75</v>
      </c>
      <c r="D66" s="41">
        <v>0</v>
      </c>
      <c r="E66" s="15">
        <v>56536</v>
      </c>
      <c r="F66" s="461">
        <v>-33568.25</v>
      </c>
      <c r="G66" s="112"/>
      <c r="H66" s="112"/>
      <c r="I66" s="112"/>
      <c r="J66" s="112"/>
      <c r="K66" s="112"/>
    </row>
    <row r="67" spans="1:11" s="45" customFormat="1" x14ac:dyDescent="0.25">
      <c r="A67" s="460" t="s">
        <v>1157</v>
      </c>
      <c r="B67" s="36" t="s">
        <v>814</v>
      </c>
      <c r="C67" s="41">
        <v>512799.18750000006</v>
      </c>
      <c r="D67" s="41">
        <v>0</v>
      </c>
      <c r="E67" s="15">
        <v>575766.15749999997</v>
      </c>
      <c r="F67" s="461">
        <v>-62966.969999999914</v>
      </c>
      <c r="G67" s="112"/>
      <c r="H67" s="112"/>
      <c r="I67" s="112"/>
      <c r="J67" s="112"/>
      <c r="K67" s="112"/>
    </row>
    <row r="68" spans="1:11" s="45" customFormat="1" x14ac:dyDescent="0.25">
      <c r="A68" s="460" t="s">
        <v>1158</v>
      </c>
      <c r="B68" s="36" t="s">
        <v>815</v>
      </c>
      <c r="C68" s="41">
        <v>996800.35</v>
      </c>
      <c r="D68" s="41">
        <v>0</v>
      </c>
      <c r="E68" s="15">
        <v>4385974.5425000004</v>
      </c>
      <c r="F68" s="461">
        <v>-3389174.1925000004</v>
      </c>
      <c r="G68" s="112"/>
      <c r="H68" s="112"/>
      <c r="I68" s="112"/>
      <c r="J68" s="112"/>
      <c r="K68" s="112"/>
    </row>
    <row r="69" spans="1:11" s="45" customFormat="1" x14ac:dyDescent="0.25">
      <c r="A69" s="460" t="s">
        <v>1159</v>
      </c>
      <c r="B69" s="36" t="s">
        <v>816</v>
      </c>
      <c r="C69" s="41">
        <v>1159518.0249999999</v>
      </c>
      <c r="D69" s="41">
        <v>0</v>
      </c>
      <c r="E69" s="15">
        <v>5011686.7225000001</v>
      </c>
      <c r="F69" s="461">
        <v>-3852168.6975000002</v>
      </c>
      <c r="G69" s="112"/>
      <c r="H69" s="112"/>
      <c r="I69" s="112"/>
      <c r="J69" s="112"/>
      <c r="K69" s="112"/>
    </row>
    <row r="70" spans="1:11" s="45" customFormat="1" x14ac:dyDescent="0.25">
      <c r="A70" s="460" t="s">
        <v>1160</v>
      </c>
      <c r="B70" s="36" t="s">
        <v>817</v>
      </c>
      <c r="C70" s="41">
        <v>58302.75</v>
      </c>
      <c r="D70" s="41">
        <v>0</v>
      </c>
      <c r="E70" s="15">
        <v>937614.22499999998</v>
      </c>
      <c r="F70" s="461">
        <v>-879311.47499999998</v>
      </c>
      <c r="G70" s="112"/>
      <c r="H70" s="112"/>
      <c r="I70" s="112"/>
      <c r="J70" s="112"/>
      <c r="K70" s="112"/>
    </row>
    <row r="71" spans="1:11" s="45" customFormat="1" x14ac:dyDescent="0.25">
      <c r="A71" s="460" t="s">
        <v>1161</v>
      </c>
      <c r="B71" s="36" t="s">
        <v>818</v>
      </c>
      <c r="C71" s="41">
        <v>509530.7</v>
      </c>
      <c r="D71" s="41">
        <v>0</v>
      </c>
      <c r="E71" s="15">
        <v>420486.5</v>
      </c>
      <c r="F71" s="461">
        <v>89044.200000000012</v>
      </c>
      <c r="G71" s="112"/>
      <c r="H71" s="112"/>
      <c r="I71" s="112"/>
      <c r="J71" s="112"/>
      <c r="K71" s="112"/>
    </row>
    <row r="72" spans="1:11" s="45" customFormat="1" x14ac:dyDescent="0.25">
      <c r="A72" s="460" t="s">
        <v>1162</v>
      </c>
      <c r="B72" s="36" t="s">
        <v>819</v>
      </c>
      <c r="C72" s="41">
        <v>187363.83749999999</v>
      </c>
      <c r="D72" s="41">
        <v>0</v>
      </c>
      <c r="E72" s="15">
        <v>144961.83749999999</v>
      </c>
      <c r="F72" s="461">
        <v>42402</v>
      </c>
      <c r="G72" s="112"/>
      <c r="H72" s="112"/>
      <c r="I72" s="112"/>
      <c r="J72" s="112"/>
      <c r="K72" s="112"/>
    </row>
    <row r="73" spans="1:11" s="45" customFormat="1" x14ac:dyDescent="0.25">
      <c r="A73" s="460" t="s">
        <v>1163</v>
      </c>
      <c r="B73" s="36" t="s">
        <v>820</v>
      </c>
      <c r="C73" s="41">
        <v>744155.10000000009</v>
      </c>
      <c r="D73" s="41">
        <v>0</v>
      </c>
      <c r="E73" s="15">
        <v>1922930.7000000002</v>
      </c>
      <c r="F73" s="461">
        <v>-1178775.6000000001</v>
      </c>
      <c r="G73" s="112"/>
      <c r="H73" s="112"/>
      <c r="I73" s="112"/>
      <c r="J73" s="112"/>
      <c r="K73" s="112"/>
    </row>
    <row r="74" spans="1:11" s="45" customFormat="1" x14ac:dyDescent="0.25">
      <c r="A74" s="460" t="s">
        <v>1164</v>
      </c>
      <c r="B74" s="36" t="s">
        <v>821</v>
      </c>
      <c r="C74" s="41">
        <v>81270.5</v>
      </c>
      <c r="D74" s="41">
        <v>0</v>
      </c>
      <c r="E74" s="15">
        <v>151410.47500000001</v>
      </c>
      <c r="F74" s="461">
        <v>-70139.975000000006</v>
      </c>
      <c r="G74" s="112"/>
      <c r="H74" s="112"/>
      <c r="I74" s="112"/>
      <c r="J74" s="112"/>
      <c r="K74" s="112"/>
    </row>
    <row r="75" spans="1:11" s="45" customFormat="1" x14ac:dyDescent="0.25">
      <c r="A75" s="460" t="s">
        <v>1165</v>
      </c>
      <c r="B75" s="36" t="s">
        <v>822</v>
      </c>
      <c r="C75" s="41">
        <v>528523.26249999995</v>
      </c>
      <c r="D75" s="41">
        <v>0</v>
      </c>
      <c r="E75" s="15">
        <v>155562.33749999999</v>
      </c>
      <c r="F75" s="461">
        <v>372960.92499999993</v>
      </c>
      <c r="G75" s="112"/>
      <c r="H75" s="112"/>
      <c r="I75" s="112"/>
      <c r="J75" s="112"/>
      <c r="K75" s="112"/>
    </row>
    <row r="76" spans="1:11" s="45" customFormat="1" x14ac:dyDescent="0.25">
      <c r="A76" s="460" t="s">
        <v>1166</v>
      </c>
      <c r="B76" s="36" t="s">
        <v>823</v>
      </c>
      <c r="C76" s="41">
        <v>65458.087500000001</v>
      </c>
      <c r="D76" s="41">
        <v>0</v>
      </c>
      <c r="E76" s="15">
        <v>46023.837500000001</v>
      </c>
      <c r="F76" s="461">
        <v>19434.25</v>
      </c>
      <c r="G76" s="112"/>
      <c r="H76" s="112"/>
      <c r="I76" s="112"/>
      <c r="J76" s="112"/>
      <c r="K76" s="112"/>
    </row>
    <row r="77" spans="1:11" s="45" customFormat="1" x14ac:dyDescent="0.25">
      <c r="A77" s="460" t="s">
        <v>1167</v>
      </c>
      <c r="B77" s="36" t="s">
        <v>824</v>
      </c>
      <c r="C77" s="41">
        <v>58302.75</v>
      </c>
      <c r="D77" s="41">
        <v>0</v>
      </c>
      <c r="E77" s="15">
        <v>102736.5125</v>
      </c>
      <c r="F77" s="461">
        <v>-44433.762499999997</v>
      </c>
      <c r="G77" s="112"/>
      <c r="H77" s="112"/>
      <c r="I77" s="112"/>
      <c r="J77" s="112"/>
      <c r="K77" s="112"/>
    </row>
    <row r="78" spans="1:11" s="45" customFormat="1" x14ac:dyDescent="0.25">
      <c r="A78" s="460" t="s">
        <v>1168</v>
      </c>
      <c r="B78" s="36" t="s">
        <v>825</v>
      </c>
      <c r="C78" s="41">
        <v>46112.175000000003</v>
      </c>
      <c r="D78" s="41">
        <v>0</v>
      </c>
      <c r="E78" s="15">
        <v>351583.25</v>
      </c>
      <c r="F78" s="461">
        <v>-305471.07500000001</v>
      </c>
      <c r="G78" s="112"/>
      <c r="H78" s="112"/>
      <c r="I78" s="112"/>
      <c r="J78" s="112"/>
      <c r="K78" s="112"/>
    </row>
    <row r="79" spans="1:11" s="45" customFormat="1" x14ac:dyDescent="0.25">
      <c r="A79" s="460" t="s">
        <v>1169</v>
      </c>
      <c r="B79" s="36" t="s">
        <v>826</v>
      </c>
      <c r="C79" s="41">
        <v>468188.75</v>
      </c>
      <c r="D79" s="41">
        <v>0</v>
      </c>
      <c r="E79" s="15">
        <v>134273</v>
      </c>
      <c r="F79" s="461">
        <v>333915.75</v>
      </c>
      <c r="G79" s="112"/>
      <c r="H79" s="112"/>
      <c r="I79" s="112"/>
      <c r="J79" s="112"/>
      <c r="K79" s="112"/>
    </row>
    <row r="80" spans="1:11" s="45" customFormat="1" x14ac:dyDescent="0.25">
      <c r="A80" s="460" t="s">
        <v>1170</v>
      </c>
      <c r="B80" s="36" t="s">
        <v>827</v>
      </c>
      <c r="C80" s="41">
        <v>93726.087499999994</v>
      </c>
      <c r="D80" s="41">
        <v>0</v>
      </c>
      <c r="E80" s="15">
        <v>40635.25</v>
      </c>
      <c r="F80" s="461">
        <v>53090.837499999994</v>
      </c>
      <c r="G80" s="112"/>
      <c r="H80" s="112"/>
      <c r="I80" s="112"/>
      <c r="J80" s="112"/>
      <c r="K80" s="112"/>
    </row>
    <row r="81" spans="1:11" s="45" customFormat="1" x14ac:dyDescent="0.25">
      <c r="A81" s="460" t="s">
        <v>1171</v>
      </c>
      <c r="B81" s="36" t="s">
        <v>828</v>
      </c>
      <c r="C81" s="41">
        <v>65369.75</v>
      </c>
      <c r="D81" s="41">
        <v>0</v>
      </c>
      <c r="E81" s="15">
        <v>58302.75</v>
      </c>
      <c r="F81" s="461">
        <v>7067</v>
      </c>
      <c r="G81" s="112"/>
      <c r="H81" s="112"/>
      <c r="I81" s="112"/>
      <c r="J81" s="112"/>
      <c r="K81" s="112"/>
    </row>
    <row r="82" spans="1:11" s="45" customFormat="1" x14ac:dyDescent="0.25">
      <c r="A82" s="460" t="s">
        <v>1172</v>
      </c>
      <c r="B82" s="36" t="s">
        <v>1173</v>
      </c>
      <c r="C82" s="41">
        <v>102471.5</v>
      </c>
      <c r="D82" s="41">
        <v>0</v>
      </c>
      <c r="E82" s="15">
        <v>507057.25</v>
      </c>
      <c r="F82" s="461">
        <v>-404585.75</v>
      </c>
      <c r="G82" s="112"/>
      <c r="H82" s="112"/>
      <c r="I82" s="112"/>
      <c r="J82" s="112"/>
      <c r="K82" s="112"/>
    </row>
    <row r="83" spans="1:11" s="45" customFormat="1" x14ac:dyDescent="0.25">
      <c r="A83" s="460" t="s">
        <v>1174</v>
      </c>
      <c r="B83" s="36" t="s">
        <v>829</v>
      </c>
      <c r="C83" s="41">
        <v>295135.58750000002</v>
      </c>
      <c r="D83" s="41">
        <v>0</v>
      </c>
      <c r="E83" s="15">
        <v>284535.08750000002</v>
      </c>
      <c r="F83" s="461">
        <v>10600.5</v>
      </c>
      <c r="G83" s="112"/>
      <c r="H83" s="112"/>
      <c r="I83" s="112"/>
      <c r="J83" s="112"/>
      <c r="K83" s="112"/>
    </row>
    <row r="84" spans="1:11" s="45" customFormat="1" x14ac:dyDescent="0.25">
      <c r="A84" s="460" t="s">
        <v>1175</v>
      </c>
      <c r="B84" s="36" t="s">
        <v>830</v>
      </c>
      <c r="C84" s="41">
        <v>489743.1</v>
      </c>
      <c r="D84" s="41">
        <v>0</v>
      </c>
      <c r="E84" s="15">
        <v>328085.47499999998</v>
      </c>
      <c r="F84" s="461">
        <v>161657.625</v>
      </c>
      <c r="G84" s="112"/>
      <c r="H84" s="112"/>
      <c r="I84" s="112"/>
      <c r="J84" s="112"/>
      <c r="K84" s="112"/>
    </row>
    <row r="85" spans="1:11" s="45" customFormat="1" x14ac:dyDescent="0.25">
      <c r="A85" s="460" t="s">
        <v>1176</v>
      </c>
      <c r="B85" s="36" t="s">
        <v>831</v>
      </c>
      <c r="C85" s="41">
        <v>3906372.5874999999</v>
      </c>
      <c r="D85" s="41">
        <v>0</v>
      </c>
      <c r="E85" s="15">
        <v>1041534.46</v>
      </c>
      <c r="F85" s="461">
        <v>2864838.1274999999</v>
      </c>
      <c r="G85" s="112"/>
      <c r="H85" s="112"/>
      <c r="I85" s="112"/>
      <c r="J85" s="112"/>
      <c r="K85" s="112"/>
    </row>
    <row r="86" spans="1:11" s="45" customFormat="1" x14ac:dyDescent="0.25">
      <c r="A86" s="460" t="s">
        <v>1177</v>
      </c>
      <c r="B86" s="36" t="s">
        <v>832</v>
      </c>
      <c r="C86" s="41">
        <v>349993.17500000005</v>
      </c>
      <c r="D86" s="41">
        <v>0</v>
      </c>
      <c r="E86" s="15">
        <v>31801.5</v>
      </c>
      <c r="F86" s="461">
        <v>318191.67500000005</v>
      </c>
      <c r="G86" s="112"/>
      <c r="H86" s="112"/>
      <c r="I86" s="112"/>
      <c r="J86" s="112"/>
      <c r="K86" s="112"/>
    </row>
    <row r="87" spans="1:11" s="45" customFormat="1" x14ac:dyDescent="0.25">
      <c r="A87" s="460" t="s">
        <v>1178</v>
      </c>
      <c r="B87" s="36" t="s">
        <v>833</v>
      </c>
      <c r="C87" s="41">
        <v>35335</v>
      </c>
      <c r="D87" s="41">
        <v>0</v>
      </c>
      <c r="E87" s="15">
        <v>49469</v>
      </c>
      <c r="F87" s="461">
        <v>-14134</v>
      </c>
      <c r="G87" s="112"/>
      <c r="H87" s="112"/>
      <c r="I87" s="112"/>
      <c r="J87" s="112"/>
      <c r="K87" s="112"/>
    </row>
    <row r="88" spans="1:11" s="45" customFormat="1" x14ac:dyDescent="0.25">
      <c r="A88" s="460" t="s">
        <v>1179</v>
      </c>
      <c r="B88" s="36" t="s">
        <v>834</v>
      </c>
      <c r="C88" s="41">
        <v>378084.5</v>
      </c>
      <c r="D88" s="41">
        <v>0</v>
      </c>
      <c r="E88" s="15">
        <v>595748.10000000009</v>
      </c>
      <c r="F88" s="461">
        <v>-217663.60000000009</v>
      </c>
      <c r="G88" s="112"/>
      <c r="H88" s="112"/>
      <c r="I88" s="112"/>
      <c r="J88" s="112"/>
      <c r="K88" s="112"/>
    </row>
    <row r="89" spans="1:11" s="45" customFormat="1" x14ac:dyDescent="0.25">
      <c r="A89" s="460" t="s">
        <v>1180</v>
      </c>
      <c r="B89" s="36" t="s">
        <v>835</v>
      </c>
      <c r="C89" s="41">
        <v>475344.08750000002</v>
      </c>
      <c r="D89" s="41">
        <v>0</v>
      </c>
      <c r="E89" s="15">
        <v>120139</v>
      </c>
      <c r="F89" s="461">
        <v>355205.08750000002</v>
      </c>
      <c r="G89" s="112"/>
      <c r="H89" s="112"/>
      <c r="I89" s="112"/>
      <c r="J89" s="112"/>
      <c r="K89" s="112"/>
    </row>
    <row r="90" spans="1:11" s="45" customFormat="1" x14ac:dyDescent="0.25">
      <c r="A90" s="460" t="s">
        <v>1181</v>
      </c>
      <c r="B90" s="36" t="s">
        <v>836</v>
      </c>
      <c r="C90" s="41">
        <v>791680.67500000005</v>
      </c>
      <c r="D90" s="41">
        <v>0</v>
      </c>
      <c r="E90" s="15">
        <v>489796.10250000004</v>
      </c>
      <c r="F90" s="461">
        <v>301884.57250000001</v>
      </c>
      <c r="G90" s="112"/>
      <c r="H90" s="112"/>
      <c r="I90" s="112"/>
      <c r="J90" s="112"/>
      <c r="K90" s="112"/>
    </row>
    <row r="91" spans="1:11" s="45" customFormat="1" x14ac:dyDescent="0.25">
      <c r="A91" s="460" t="s">
        <v>1182</v>
      </c>
      <c r="B91" s="36" t="s">
        <v>837</v>
      </c>
      <c r="C91" s="41">
        <v>738059.8125</v>
      </c>
      <c r="D91" s="41">
        <v>0</v>
      </c>
      <c r="E91" s="15">
        <v>2355024.7474999996</v>
      </c>
      <c r="F91" s="461">
        <v>-1616964.9349999996</v>
      </c>
      <c r="G91" s="112"/>
      <c r="H91" s="112"/>
      <c r="I91" s="112"/>
      <c r="J91" s="112"/>
      <c r="K91" s="112"/>
    </row>
    <row r="92" spans="1:11" s="45" customFormat="1" x14ac:dyDescent="0.25">
      <c r="A92" s="460" t="s">
        <v>1183</v>
      </c>
      <c r="B92" s="36" t="s">
        <v>838</v>
      </c>
      <c r="C92" s="41">
        <v>145050.17499999999</v>
      </c>
      <c r="D92" s="41">
        <v>0</v>
      </c>
      <c r="E92" s="15">
        <v>151940.5</v>
      </c>
      <c r="F92" s="461">
        <v>-6890.3250000000116</v>
      </c>
      <c r="G92" s="112"/>
      <c r="H92" s="112"/>
      <c r="I92" s="112"/>
      <c r="J92" s="112"/>
      <c r="K92" s="112"/>
    </row>
    <row r="93" spans="1:11" s="45" customFormat="1" x14ac:dyDescent="0.25">
      <c r="A93" s="460" t="s">
        <v>1184</v>
      </c>
      <c r="B93" s="36" t="s">
        <v>839</v>
      </c>
      <c r="C93" s="41">
        <v>106093.33749999999</v>
      </c>
      <c r="D93" s="41">
        <v>0</v>
      </c>
      <c r="E93" s="15">
        <v>51324.087500000001</v>
      </c>
      <c r="F93" s="461">
        <v>54769.249999999993</v>
      </c>
      <c r="G93" s="112"/>
      <c r="H93" s="112"/>
      <c r="I93" s="112"/>
      <c r="J93" s="112"/>
      <c r="K93" s="112"/>
    </row>
    <row r="94" spans="1:11" s="45" customFormat="1" x14ac:dyDescent="0.25">
      <c r="A94" s="460" t="s">
        <v>1185</v>
      </c>
      <c r="B94" s="36" t="s">
        <v>840</v>
      </c>
      <c r="C94" s="41">
        <v>137806.5</v>
      </c>
      <c r="D94" s="41">
        <v>0</v>
      </c>
      <c r="E94" s="15">
        <v>22967.75</v>
      </c>
      <c r="F94" s="461">
        <v>114838.75</v>
      </c>
      <c r="G94" s="112"/>
      <c r="H94" s="112"/>
      <c r="I94" s="112"/>
      <c r="J94" s="112"/>
      <c r="K94" s="112"/>
    </row>
    <row r="95" spans="1:11" s="45" customFormat="1" x14ac:dyDescent="0.25">
      <c r="A95" s="460" t="s">
        <v>1186</v>
      </c>
      <c r="B95" s="36" t="s">
        <v>841</v>
      </c>
      <c r="C95" s="41">
        <v>1254834.1875</v>
      </c>
      <c r="D95" s="41">
        <v>0</v>
      </c>
      <c r="E95" s="15">
        <v>1829322.9847500001</v>
      </c>
      <c r="F95" s="461">
        <v>-574488.79725000006</v>
      </c>
      <c r="G95" s="112"/>
      <c r="H95" s="112"/>
      <c r="I95" s="112"/>
      <c r="J95" s="112"/>
      <c r="K95" s="112"/>
    </row>
    <row r="96" spans="1:11" s="45" customFormat="1" x14ac:dyDescent="0.25">
      <c r="A96" s="460" t="s">
        <v>1187</v>
      </c>
      <c r="B96" s="36" t="s">
        <v>842</v>
      </c>
      <c r="C96" s="41">
        <v>300435.83750000002</v>
      </c>
      <c r="D96" s="41">
        <v>0</v>
      </c>
      <c r="E96" s="15">
        <v>376317.75</v>
      </c>
      <c r="F96" s="461">
        <v>-75881.912499999977</v>
      </c>
      <c r="G96" s="112"/>
      <c r="H96" s="112"/>
      <c r="I96" s="112"/>
      <c r="J96" s="112"/>
      <c r="K96" s="112"/>
    </row>
    <row r="97" spans="1:11" s="45" customFormat="1" x14ac:dyDescent="0.25">
      <c r="A97" s="460" t="s">
        <v>1188</v>
      </c>
      <c r="B97" s="36" t="s">
        <v>843</v>
      </c>
      <c r="C97" s="41">
        <v>167929.58749999999</v>
      </c>
      <c r="D97" s="41">
        <v>0</v>
      </c>
      <c r="E97" s="15">
        <v>339392.67500000005</v>
      </c>
      <c r="F97" s="461">
        <v>-171463.08750000005</v>
      </c>
      <c r="G97" s="112"/>
      <c r="H97" s="112"/>
      <c r="I97" s="112"/>
      <c r="J97" s="112"/>
      <c r="K97" s="112"/>
    </row>
    <row r="98" spans="1:11" s="45" customFormat="1" x14ac:dyDescent="0.25">
      <c r="A98" s="460" t="s">
        <v>1189</v>
      </c>
      <c r="B98" s="36" t="s">
        <v>844</v>
      </c>
      <c r="C98" s="41">
        <v>408295.92499999999</v>
      </c>
      <c r="D98" s="41">
        <v>0</v>
      </c>
      <c r="E98" s="15">
        <v>160774.25</v>
      </c>
      <c r="F98" s="461">
        <v>247521.67499999999</v>
      </c>
      <c r="G98" s="112"/>
      <c r="H98" s="112"/>
      <c r="I98" s="112"/>
      <c r="J98" s="112"/>
      <c r="K98" s="112"/>
    </row>
    <row r="99" spans="1:11" s="45" customFormat="1" x14ac:dyDescent="0.25">
      <c r="A99" s="460" t="s">
        <v>1190</v>
      </c>
      <c r="B99" s="36" t="s">
        <v>845</v>
      </c>
      <c r="C99" s="41">
        <v>0</v>
      </c>
      <c r="D99" s="41">
        <v>0</v>
      </c>
      <c r="E99" s="15">
        <v>51324.087500000001</v>
      </c>
      <c r="F99" s="461">
        <v>-51324.087500000001</v>
      </c>
      <c r="G99" s="112"/>
      <c r="H99" s="112"/>
      <c r="I99" s="112"/>
      <c r="J99" s="112"/>
      <c r="K99" s="112"/>
    </row>
    <row r="100" spans="1:11" s="45" customFormat="1" x14ac:dyDescent="0.25">
      <c r="A100" s="460" t="s">
        <v>1191</v>
      </c>
      <c r="B100" s="36" t="s">
        <v>846</v>
      </c>
      <c r="C100" s="41">
        <v>420486.5</v>
      </c>
      <c r="D100" s="41">
        <v>0</v>
      </c>
      <c r="E100" s="15">
        <v>217486.92499999999</v>
      </c>
      <c r="F100" s="461">
        <v>202999.57500000001</v>
      </c>
      <c r="G100" s="112"/>
      <c r="H100" s="112"/>
      <c r="I100" s="112"/>
      <c r="J100" s="112"/>
      <c r="K100" s="112"/>
    </row>
    <row r="101" spans="1:11" s="45" customFormat="1" x14ac:dyDescent="0.25">
      <c r="A101" s="460" t="s">
        <v>1192</v>
      </c>
      <c r="B101" s="36" t="s">
        <v>847</v>
      </c>
      <c r="C101" s="41">
        <v>1036375.55</v>
      </c>
      <c r="D101" s="41">
        <v>0</v>
      </c>
      <c r="E101" s="15">
        <v>884382.04749999999</v>
      </c>
      <c r="F101" s="461">
        <v>151993.50250000006</v>
      </c>
      <c r="G101" s="112"/>
      <c r="H101" s="112"/>
      <c r="I101" s="112"/>
      <c r="J101" s="112"/>
      <c r="K101" s="112"/>
    </row>
    <row r="102" spans="1:11" s="45" customFormat="1" x14ac:dyDescent="0.25">
      <c r="A102" s="460" t="s">
        <v>1193</v>
      </c>
      <c r="B102" s="36" t="s">
        <v>848</v>
      </c>
      <c r="C102" s="41">
        <v>182063.58749999999</v>
      </c>
      <c r="D102" s="41">
        <v>0</v>
      </c>
      <c r="E102" s="15">
        <v>97171.25</v>
      </c>
      <c r="F102" s="461">
        <v>84892.337499999994</v>
      </c>
      <c r="G102" s="112"/>
      <c r="H102" s="112"/>
      <c r="I102" s="112"/>
      <c r="J102" s="112"/>
      <c r="K102" s="112"/>
    </row>
    <row r="103" spans="1:11" s="45" customFormat="1" x14ac:dyDescent="0.25">
      <c r="A103" s="460" t="s">
        <v>1194</v>
      </c>
      <c r="B103" s="36" t="s">
        <v>849</v>
      </c>
      <c r="C103" s="41">
        <v>31801.5</v>
      </c>
      <c r="D103" s="41">
        <v>0</v>
      </c>
      <c r="E103" s="15">
        <v>33656.587500000001</v>
      </c>
      <c r="F103" s="461">
        <v>-1855.0875000000015</v>
      </c>
      <c r="G103" s="112"/>
      <c r="H103" s="112"/>
      <c r="I103" s="112"/>
      <c r="J103" s="112"/>
      <c r="K103" s="112"/>
    </row>
    <row r="104" spans="1:11" s="45" customFormat="1" x14ac:dyDescent="0.25">
      <c r="A104" s="460" t="s">
        <v>1195</v>
      </c>
      <c r="B104" s="36" t="s">
        <v>850</v>
      </c>
      <c r="C104" s="41">
        <v>535590.26250000007</v>
      </c>
      <c r="D104" s="41">
        <v>0</v>
      </c>
      <c r="E104" s="15">
        <v>830284.16249999998</v>
      </c>
      <c r="F104" s="461">
        <v>-294693.89999999991</v>
      </c>
      <c r="G104" s="112"/>
      <c r="H104" s="112"/>
      <c r="I104" s="112"/>
      <c r="J104" s="112"/>
      <c r="K104" s="112"/>
    </row>
    <row r="105" spans="1:11" s="45" customFormat="1" x14ac:dyDescent="0.25">
      <c r="A105" s="460" t="s">
        <v>1196</v>
      </c>
      <c r="B105" s="36" t="s">
        <v>851</v>
      </c>
      <c r="C105" s="41">
        <v>22967.75</v>
      </c>
      <c r="D105" s="41">
        <v>0</v>
      </c>
      <c r="E105" s="15">
        <v>1017648</v>
      </c>
      <c r="F105" s="461">
        <v>-994680.25</v>
      </c>
      <c r="G105" s="112"/>
      <c r="H105" s="112"/>
      <c r="I105" s="112"/>
      <c r="J105" s="112"/>
      <c r="K105" s="112"/>
    </row>
    <row r="106" spans="1:11" s="45" customFormat="1" x14ac:dyDescent="0.25">
      <c r="A106" s="460" t="s">
        <v>1197</v>
      </c>
      <c r="B106" s="36" t="s">
        <v>852</v>
      </c>
      <c r="C106" s="41">
        <v>1505359.3374999999</v>
      </c>
      <c r="D106" s="41">
        <v>0</v>
      </c>
      <c r="E106" s="15">
        <v>54769.25</v>
      </c>
      <c r="F106" s="461">
        <v>1450590.0874999999</v>
      </c>
      <c r="G106" s="112"/>
      <c r="H106" s="112"/>
      <c r="I106" s="112"/>
      <c r="J106" s="112"/>
      <c r="K106" s="112"/>
    </row>
    <row r="107" spans="1:11" s="45" customFormat="1" x14ac:dyDescent="0.25">
      <c r="A107" s="460" t="s">
        <v>1198</v>
      </c>
      <c r="B107" s="36" t="s">
        <v>853</v>
      </c>
      <c r="C107" s="41">
        <v>567391.76249999995</v>
      </c>
      <c r="D107" s="41">
        <v>0</v>
      </c>
      <c r="E107" s="15">
        <v>1748782.1524999999</v>
      </c>
      <c r="F107" s="461">
        <v>-1181390.3899999999</v>
      </c>
      <c r="G107" s="112"/>
      <c r="H107" s="112"/>
      <c r="I107" s="112"/>
      <c r="J107" s="112"/>
      <c r="K107" s="112"/>
    </row>
    <row r="108" spans="1:11" s="45" customFormat="1" x14ac:dyDescent="0.25">
      <c r="A108" s="460" t="s">
        <v>1199</v>
      </c>
      <c r="B108" s="36" t="s">
        <v>854</v>
      </c>
      <c r="C108" s="41">
        <v>1369407.9249999998</v>
      </c>
      <c r="D108" s="41">
        <v>0</v>
      </c>
      <c r="E108" s="15">
        <v>1602618.9249999998</v>
      </c>
      <c r="F108" s="461">
        <v>-233211</v>
      </c>
      <c r="G108" s="112"/>
      <c r="H108" s="112"/>
      <c r="I108" s="112"/>
      <c r="J108" s="112"/>
      <c r="K108" s="112"/>
    </row>
    <row r="109" spans="1:11" s="45" customFormat="1" x14ac:dyDescent="0.25">
      <c r="A109" s="460" t="s">
        <v>1200</v>
      </c>
      <c r="B109" s="36" t="s">
        <v>1201</v>
      </c>
      <c r="C109" s="41">
        <v>1288225.7625000002</v>
      </c>
      <c r="D109" s="41">
        <v>0</v>
      </c>
      <c r="E109" s="15">
        <v>65369.75</v>
      </c>
      <c r="F109" s="461">
        <v>1222856.0125000002</v>
      </c>
      <c r="G109" s="112"/>
      <c r="H109" s="112"/>
      <c r="I109" s="112"/>
      <c r="J109" s="112"/>
      <c r="K109" s="112"/>
    </row>
    <row r="110" spans="1:11" s="45" customFormat="1" x14ac:dyDescent="0.25">
      <c r="A110" s="460" t="s">
        <v>1202</v>
      </c>
      <c r="B110" s="36" t="s">
        <v>855</v>
      </c>
      <c r="C110" s="41">
        <v>79592.087499999994</v>
      </c>
      <c r="D110" s="41">
        <v>0</v>
      </c>
      <c r="E110" s="15">
        <v>710410.17500000005</v>
      </c>
      <c r="F110" s="461">
        <v>-630818.08750000002</v>
      </c>
      <c r="G110" s="112"/>
      <c r="H110" s="112"/>
      <c r="I110" s="112"/>
      <c r="J110" s="112"/>
      <c r="K110" s="112"/>
    </row>
    <row r="111" spans="1:11" s="45" customFormat="1" x14ac:dyDescent="0.25">
      <c r="A111" s="460" t="s">
        <v>1203</v>
      </c>
      <c r="B111" s="36" t="s">
        <v>856</v>
      </c>
      <c r="C111" s="41">
        <v>49469</v>
      </c>
      <c r="D111" s="41">
        <v>0</v>
      </c>
      <c r="E111" s="15">
        <v>88337.5</v>
      </c>
      <c r="F111" s="461">
        <v>-38868.5</v>
      </c>
      <c r="G111" s="112"/>
      <c r="H111" s="112"/>
      <c r="I111" s="112"/>
      <c r="J111" s="112"/>
      <c r="K111" s="112"/>
    </row>
    <row r="112" spans="1:11" s="45" customFormat="1" x14ac:dyDescent="0.25">
      <c r="A112" s="460" t="s">
        <v>1204</v>
      </c>
      <c r="B112" s="36" t="s">
        <v>857</v>
      </c>
      <c r="C112" s="41">
        <v>17667.5</v>
      </c>
      <c r="D112" s="41">
        <v>0</v>
      </c>
      <c r="E112" s="15">
        <v>8833.75</v>
      </c>
      <c r="F112" s="461">
        <v>8833.75</v>
      </c>
      <c r="G112" s="112"/>
      <c r="H112" s="112"/>
      <c r="I112" s="112"/>
      <c r="J112" s="112"/>
      <c r="K112" s="112"/>
    </row>
    <row r="113" spans="1:15" s="45" customFormat="1" x14ac:dyDescent="0.25">
      <c r="A113" s="460" t="s">
        <v>1205</v>
      </c>
      <c r="B113" s="36" t="s">
        <v>858</v>
      </c>
      <c r="C113" s="41">
        <v>1809593.6875</v>
      </c>
      <c r="D113" s="41">
        <v>0</v>
      </c>
      <c r="E113" s="15">
        <v>5614201.4750000006</v>
      </c>
      <c r="F113" s="461">
        <v>-3804607.7875000006</v>
      </c>
      <c r="G113" s="112"/>
      <c r="H113" s="112"/>
      <c r="I113" s="112"/>
      <c r="J113" s="112"/>
      <c r="K113" s="112"/>
    </row>
    <row r="114" spans="1:15" s="45" customFormat="1" x14ac:dyDescent="0.25">
      <c r="A114" s="460" t="s">
        <v>1206</v>
      </c>
      <c r="B114" s="36" t="s">
        <v>859</v>
      </c>
      <c r="C114" s="41">
        <v>519601.17500000005</v>
      </c>
      <c r="D114" s="41">
        <v>0</v>
      </c>
      <c r="E114" s="15">
        <v>22967.75</v>
      </c>
      <c r="F114" s="461">
        <v>496633.42500000005</v>
      </c>
      <c r="G114" s="112"/>
      <c r="H114" s="112"/>
      <c r="I114" s="112"/>
      <c r="J114" s="112"/>
      <c r="K114" s="112"/>
    </row>
    <row r="115" spans="1:15" s="45" customFormat="1" x14ac:dyDescent="0.25">
      <c r="A115" s="460" t="s">
        <v>1207</v>
      </c>
      <c r="B115" s="36" t="s">
        <v>860</v>
      </c>
      <c r="C115" s="41">
        <v>802192.83750000002</v>
      </c>
      <c r="D115" s="41">
        <v>0</v>
      </c>
      <c r="E115" s="15">
        <v>510767.42500000005</v>
      </c>
      <c r="F115" s="461">
        <v>291425.41249999998</v>
      </c>
      <c r="G115" s="112"/>
      <c r="H115" s="112"/>
      <c r="I115" s="112"/>
      <c r="J115" s="112"/>
      <c r="K115" s="112"/>
    </row>
    <row r="116" spans="1:15" s="45" customFormat="1" x14ac:dyDescent="0.25">
      <c r="A116" s="462" t="s">
        <v>1208</v>
      </c>
      <c r="B116" s="36" t="s">
        <v>861</v>
      </c>
      <c r="C116" s="41">
        <v>0</v>
      </c>
      <c r="D116" s="41">
        <v>0</v>
      </c>
      <c r="E116" s="15">
        <v>257945.5</v>
      </c>
      <c r="F116" s="461">
        <v>-257945.5</v>
      </c>
      <c r="G116" s="112"/>
      <c r="H116" s="112"/>
      <c r="I116" s="112"/>
      <c r="J116" s="112"/>
      <c r="K116" s="112"/>
    </row>
    <row r="117" spans="1:15" s="45" customFormat="1" x14ac:dyDescent="0.25">
      <c r="A117" s="460" t="s">
        <v>1209</v>
      </c>
      <c r="B117" s="36" t="s">
        <v>862</v>
      </c>
      <c r="C117" s="41">
        <v>114838.75</v>
      </c>
      <c r="D117" s="41">
        <v>0</v>
      </c>
      <c r="E117" s="15">
        <v>325082</v>
      </c>
      <c r="F117" s="461">
        <v>-210243.25</v>
      </c>
      <c r="G117" s="112"/>
      <c r="H117" s="112"/>
      <c r="I117" s="112"/>
      <c r="J117" s="112"/>
      <c r="K117" s="112"/>
    </row>
    <row r="118" spans="1:15" s="45" customFormat="1" x14ac:dyDescent="0.25">
      <c r="A118" s="460" t="s">
        <v>1210</v>
      </c>
      <c r="B118" s="36" t="s">
        <v>863</v>
      </c>
      <c r="C118" s="41">
        <v>169608</v>
      </c>
      <c r="D118" s="41">
        <v>0</v>
      </c>
      <c r="E118" s="15">
        <v>151940.5</v>
      </c>
      <c r="F118" s="461">
        <v>17667.5</v>
      </c>
      <c r="G118" s="112"/>
      <c r="H118" s="112"/>
      <c r="I118" s="112"/>
      <c r="J118" s="112"/>
      <c r="K118" s="112"/>
    </row>
    <row r="119" spans="1:15" s="45" customFormat="1" x14ac:dyDescent="0.25">
      <c r="A119" s="460" t="s">
        <v>1211</v>
      </c>
      <c r="B119" s="36" t="s">
        <v>864</v>
      </c>
      <c r="C119" s="41">
        <v>14222.3375</v>
      </c>
      <c r="D119" s="41">
        <v>0</v>
      </c>
      <c r="E119" s="15">
        <v>14134</v>
      </c>
      <c r="F119" s="461">
        <v>88.337499999999636</v>
      </c>
      <c r="G119" s="112"/>
      <c r="H119" s="112"/>
      <c r="I119" s="112"/>
      <c r="J119" s="112"/>
      <c r="K119" s="112"/>
    </row>
    <row r="120" spans="1:15" s="45" customFormat="1" x14ac:dyDescent="0.25">
      <c r="A120" s="460" t="s">
        <v>1212</v>
      </c>
      <c r="B120" s="36" t="s">
        <v>865</v>
      </c>
      <c r="C120" s="41">
        <v>206798.08749999999</v>
      </c>
      <c r="D120" s="41">
        <v>0</v>
      </c>
      <c r="E120" s="15">
        <v>168017.92499999999</v>
      </c>
      <c r="F120" s="461">
        <v>38780.162500000006</v>
      </c>
      <c r="G120" s="112"/>
      <c r="H120" s="112"/>
      <c r="I120" s="112"/>
      <c r="J120" s="112"/>
      <c r="K120" s="112"/>
    </row>
    <row r="121" spans="1:15" s="45" customFormat="1" x14ac:dyDescent="0.25">
      <c r="A121" s="460" t="s">
        <v>1213</v>
      </c>
      <c r="B121" s="36" t="s">
        <v>866</v>
      </c>
      <c r="C121" s="41">
        <v>22967.75</v>
      </c>
      <c r="D121" s="41">
        <v>0</v>
      </c>
      <c r="E121" s="15">
        <v>51235.75</v>
      </c>
      <c r="F121" s="461">
        <v>-28268</v>
      </c>
      <c r="G121" s="112"/>
      <c r="H121" s="112"/>
      <c r="I121" s="112"/>
      <c r="J121" s="112"/>
      <c r="K121" s="112"/>
    </row>
    <row r="122" spans="1:15" s="45" customFormat="1" x14ac:dyDescent="0.25">
      <c r="A122" s="460" t="s">
        <v>1214</v>
      </c>
      <c r="B122" s="36" t="s">
        <v>867</v>
      </c>
      <c r="C122" s="41">
        <v>201586.17499999999</v>
      </c>
      <c r="D122" s="41">
        <v>0</v>
      </c>
      <c r="E122" s="15">
        <v>201497.83749999999</v>
      </c>
      <c r="F122" s="461">
        <v>88.337499999994179</v>
      </c>
      <c r="G122" s="112"/>
      <c r="H122" s="112"/>
      <c r="I122" s="112"/>
      <c r="J122" s="112"/>
      <c r="K122" s="112"/>
    </row>
    <row r="123" spans="1:15" s="45" customFormat="1" x14ac:dyDescent="0.25">
      <c r="A123" s="460" t="s">
        <v>1215</v>
      </c>
      <c r="B123" s="36" t="s">
        <v>1216</v>
      </c>
      <c r="C123" s="41">
        <v>289923.67500000005</v>
      </c>
      <c r="D123" s="41">
        <v>0</v>
      </c>
      <c r="E123" s="15">
        <v>182982.29749999999</v>
      </c>
      <c r="F123" s="461">
        <v>106941.37750000006</v>
      </c>
      <c r="G123" s="112"/>
      <c r="H123" s="112"/>
      <c r="I123" s="112"/>
      <c r="J123" s="112"/>
      <c r="K123" s="112"/>
    </row>
    <row r="124" spans="1:15" s="45" customFormat="1" x14ac:dyDescent="0.25">
      <c r="A124" s="460" t="s">
        <v>1217</v>
      </c>
      <c r="B124" s="36" t="s">
        <v>868</v>
      </c>
      <c r="C124" s="41">
        <v>4080750.8125</v>
      </c>
      <c r="D124" s="41">
        <v>0</v>
      </c>
      <c r="E124" s="15">
        <v>14240393.685000002</v>
      </c>
      <c r="F124" s="461">
        <v>-10159642.872500002</v>
      </c>
      <c r="G124" s="112"/>
      <c r="H124" s="112"/>
      <c r="I124" s="112"/>
      <c r="J124" s="112"/>
      <c r="K124" s="112"/>
    </row>
    <row r="125" spans="1:15" s="45" customFormat="1" x14ac:dyDescent="0.25">
      <c r="A125" s="460" t="s">
        <v>1218</v>
      </c>
      <c r="B125" s="36" t="s">
        <v>869</v>
      </c>
      <c r="C125" s="41">
        <v>81270.5</v>
      </c>
      <c r="D125" s="41">
        <v>0</v>
      </c>
      <c r="E125" s="15">
        <v>120845.7</v>
      </c>
      <c r="F125" s="461">
        <v>-39575.199999999997</v>
      </c>
      <c r="G125" s="112"/>
      <c r="H125" s="112"/>
      <c r="I125" s="112"/>
      <c r="J125" s="112"/>
      <c r="K125" s="112"/>
      <c r="M125" s="112"/>
      <c r="N125" s="463"/>
      <c r="O125" s="464"/>
    </row>
    <row r="126" spans="1:15" s="45" customFormat="1" x14ac:dyDescent="0.25">
      <c r="A126" s="460" t="s">
        <v>1219</v>
      </c>
      <c r="B126" s="36" t="s">
        <v>870</v>
      </c>
      <c r="C126" s="41">
        <v>249288.42499999999</v>
      </c>
      <c r="D126" s="41">
        <v>0</v>
      </c>
      <c r="E126" s="15">
        <v>249200.08749999999</v>
      </c>
      <c r="F126" s="461">
        <v>88.337499999994179</v>
      </c>
      <c r="G126" s="112"/>
      <c r="H126" s="112"/>
      <c r="I126" s="112"/>
      <c r="J126" s="112"/>
      <c r="K126" s="112"/>
      <c r="M126" s="112"/>
      <c r="N126" s="463"/>
    </row>
    <row r="127" spans="1:15" s="45" customFormat="1" x14ac:dyDescent="0.25">
      <c r="A127" s="460" t="s">
        <v>1220</v>
      </c>
      <c r="B127" s="36" t="s">
        <v>871</v>
      </c>
      <c r="C127" s="41">
        <v>715710.42500000005</v>
      </c>
      <c r="D127" s="41">
        <v>0</v>
      </c>
      <c r="E127" s="15">
        <v>290665.71000000002</v>
      </c>
      <c r="F127" s="461">
        <v>425044.71500000003</v>
      </c>
      <c r="G127" s="112"/>
      <c r="H127" s="112"/>
      <c r="I127" s="112"/>
      <c r="J127" s="112"/>
      <c r="K127" s="112"/>
    </row>
    <row r="128" spans="1:15" s="45" customFormat="1" x14ac:dyDescent="0.25">
      <c r="A128" s="460" t="s">
        <v>1221</v>
      </c>
      <c r="B128" s="36" t="s">
        <v>872</v>
      </c>
      <c r="C128" s="41">
        <v>8833.75</v>
      </c>
      <c r="D128" s="41">
        <v>0</v>
      </c>
      <c r="E128" s="15">
        <v>86570.75</v>
      </c>
      <c r="F128" s="461">
        <v>-77737</v>
      </c>
      <c r="G128" s="112"/>
      <c r="H128" s="112"/>
      <c r="I128" s="112"/>
      <c r="J128" s="112"/>
      <c r="K128" s="112"/>
    </row>
    <row r="129" spans="1:11" s="45" customFormat="1" x14ac:dyDescent="0.25">
      <c r="A129" s="460" t="s">
        <v>1222</v>
      </c>
      <c r="B129" s="36" t="s">
        <v>873</v>
      </c>
      <c r="C129" s="41">
        <v>1288225.7625000002</v>
      </c>
      <c r="D129" s="41">
        <v>0</v>
      </c>
      <c r="E129" s="15">
        <v>3200467.625</v>
      </c>
      <c r="F129" s="461">
        <v>-1912241.8624999998</v>
      </c>
      <c r="G129" s="112"/>
      <c r="H129" s="112"/>
      <c r="I129" s="112"/>
      <c r="J129" s="112"/>
      <c r="K129" s="112"/>
    </row>
    <row r="130" spans="1:11" s="45" customFormat="1" x14ac:dyDescent="0.25">
      <c r="A130" s="460" t="s">
        <v>1223</v>
      </c>
      <c r="B130" s="36" t="s">
        <v>874</v>
      </c>
      <c r="C130" s="41">
        <v>139749.92499999999</v>
      </c>
      <c r="D130" s="41">
        <v>0</v>
      </c>
      <c r="E130" s="15">
        <v>1044237.5875</v>
      </c>
      <c r="F130" s="461">
        <v>-904487.66250000009</v>
      </c>
      <c r="G130" s="112"/>
      <c r="H130" s="112"/>
      <c r="I130" s="112"/>
      <c r="J130" s="112"/>
      <c r="K130" s="112"/>
    </row>
    <row r="131" spans="1:11" s="45" customFormat="1" x14ac:dyDescent="0.25">
      <c r="A131" s="460" t="s">
        <v>1224</v>
      </c>
      <c r="B131" s="36" t="s">
        <v>875</v>
      </c>
      <c r="C131" s="41">
        <v>314834.84999999998</v>
      </c>
      <c r="D131" s="41">
        <v>0</v>
      </c>
      <c r="E131" s="15">
        <v>459531.67499999999</v>
      </c>
      <c r="F131" s="461">
        <v>-144696.82500000001</v>
      </c>
      <c r="G131" s="112"/>
      <c r="H131" s="112"/>
      <c r="I131" s="112"/>
      <c r="J131" s="112"/>
      <c r="K131" s="112"/>
    </row>
    <row r="132" spans="1:11" s="45" customFormat="1" x14ac:dyDescent="0.25">
      <c r="A132" s="460" t="s">
        <v>1225</v>
      </c>
      <c r="B132" s="36" t="s">
        <v>876</v>
      </c>
      <c r="C132" s="41">
        <v>698042.92500000005</v>
      </c>
      <c r="D132" s="41">
        <v>0</v>
      </c>
      <c r="E132" s="15">
        <v>549176.57000000007</v>
      </c>
      <c r="F132" s="461">
        <v>148866.35499999998</v>
      </c>
      <c r="G132" s="112"/>
      <c r="H132" s="112"/>
      <c r="I132" s="112"/>
      <c r="J132" s="112"/>
      <c r="K132" s="112"/>
    </row>
    <row r="133" spans="1:11" s="45" customFormat="1" x14ac:dyDescent="0.25">
      <c r="A133" s="460" t="s">
        <v>1226</v>
      </c>
      <c r="B133" s="36" t="s">
        <v>877</v>
      </c>
      <c r="C133" s="41">
        <v>63603</v>
      </c>
      <c r="D133" s="41">
        <v>0</v>
      </c>
      <c r="E133" s="15">
        <v>147647.29749999999</v>
      </c>
      <c r="F133" s="461">
        <v>-84044.297499999986</v>
      </c>
      <c r="G133" s="112"/>
      <c r="H133" s="112"/>
      <c r="I133" s="112"/>
      <c r="J133" s="112"/>
      <c r="K133" s="112"/>
    </row>
    <row r="134" spans="1:11" s="45" customFormat="1" x14ac:dyDescent="0.25">
      <c r="A134" s="460" t="s">
        <v>1227</v>
      </c>
      <c r="B134" s="36" t="s">
        <v>878</v>
      </c>
      <c r="C134" s="41">
        <v>668008.17500000005</v>
      </c>
      <c r="D134" s="41">
        <v>0</v>
      </c>
      <c r="E134" s="15">
        <v>1327447.6125</v>
      </c>
      <c r="F134" s="461">
        <v>-659439.4375</v>
      </c>
      <c r="G134" s="112"/>
      <c r="H134" s="112"/>
      <c r="I134" s="112"/>
      <c r="J134" s="112"/>
      <c r="K134" s="112"/>
    </row>
    <row r="135" spans="1:11" s="45" customFormat="1" x14ac:dyDescent="0.25">
      <c r="A135" s="460" t="s">
        <v>1228</v>
      </c>
      <c r="B135" s="36" t="s">
        <v>879</v>
      </c>
      <c r="C135" s="41">
        <v>226320.67499999999</v>
      </c>
      <c r="D135" s="41">
        <v>0</v>
      </c>
      <c r="E135" s="15">
        <v>364957.54749999999</v>
      </c>
      <c r="F135" s="461">
        <v>-138636.8725</v>
      </c>
      <c r="G135" s="112"/>
      <c r="H135" s="112"/>
      <c r="I135" s="112"/>
      <c r="J135" s="112"/>
      <c r="K135" s="112"/>
    </row>
    <row r="136" spans="1:11" s="45" customFormat="1" x14ac:dyDescent="0.25">
      <c r="A136" s="460" t="s">
        <v>1229</v>
      </c>
      <c r="B136" s="36" t="s">
        <v>880</v>
      </c>
      <c r="C136" s="41">
        <v>0</v>
      </c>
      <c r="D136" s="41">
        <v>0</v>
      </c>
      <c r="E136" s="15">
        <v>8833.75</v>
      </c>
      <c r="F136" s="461">
        <v>-8833.75</v>
      </c>
      <c r="G136" s="112"/>
      <c r="H136" s="112"/>
      <c r="I136" s="112"/>
      <c r="J136" s="112"/>
      <c r="K136" s="112"/>
    </row>
    <row r="137" spans="1:11" s="45" customFormat="1" x14ac:dyDescent="0.25">
      <c r="A137" s="460" t="s">
        <v>1230</v>
      </c>
      <c r="B137" s="36" t="s">
        <v>881</v>
      </c>
      <c r="C137" s="41">
        <v>365982.26249999995</v>
      </c>
      <c r="D137" s="41">
        <v>0</v>
      </c>
      <c r="E137" s="15">
        <v>296814</v>
      </c>
      <c r="F137" s="461">
        <v>69168.262499999953</v>
      </c>
      <c r="G137" s="112"/>
      <c r="H137" s="112"/>
      <c r="I137" s="112"/>
      <c r="J137" s="112"/>
      <c r="K137" s="112"/>
    </row>
    <row r="138" spans="1:11" s="45" customFormat="1" x14ac:dyDescent="0.25">
      <c r="A138" s="460" t="s">
        <v>1231</v>
      </c>
      <c r="B138" s="36" t="s">
        <v>882</v>
      </c>
      <c r="C138" s="41">
        <v>901837.53750000009</v>
      </c>
      <c r="D138" s="41">
        <v>0</v>
      </c>
      <c r="E138" s="15">
        <v>1457515.7475000001</v>
      </c>
      <c r="F138" s="461">
        <v>-555678.21</v>
      </c>
      <c r="G138" s="112"/>
      <c r="H138" s="112"/>
      <c r="I138" s="112"/>
      <c r="J138" s="112"/>
      <c r="K138" s="112"/>
    </row>
    <row r="139" spans="1:11" s="45" customFormat="1" x14ac:dyDescent="0.25">
      <c r="A139" s="460" t="s">
        <v>1232</v>
      </c>
      <c r="B139" s="36" t="s">
        <v>883</v>
      </c>
      <c r="C139" s="41">
        <v>416953</v>
      </c>
      <c r="D139" s="41">
        <v>0</v>
      </c>
      <c r="E139" s="15">
        <v>170526.71</v>
      </c>
      <c r="F139" s="461">
        <v>246426.29</v>
      </c>
      <c r="G139" s="112"/>
      <c r="H139" s="112"/>
      <c r="I139" s="112"/>
      <c r="J139" s="112"/>
      <c r="K139" s="112"/>
    </row>
    <row r="140" spans="1:11" s="45" customFormat="1" x14ac:dyDescent="0.25">
      <c r="A140" s="460" t="s">
        <v>1233</v>
      </c>
      <c r="B140" s="36" t="s">
        <v>884</v>
      </c>
      <c r="C140" s="41">
        <v>574193.75</v>
      </c>
      <c r="D140" s="41">
        <v>0</v>
      </c>
      <c r="E140" s="15">
        <v>1441049.6375000002</v>
      </c>
      <c r="F140" s="461">
        <v>-866855.88750000019</v>
      </c>
      <c r="G140" s="112"/>
      <c r="H140" s="112"/>
      <c r="I140" s="112"/>
      <c r="J140" s="112"/>
      <c r="K140" s="112"/>
    </row>
    <row r="141" spans="1:11" s="45" customFormat="1" x14ac:dyDescent="0.25">
      <c r="A141" s="460" t="s">
        <v>1234</v>
      </c>
      <c r="B141" s="36" t="s">
        <v>885</v>
      </c>
      <c r="C141" s="41">
        <v>869506.01250000007</v>
      </c>
      <c r="D141" s="41">
        <v>0</v>
      </c>
      <c r="E141" s="15">
        <v>720250.97250000003</v>
      </c>
      <c r="F141" s="461">
        <v>149255.04000000004</v>
      </c>
      <c r="G141" s="112"/>
      <c r="H141" s="112"/>
      <c r="I141" s="112"/>
      <c r="J141" s="112"/>
      <c r="K141" s="112"/>
    </row>
    <row r="142" spans="1:11" s="45" customFormat="1" x14ac:dyDescent="0.25">
      <c r="A142" s="462" t="s">
        <v>1235</v>
      </c>
      <c r="B142" s="36" t="s">
        <v>886</v>
      </c>
      <c r="C142" s="41">
        <v>277379.75</v>
      </c>
      <c r="D142" s="41">
        <v>0</v>
      </c>
      <c r="E142" s="15">
        <v>151940.5</v>
      </c>
      <c r="F142" s="461">
        <v>125439.25</v>
      </c>
      <c r="G142" s="112"/>
      <c r="H142" s="112"/>
      <c r="I142" s="112"/>
      <c r="J142" s="112"/>
      <c r="K142" s="112"/>
    </row>
    <row r="143" spans="1:11" s="45" customFormat="1" x14ac:dyDescent="0.25">
      <c r="A143" s="460" t="s">
        <v>1236</v>
      </c>
      <c r="B143" s="36" t="s">
        <v>887</v>
      </c>
      <c r="C143" s="41">
        <v>1402887.8374999999</v>
      </c>
      <c r="D143" s="41">
        <v>0</v>
      </c>
      <c r="E143" s="15">
        <v>353438.33750000002</v>
      </c>
      <c r="F143" s="461">
        <v>1049449.5</v>
      </c>
      <c r="G143" s="112"/>
      <c r="H143" s="112"/>
      <c r="I143" s="112"/>
      <c r="J143" s="112"/>
      <c r="K143" s="112"/>
    </row>
    <row r="144" spans="1:11" s="45" customFormat="1" x14ac:dyDescent="0.25">
      <c r="A144" s="460" t="s">
        <v>1237</v>
      </c>
      <c r="B144" s="36" t="s">
        <v>888</v>
      </c>
      <c r="C144" s="41">
        <v>79503.75</v>
      </c>
      <c r="D144" s="41">
        <v>0</v>
      </c>
      <c r="E144" s="15">
        <v>296814</v>
      </c>
      <c r="F144" s="461">
        <v>-217310.25</v>
      </c>
      <c r="G144" s="112"/>
      <c r="H144" s="112"/>
      <c r="I144" s="112"/>
      <c r="J144" s="112"/>
      <c r="K144" s="112"/>
    </row>
    <row r="145" spans="1:11" s="45" customFormat="1" x14ac:dyDescent="0.25">
      <c r="A145" s="460" t="s">
        <v>1238</v>
      </c>
      <c r="B145" s="36" t="s">
        <v>889</v>
      </c>
      <c r="C145" s="41">
        <v>136039.75</v>
      </c>
      <c r="D145" s="41">
        <v>0</v>
      </c>
      <c r="E145" s="15">
        <v>71588.709999999992</v>
      </c>
      <c r="F145" s="461">
        <v>64451.040000000008</v>
      </c>
      <c r="G145" s="112"/>
      <c r="H145" s="112"/>
      <c r="I145" s="112"/>
      <c r="J145" s="112"/>
      <c r="K145" s="112"/>
    </row>
    <row r="146" spans="1:11" s="45" customFormat="1" x14ac:dyDescent="0.25">
      <c r="A146" s="460" t="s">
        <v>1239</v>
      </c>
      <c r="B146" s="36" t="s">
        <v>890</v>
      </c>
      <c r="C146" s="41">
        <v>106005</v>
      </c>
      <c r="D146" s="41">
        <v>0</v>
      </c>
      <c r="E146" s="15">
        <v>144873.5</v>
      </c>
      <c r="F146" s="461">
        <v>-38868.5</v>
      </c>
      <c r="G146" s="112"/>
      <c r="H146" s="112"/>
      <c r="I146" s="112"/>
      <c r="J146" s="112"/>
      <c r="K146" s="112"/>
    </row>
    <row r="147" spans="1:11" s="45" customFormat="1" x14ac:dyDescent="0.25">
      <c r="A147" s="460" t="s">
        <v>1240</v>
      </c>
      <c r="B147" s="36" t="s">
        <v>891</v>
      </c>
      <c r="C147" s="41">
        <v>40635.25</v>
      </c>
      <c r="D147" s="41">
        <v>0</v>
      </c>
      <c r="E147" s="15">
        <v>116605.5</v>
      </c>
      <c r="F147" s="461">
        <v>-75970.25</v>
      </c>
      <c r="G147" s="112"/>
      <c r="H147" s="112"/>
      <c r="I147" s="112"/>
      <c r="J147" s="112"/>
      <c r="K147" s="112"/>
    </row>
    <row r="148" spans="1:11" s="45" customFormat="1" x14ac:dyDescent="0.25">
      <c r="A148" s="460" t="s">
        <v>1241</v>
      </c>
      <c r="B148" s="36" t="s">
        <v>892</v>
      </c>
      <c r="C148" s="41">
        <v>4539310.7750000004</v>
      </c>
      <c r="D148" s="41">
        <v>0</v>
      </c>
      <c r="E148" s="15">
        <v>1721203.1850000001</v>
      </c>
      <c r="F148" s="461">
        <v>2818107.5900000003</v>
      </c>
      <c r="G148" s="112"/>
      <c r="H148" s="112"/>
      <c r="I148" s="112"/>
      <c r="J148" s="112"/>
      <c r="K148" s="112"/>
    </row>
    <row r="149" spans="1:11" s="45" customFormat="1" x14ac:dyDescent="0.25">
      <c r="A149" s="460" t="s">
        <v>1242</v>
      </c>
      <c r="B149" s="36" t="s">
        <v>1243</v>
      </c>
      <c r="C149" s="41">
        <v>365893.92499999999</v>
      </c>
      <c r="D149" s="41">
        <v>0</v>
      </c>
      <c r="E149" s="15">
        <v>116693.83749999999</v>
      </c>
      <c r="F149" s="461">
        <v>249200.08749999999</v>
      </c>
      <c r="G149" s="112"/>
      <c r="H149" s="112"/>
      <c r="I149" s="112"/>
      <c r="J149" s="112"/>
      <c r="K149" s="112"/>
    </row>
    <row r="150" spans="1:11" s="45" customFormat="1" x14ac:dyDescent="0.25">
      <c r="A150" s="460" t="s">
        <v>1244</v>
      </c>
      <c r="B150" s="36" t="s">
        <v>1245</v>
      </c>
      <c r="C150" s="41">
        <v>998302.08750000002</v>
      </c>
      <c r="D150" s="41">
        <v>0</v>
      </c>
      <c r="E150" s="15">
        <v>157240.75</v>
      </c>
      <c r="F150" s="461">
        <v>841061.33750000002</v>
      </c>
      <c r="G150" s="112"/>
      <c r="H150" s="112"/>
      <c r="I150" s="112"/>
      <c r="J150" s="112"/>
      <c r="K150" s="112"/>
    </row>
    <row r="151" spans="1:11" s="45" customFormat="1" x14ac:dyDescent="0.25">
      <c r="A151" s="460" t="s">
        <v>1246</v>
      </c>
      <c r="B151" s="36" t="s">
        <v>893</v>
      </c>
      <c r="C151" s="41">
        <v>107948.425</v>
      </c>
      <c r="D151" s="41">
        <v>0</v>
      </c>
      <c r="E151" s="15">
        <v>978779.5</v>
      </c>
      <c r="F151" s="461">
        <v>-870831.07499999995</v>
      </c>
      <c r="G151" s="112"/>
      <c r="H151" s="112"/>
      <c r="I151" s="112"/>
      <c r="J151" s="112"/>
      <c r="K151" s="112"/>
    </row>
    <row r="152" spans="1:11" s="45" customFormat="1" x14ac:dyDescent="0.25">
      <c r="A152" s="460" t="s">
        <v>1247</v>
      </c>
      <c r="B152" s="36" t="s">
        <v>894</v>
      </c>
      <c r="C152" s="41">
        <v>330558.92499999999</v>
      </c>
      <c r="D152" s="41">
        <v>0</v>
      </c>
      <c r="E152" s="15">
        <v>622249.35000000009</v>
      </c>
      <c r="F152" s="461">
        <v>-291690.4250000001</v>
      </c>
      <c r="G152" s="112"/>
      <c r="H152" s="112"/>
      <c r="I152" s="112"/>
      <c r="J152" s="112"/>
      <c r="K152" s="112"/>
    </row>
    <row r="153" spans="1:11" s="45" customFormat="1" x14ac:dyDescent="0.25">
      <c r="A153" s="460" t="s">
        <v>1248</v>
      </c>
      <c r="B153" s="36" t="s">
        <v>895</v>
      </c>
      <c r="C153" s="41">
        <v>54769.25</v>
      </c>
      <c r="D153" s="41">
        <v>0</v>
      </c>
      <c r="E153" s="15">
        <v>8303.7250000000004</v>
      </c>
      <c r="F153" s="461">
        <v>46465.525000000001</v>
      </c>
      <c r="G153" s="112"/>
      <c r="H153" s="112"/>
      <c r="I153" s="112"/>
      <c r="J153" s="112"/>
      <c r="K153" s="112"/>
    </row>
    <row r="154" spans="1:11" s="45" customFormat="1" x14ac:dyDescent="0.25">
      <c r="A154" s="460" t="s">
        <v>1249</v>
      </c>
      <c r="B154" s="36" t="s">
        <v>896</v>
      </c>
      <c r="C154" s="41">
        <v>130827.83749999999</v>
      </c>
      <c r="D154" s="41">
        <v>0</v>
      </c>
      <c r="E154" s="15">
        <v>22967.75</v>
      </c>
      <c r="F154" s="461">
        <v>107860.08749999999</v>
      </c>
      <c r="G154" s="112"/>
      <c r="H154" s="112"/>
      <c r="I154" s="112"/>
      <c r="J154" s="112"/>
      <c r="K154" s="112"/>
    </row>
    <row r="155" spans="1:11" s="45" customFormat="1" x14ac:dyDescent="0.25">
      <c r="A155" s="460" t="s">
        <v>1250</v>
      </c>
      <c r="B155" s="36" t="s">
        <v>158</v>
      </c>
      <c r="C155" s="41">
        <v>8833.75</v>
      </c>
      <c r="D155" s="41">
        <v>0</v>
      </c>
      <c r="E155" s="15">
        <v>715622.08750000002</v>
      </c>
      <c r="F155" s="461">
        <v>-706788.33750000002</v>
      </c>
      <c r="G155" s="112"/>
      <c r="H155" s="112"/>
      <c r="I155" s="112"/>
      <c r="J155" s="112"/>
      <c r="K155" s="112"/>
    </row>
    <row r="156" spans="1:11" s="45" customFormat="1" x14ac:dyDescent="0.25">
      <c r="A156" s="460" t="s">
        <v>1251</v>
      </c>
      <c r="B156" s="36" t="s">
        <v>897</v>
      </c>
      <c r="C156" s="41">
        <v>1122857.9624999999</v>
      </c>
      <c r="D156" s="41">
        <v>0</v>
      </c>
      <c r="E156" s="15">
        <v>830301.83000000007</v>
      </c>
      <c r="F156" s="461">
        <v>292556.13249999983</v>
      </c>
      <c r="G156" s="112"/>
      <c r="H156" s="112"/>
      <c r="I156" s="112"/>
      <c r="J156" s="112"/>
      <c r="K156" s="112"/>
    </row>
    <row r="157" spans="1:11" s="45" customFormat="1" x14ac:dyDescent="0.25">
      <c r="A157" s="460" t="s">
        <v>1252</v>
      </c>
      <c r="B157" s="36" t="s">
        <v>898</v>
      </c>
      <c r="C157" s="41">
        <v>346459.67499999999</v>
      </c>
      <c r="D157" s="41">
        <v>0</v>
      </c>
      <c r="E157" s="15">
        <v>291584.42</v>
      </c>
      <c r="F157" s="461">
        <v>54875.255000000005</v>
      </c>
      <c r="G157" s="112"/>
      <c r="H157" s="112"/>
      <c r="I157" s="112"/>
      <c r="J157" s="112"/>
      <c r="K157" s="112"/>
    </row>
    <row r="158" spans="1:11" s="45" customFormat="1" x14ac:dyDescent="0.25">
      <c r="A158" s="460" t="s">
        <v>1253</v>
      </c>
      <c r="B158" s="36" t="s">
        <v>899</v>
      </c>
      <c r="C158" s="41">
        <v>8833.75</v>
      </c>
      <c r="D158" s="41">
        <v>0</v>
      </c>
      <c r="E158" s="15">
        <v>27419.96</v>
      </c>
      <c r="F158" s="461">
        <v>-18586.21</v>
      </c>
      <c r="G158" s="112"/>
      <c r="H158" s="112"/>
      <c r="I158" s="112"/>
      <c r="J158" s="112"/>
      <c r="K158" s="112"/>
    </row>
    <row r="159" spans="1:11" s="45" customFormat="1" x14ac:dyDescent="0.25">
      <c r="A159" s="460" t="s">
        <v>1254</v>
      </c>
      <c r="B159" s="36" t="s">
        <v>900</v>
      </c>
      <c r="C159" s="41">
        <v>217398.58749999999</v>
      </c>
      <c r="D159" s="41">
        <v>0</v>
      </c>
      <c r="E159" s="15">
        <v>65369.75</v>
      </c>
      <c r="F159" s="461">
        <v>152028.83749999999</v>
      </c>
      <c r="G159" s="112"/>
      <c r="H159" s="112"/>
      <c r="I159" s="112"/>
      <c r="J159" s="112"/>
      <c r="K159" s="112"/>
    </row>
    <row r="160" spans="1:11" s="45" customFormat="1" x14ac:dyDescent="0.25">
      <c r="A160" s="460" t="s">
        <v>1255</v>
      </c>
      <c r="B160" s="36" t="s">
        <v>1256</v>
      </c>
      <c r="C160" s="41">
        <v>1433010.925</v>
      </c>
      <c r="D160" s="41">
        <v>0</v>
      </c>
      <c r="E160" s="15">
        <v>853181.24249999993</v>
      </c>
      <c r="F160" s="461">
        <v>579829.68250000011</v>
      </c>
      <c r="G160" s="112"/>
      <c r="H160" s="112"/>
      <c r="I160" s="112"/>
      <c r="J160" s="112"/>
      <c r="K160" s="112"/>
    </row>
    <row r="161" spans="1:11" s="45" customFormat="1" x14ac:dyDescent="0.25">
      <c r="A161" s="460" t="s">
        <v>1257</v>
      </c>
      <c r="B161" s="36" t="s">
        <v>901</v>
      </c>
      <c r="C161" s="41">
        <v>212186.67499999999</v>
      </c>
      <c r="D161" s="41">
        <v>0</v>
      </c>
      <c r="E161" s="15">
        <v>419267.44250000006</v>
      </c>
      <c r="F161" s="461">
        <v>-207080.76750000007</v>
      </c>
      <c r="G161" s="112"/>
      <c r="H161" s="112"/>
      <c r="I161" s="112"/>
      <c r="J161" s="112"/>
      <c r="K161" s="112"/>
    </row>
    <row r="162" spans="1:11" s="45" customFormat="1" x14ac:dyDescent="0.25">
      <c r="A162" s="460" t="s">
        <v>1258</v>
      </c>
      <c r="B162" s="36" t="s">
        <v>902</v>
      </c>
      <c r="C162" s="41">
        <v>427730.17500000005</v>
      </c>
      <c r="D162" s="41">
        <v>0</v>
      </c>
      <c r="E162" s="15">
        <v>151940.5</v>
      </c>
      <c r="F162" s="461">
        <v>275789.67500000005</v>
      </c>
      <c r="G162" s="112"/>
      <c r="H162" s="112"/>
      <c r="I162" s="112"/>
      <c r="J162" s="112"/>
      <c r="K162" s="112"/>
    </row>
    <row r="163" spans="1:11" s="45" customFormat="1" x14ac:dyDescent="0.25">
      <c r="A163" s="460" t="s">
        <v>1259</v>
      </c>
      <c r="B163" s="36" t="s">
        <v>903</v>
      </c>
      <c r="C163" s="41">
        <v>116782.17499999999</v>
      </c>
      <c r="D163" s="41">
        <v>0</v>
      </c>
      <c r="E163" s="15">
        <v>885141.75</v>
      </c>
      <c r="F163" s="461">
        <v>-768359.57499999995</v>
      </c>
      <c r="G163" s="112"/>
      <c r="H163" s="112"/>
      <c r="I163" s="112"/>
      <c r="J163" s="112"/>
      <c r="K163" s="112"/>
    </row>
    <row r="164" spans="1:11" s="45" customFormat="1" x14ac:dyDescent="0.25">
      <c r="A164" s="460" t="s">
        <v>1260</v>
      </c>
      <c r="B164" s="36" t="s">
        <v>904</v>
      </c>
      <c r="C164" s="41">
        <v>1088318</v>
      </c>
      <c r="D164" s="41">
        <v>0</v>
      </c>
      <c r="E164" s="15">
        <v>3150150.585</v>
      </c>
      <c r="F164" s="461">
        <v>-2061832.585</v>
      </c>
      <c r="G164" s="112"/>
      <c r="H164" s="112"/>
      <c r="I164" s="112"/>
      <c r="J164" s="112"/>
      <c r="K164" s="112"/>
    </row>
    <row r="165" spans="1:11" s="45" customFormat="1" x14ac:dyDescent="0.25">
      <c r="A165" s="460" t="s">
        <v>1261</v>
      </c>
      <c r="B165" s="36" t="s">
        <v>905</v>
      </c>
      <c r="C165" s="41">
        <v>227999.08749999999</v>
      </c>
      <c r="D165" s="41">
        <v>0</v>
      </c>
      <c r="E165" s="15">
        <v>246885.64499999999</v>
      </c>
      <c r="F165" s="461">
        <v>-18886.557499999995</v>
      </c>
      <c r="G165" s="112"/>
      <c r="H165" s="112"/>
      <c r="I165" s="112"/>
      <c r="J165" s="112"/>
      <c r="K165" s="112"/>
    </row>
    <row r="166" spans="1:11" s="45" customFormat="1" x14ac:dyDescent="0.25">
      <c r="A166" s="460" t="s">
        <v>1262</v>
      </c>
      <c r="B166" s="36" t="s">
        <v>906</v>
      </c>
      <c r="C166" s="41">
        <v>199642.75</v>
      </c>
      <c r="D166" s="41">
        <v>0</v>
      </c>
      <c r="E166" s="15">
        <v>236832.83749999999</v>
      </c>
      <c r="F166" s="461">
        <v>-37190.087499999994</v>
      </c>
      <c r="G166" s="112"/>
      <c r="H166" s="112"/>
      <c r="I166" s="112"/>
      <c r="J166" s="112"/>
      <c r="K166" s="112"/>
    </row>
    <row r="167" spans="1:11" s="45" customFormat="1" x14ac:dyDescent="0.25">
      <c r="A167" s="460" t="s">
        <v>1263</v>
      </c>
      <c r="B167" s="36" t="s">
        <v>907</v>
      </c>
      <c r="C167" s="41">
        <v>646895.51250000007</v>
      </c>
      <c r="D167" s="41">
        <v>0</v>
      </c>
      <c r="E167" s="15">
        <v>635853.32500000007</v>
      </c>
      <c r="F167" s="461">
        <v>11042.1875</v>
      </c>
      <c r="G167" s="112"/>
      <c r="H167" s="112"/>
      <c r="I167" s="112"/>
      <c r="J167" s="112"/>
      <c r="K167" s="112"/>
    </row>
    <row r="168" spans="1:11" s="45" customFormat="1" x14ac:dyDescent="0.25">
      <c r="A168" s="460" t="s">
        <v>1264</v>
      </c>
      <c r="B168" s="36" t="s">
        <v>908</v>
      </c>
      <c r="C168" s="41">
        <v>167841.25</v>
      </c>
      <c r="D168" s="41">
        <v>0</v>
      </c>
      <c r="E168" s="15">
        <v>265931.21000000002</v>
      </c>
      <c r="F168" s="461">
        <v>-98089.960000000021</v>
      </c>
      <c r="G168" s="112"/>
      <c r="H168" s="112"/>
      <c r="I168" s="112"/>
      <c r="J168" s="112"/>
      <c r="K168" s="112"/>
    </row>
    <row r="169" spans="1:11" s="45" customFormat="1" x14ac:dyDescent="0.25">
      <c r="A169" s="460" t="s">
        <v>1265</v>
      </c>
      <c r="B169" s="36" t="s">
        <v>909</v>
      </c>
      <c r="C169" s="41">
        <v>289835.33750000002</v>
      </c>
      <c r="D169" s="41">
        <v>0</v>
      </c>
      <c r="E169" s="15">
        <v>481563.04749999999</v>
      </c>
      <c r="F169" s="461">
        <v>-191727.70999999996</v>
      </c>
      <c r="G169" s="112"/>
      <c r="H169" s="112"/>
      <c r="I169" s="112"/>
      <c r="J169" s="112"/>
      <c r="K169" s="112"/>
    </row>
    <row r="170" spans="1:11" s="45" customFormat="1" x14ac:dyDescent="0.25">
      <c r="A170" s="460" t="s">
        <v>1266</v>
      </c>
      <c r="B170" s="36" t="s">
        <v>910</v>
      </c>
      <c r="C170" s="41">
        <v>1389195.5249999999</v>
      </c>
      <c r="D170" s="41">
        <v>0</v>
      </c>
      <c r="E170" s="15">
        <v>1141921.1949999998</v>
      </c>
      <c r="F170" s="461">
        <v>247274.33000000007</v>
      </c>
      <c r="G170" s="112"/>
      <c r="H170" s="112"/>
      <c r="I170" s="112"/>
      <c r="J170" s="112"/>
      <c r="K170" s="112"/>
    </row>
    <row r="171" spans="1:11" s="45" customFormat="1" x14ac:dyDescent="0.25">
      <c r="A171" s="460" t="s">
        <v>1267</v>
      </c>
      <c r="B171" s="36" t="s">
        <v>911</v>
      </c>
      <c r="C171" s="41">
        <v>164307.75</v>
      </c>
      <c r="D171" s="41">
        <v>0</v>
      </c>
      <c r="E171" s="15">
        <v>156569.38499999998</v>
      </c>
      <c r="F171" s="461">
        <v>7738.3650000000198</v>
      </c>
      <c r="G171" s="112"/>
      <c r="H171" s="112"/>
      <c r="I171" s="112"/>
      <c r="J171" s="112"/>
      <c r="K171" s="112"/>
    </row>
    <row r="172" spans="1:11" s="45" customFormat="1" x14ac:dyDescent="0.25">
      <c r="A172" s="460" t="s">
        <v>1268</v>
      </c>
      <c r="B172" s="36" t="s">
        <v>912</v>
      </c>
      <c r="C172" s="41">
        <v>75970.25</v>
      </c>
      <c r="D172" s="41">
        <v>0</v>
      </c>
      <c r="E172" s="15">
        <v>152117.17499999999</v>
      </c>
      <c r="F172" s="461">
        <v>-76146.924999999988</v>
      </c>
      <c r="G172" s="112"/>
      <c r="H172" s="112"/>
      <c r="I172" s="112"/>
      <c r="J172" s="112"/>
      <c r="K172" s="112"/>
    </row>
    <row r="173" spans="1:11" s="45" customFormat="1" x14ac:dyDescent="0.25">
      <c r="A173" s="460" t="s">
        <v>1269</v>
      </c>
      <c r="B173" s="36" t="s">
        <v>913</v>
      </c>
      <c r="C173" s="41">
        <v>788147.17500000005</v>
      </c>
      <c r="D173" s="41">
        <v>0</v>
      </c>
      <c r="E173" s="15">
        <v>985528.4850000001</v>
      </c>
      <c r="F173" s="461">
        <v>-197381.31000000006</v>
      </c>
      <c r="G173" s="112"/>
      <c r="H173" s="112"/>
      <c r="I173" s="112"/>
      <c r="J173" s="112"/>
      <c r="K173" s="112"/>
    </row>
    <row r="174" spans="1:11" s="45" customFormat="1" x14ac:dyDescent="0.25">
      <c r="A174" s="460" t="s">
        <v>1270</v>
      </c>
      <c r="B174" s="36" t="s">
        <v>914</v>
      </c>
      <c r="C174" s="41">
        <v>266867.58750000002</v>
      </c>
      <c r="D174" s="41">
        <v>0</v>
      </c>
      <c r="E174" s="15">
        <v>129061.08749999999</v>
      </c>
      <c r="F174" s="461">
        <v>137806.50000000003</v>
      </c>
      <c r="G174" s="112"/>
      <c r="H174" s="112"/>
      <c r="I174" s="112"/>
      <c r="J174" s="112"/>
      <c r="K174" s="112"/>
    </row>
    <row r="175" spans="1:11" s="45" customFormat="1" x14ac:dyDescent="0.25">
      <c r="A175" s="460" t="s">
        <v>1271</v>
      </c>
      <c r="B175" s="36" t="s">
        <v>915</v>
      </c>
      <c r="C175" s="41">
        <v>1442109.6874999998</v>
      </c>
      <c r="D175" s="41">
        <v>0</v>
      </c>
      <c r="E175" s="15">
        <v>1067558.6875</v>
      </c>
      <c r="F175" s="461">
        <v>374550.99999999977</v>
      </c>
      <c r="G175" s="112"/>
      <c r="H175" s="112"/>
      <c r="I175" s="112"/>
      <c r="J175" s="112"/>
      <c r="K175" s="112"/>
    </row>
    <row r="176" spans="1:11" s="45" customFormat="1" x14ac:dyDescent="0.25">
      <c r="A176" s="460" t="s">
        <v>1272</v>
      </c>
      <c r="B176" s="36" t="s">
        <v>916</v>
      </c>
      <c r="C176" s="41">
        <v>49557.337500000001</v>
      </c>
      <c r="D176" s="41">
        <v>0</v>
      </c>
      <c r="E176" s="15">
        <v>722600.75</v>
      </c>
      <c r="F176" s="461">
        <v>-673043.41249999998</v>
      </c>
      <c r="G176" s="112"/>
      <c r="H176" s="112"/>
      <c r="I176" s="112"/>
      <c r="J176" s="112"/>
      <c r="K176" s="112"/>
    </row>
    <row r="177" spans="1:11" s="45" customFormat="1" x14ac:dyDescent="0.25">
      <c r="A177" s="460" t="s">
        <v>1273</v>
      </c>
      <c r="B177" s="36" t="s">
        <v>917</v>
      </c>
      <c r="C177" s="41">
        <v>358826.92499999999</v>
      </c>
      <c r="D177" s="41">
        <v>0</v>
      </c>
      <c r="E177" s="15">
        <v>608027.01249999995</v>
      </c>
      <c r="F177" s="461">
        <v>-249200.08749999997</v>
      </c>
      <c r="G177" s="112"/>
      <c r="H177" s="112"/>
      <c r="I177" s="112"/>
      <c r="J177" s="112"/>
      <c r="K177" s="112"/>
    </row>
    <row r="178" spans="1:11" s="45" customFormat="1" x14ac:dyDescent="0.25">
      <c r="A178" s="460" t="s">
        <v>1274</v>
      </c>
      <c r="B178" s="36" t="s">
        <v>918</v>
      </c>
      <c r="C178" s="41">
        <v>369339.08750000002</v>
      </c>
      <c r="D178" s="41">
        <v>0</v>
      </c>
      <c r="E178" s="15">
        <v>250966.83749999999</v>
      </c>
      <c r="F178" s="461">
        <v>118372.25000000003</v>
      </c>
      <c r="G178" s="112"/>
      <c r="H178" s="112"/>
      <c r="I178" s="112"/>
      <c r="J178" s="112"/>
      <c r="K178" s="112"/>
    </row>
    <row r="179" spans="1:11" s="45" customFormat="1" x14ac:dyDescent="0.25">
      <c r="A179" s="460" t="s">
        <v>1275</v>
      </c>
      <c r="B179" s="36" t="s">
        <v>919</v>
      </c>
      <c r="C179" s="41">
        <v>1875405.125</v>
      </c>
      <c r="D179" s="41">
        <v>0</v>
      </c>
      <c r="E179" s="15">
        <v>17760201.372499999</v>
      </c>
      <c r="F179" s="461">
        <v>-15884796.247499999</v>
      </c>
      <c r="G179" s="112"/>
      <c r="H179" s="112"/>
      <c r="I179" s="112"/>
      <c r="J179" s="112"/>
      <c r="K179" s="112"/>
    </row>
    <row r="180" spans="1:11" s="45" customFormat="1" x14ac:dyDescent="0.25">
      <c r="A180" s="460" t="s">
        <v>1276</v>
      </c>
      <c r="B180" s="36" t="s">
        <v>920</v>
      </c>
      <c r="C180" s="41">
        <v>8833.75</v>
      </c>
      <c r="D180" s="41">
        <v>0</v>
      </c>
      <c r="E180" s="15">
        <v>83037.25</v>
      </c>
      <c r="F180" s="461">
        <v>-74203.5</v>
      </c>
      <c r="G180" s="112"/>
      <c r="H180" s="112"/>
      <c r="I180" s="112"/>
      <c r="J180" s="112"/>
      <c r="K180" s="112"/>
    </row>
    <row r="181" spans="1:11" s="45" customFormat="1" x14ac:dyDescent="0.25">
      <c r="A181" s="460" t="s">
        <v>1277</v>
      </c>
      <c r="B181" s="36" t="s">
        <v>921</v>
      </c>
      <c r="C181" s="41">
        <v>482322.75</v>
      </c>
      <c r="D181" s="41">
        <v>0</v>
      </c>
      <c r="E181" s="15">
        <v>468453.76249999995</v>
      </c>
      <c r="F181" s="461">
        <v>13868.987500000047</v>
      </c>
      <c r="G181" s="112"/>
      <c r="H181" s="112"/>
      <c r="I181" s="112"/>
      <c r="J181" s="112"/>
      <c r="K181" s="112"/>
    </row>
    <row r="182" spans="1:11" s="45" customFormat="1" x14ac:dyDescent="0.25">
      <c r="A182" s="460" t="s">
        <v>1278</v>
      </c>
      <c r="B182" s="36" t="s">
        <v>922</v>
      </c>
      <c r="C182" s="41">
        <v>68991.587499999994</v>
      </c>
      <c r="D182" s="41">
        <v>0</v>
      </c>
      <c r="E182" s="15">
        <v>84804</v>
      </c>
      <c r="F182" s="461">
        <v>-15812.412500000006</v>
      </c>
      <c r="G182" s="112"/>
      <c r="H182" s="112"/>
      <c r="I182" s="112"/>
      <c r="J182" s="112"/>
      <c r="K182" s="112"/>
    </row>
    <row r="183" spans="1:11" s="45" customFormat="1" x14ac:dyDescent="0.25">
      <c r="A183" s="460" t="s">
        <v>1279</v>
      </c>
      <c r="B183" s="36" t="s">
        <v>923</v>
      </c>
      <c r="C183" s="41">
        <v>281001.58750000002</v>
      </c>
      <c r="D183" s="41">
        <v>0</v>
      </c>
      <c r="E183" s="15">
        <v>17667.5</v>
      </c>
      <c r="F183" s="461">
        <v>263334.08750000002</v>
      </c>
      <c r="G183" s="112"/>
      <c r="H183" s="112"/>
      <c r="I183" s="112"/>
      <c r="J183" s="112"/>
      <c r="K183" s="112"/>
    </row>
    <row r="184" spans="1:11" s="45" customFormat="1" x14ac:dyDescent="0.25">
      <c r="A184" s="460" t="s">
        <v>1280</v>
      </c>
      <c r="B184" s="36" t="s">
        <v>924</v>
      </c>
      <c r="C184" s="41">
        <v>166074.5</v>
      </c>
      <c r="D184" s="41">
        <v>0</v>
      </c>
      <c r="E184" s="15">
        <v>198971.38499999998</v>
      </c>
      <c r="F184" s="461">
        <v>-32896.88499999998</v>
      </c>
      <c r="G184" s="112"/>
      <c r="H184" s="112"/>
      <c r="I184" s="112"/>
      <c r="J184" s="112"/>
      <c r="K184" s="112"/>
    </row>
    <row r="185" spans="1:11" s="45" customFormat="1" x14ac:dyDescent="0.25">
      <c r="A185" s="460" t="s">
        <v>1281</v>
      </c>
      <c r="B185" s="36" t="s">
        <v>925</v>
      </c>
      <c r="C185" s="41">
        <v>132682.92499999999</v>
      </c>
      <c r="D185" s="41">
        <v>0</v>
      </c>
      <c r="E185" s="15">
        <v>0</v>
      </c>
      <c r="F185" s="461">
        <v>132682.92499999999</v>
      </c>
      <c r="G185" s="112"/>
      <c r="H185" s="112"/>
      <c r="I185" s="112"/>
      <c r="J185" s="112"/>
      <c r="K185" s="112"/>
    </row>
    <row r="186" spans="1:11" s="45" customFormat="1" x14ac:dyDescent="0.25">
      <c r="A186" s="460" t="s">
        <v>1282</v>
      </c>
      <c r="B186" s="36" t="s">
        <v>926</v>
      </c>
      <c r="C186" s="41">
        <v>14134</v>
      </c>
      <c r="D186" s="41">
        <v>0</v>
      </c>
      <c r="E186" s="15">
        <v>17667.5</v>
      </c>
      <c r="F186" s="461">
        <v>-3533.5</v>
      </c>
      <c r="G186" s="112"/>
      <c r="H186" s="112"/>
      <c r="I186" s="112"/>
      <c r="J186" s="112"/>
      <c r="K186" s="112"/>
    </row>
    <row r="187" spans="1:11" s="45" customFormat="1" x14ac:dyDescent="0.25">
      <c r="A187" s="460" t="s">
        <v>1283</v>
      </c>
      <c r="B187" s="36" t="s">
        <v>927</v>
      </c>
      <c r="C187" s="41">
        <v>224377.25</v>
      </c>
      <c r="D187" s="41">
        <v>0</v>
      </c>
      <c r="E187" s="15">
        <v>84132.634999999995</v>
      </c>
      <c r="F187" s="461">
        <v>140244.61499999999</v>
      </c>
      <c r="G187" s="112"/>
      <c r="H187" s="112"/>
      <c r="I187" s="112"/>
      <c r="J187" s="112"/>
      <c r="K187" s="112"/>
    </row>
    <row r="188" spans="1:11" s="45" customFormat="1" x14ac:dyDescent="0.25">
      <c r="A188" s="460" t="s">
        <v>1284</v>
      </c>
      <c r="B188" s="36" t="s">
        <v>928</v>
      </c>
      <c r="C188" s="41">
        <v>433207.10000000003</v>
      </c>
      <c r="D188" s="41">
        <v>0</v>
      </c>
      <c r="E188" s="15">
        <v>655640.92500000005</v>
      </c>
      <c r="F188" s="461">
        <v>-222433.82500000001</v>
      </c>
      <c r="G188" s="112"/>
      <c r="H188" s="112"/>
      <c r="I188" s="112"/>
      <c r="J188" s="112"/>
      <c r="K188" s="112"/>
    </row>
    <row r="189" spans="1:11" s="45" customFormat="1" x14ac:dyDescent="0.25">
      <c r="A189" s="460" t="s">
        <v>1285</v>
      </c>
      <c r="B189" s="36" t="s">
        <v>929</v>
      </c>
      <c r="C189" s="41">
        <v>224465.58749999999</v>
      </c>
      <c r="D189" s="41">
        <v>0</v>
      </c>
      <c r="E189" s="15">
        <v>142435.38500000001</v>
      </c>
      <c r="F189" s="461">
        <v>82030.202499999985</v>
      </c>
      <c r="G189" s="112"/>
      <c r="H189" s="112"/>
      <c r="I189" s="112"/>
      <c r="J189" s="112"/>
      <c r="K189" s="112"/>
    </row>
    <row r="190" spans="1:11" s="45" customFormat="1" x14ac:dyDescent="0.25">
      <c r="A190" s="460" t="s">
        <v>1286</v>
      </c>
      <c r="B190" s="36" t="s">
        <v>1287</v>
      </c>
      <c r="C190" s="41">
        <v>1291759.2625</v>
      </c>
      <c r="D190" s="41">
        <v>0</v>
      </c>
      <c r="E190" s="15">
        <v>360505.33750000002</v>
      </c>
      <c r="F190" s="461">
        <v>931253.92499999993</v>
      </c>
      <c r="G190" s="112"/>
      <c r="H190" s="112"/>
      <c r="I190" s="112"/>
      <c r="J190" s="112"/>
      <c r="K190" s="112"/>
    </row>
    <row r="191" spans="1:11" s="45" customFormat="1" x14ac:dyDescent="0.25">
      <c r="A191" s="460" t="s">
        <v>1288</v>
      </c>
      <c r="B191" s="36" t="s">
        <v>1289</v>
      </c>
      <c r="C191" s="41">
        <v>307591.17500000005</v>
      </c>
      <c r="D191" s="41">
        <v>0</v>
      </c>
      <c r="E191" s="15">
        <v>736823.08750000002</v>
      </c>
      <c r="F191" s="461">
        <v>-429231.91249999998</v>
      </c>
      <c r="G191" s="112"/>
      <c r="H191" s="112"/>
      <c r="I191" s="112"/>
      <c r="J191" s="112"/>
      <c r="K191" s="112"/>
    </row>
    <row r="192" spans="1:11" s="45" customFormat="1" x14ac:dyDescent="0.25">
      <c r="A192" s="460" t="s">
        <v>1290</v>
      </c>
      <c r="B192" s="36" t="s">
        <v>930</v>
      </c>
      <c r="C192" s="41">
        <v>92047.675000000003</v>
      </c>
      <c r="D192" s="41">
        <v>0</v>
      </c>
      <c r="E192" s="15">
        <v>91022.959999999992</v>
      </c>
      <c r="F192" s="461">
        <v>1024.7150000000111</v>
      </c>
      <c r="G192" s="112"/>
      <c r="H192" s="112"/>
      <c r="I192" s="112"/>
      <c r="J192" s="112"/>
      <c r="K192" s="112"/>
    </row>
    <row r="193" spans="1:11" s="45" customFormat="1" x14ac:dyDescent="0.25">
      <c r="A193" s="460" t="s">
        <v>1291</v>
      </c>
      <c r="B193" s="36" t="s">
        <v>931</v>
      </c>
      <c r="C193" s="41">
        <v>235066.08749999999</v>
      </c>
      <c r="D193" s="41">
        <v>0</v>
      </c>
      <c r="E193" s="15">
        <v>922897.19750000001</v>
      </c>
      <c r="F193" s="461">
        <v>-687831.11</v>
      </c>
      <c r="G193" s="112"/>
      <c r="H193" s="112"/>
      <c r="I193" s="112"/>
      <c r="J193" s="112"/>
      <c r="K193" s="112"/>
    </row>
    <row r="194" spans="1:11" s="45" customFormat="1" x14ac:dyDescent="0.25">
      <c r="A194" s="460" t="s">
        <v>1292</v>
      </c>
      <c r="B194" s="36" t="s">
        <v>932</v>
      </c>
      <c r="C194" s="41">
        <v>56536</v>
      </c>
      <c r="D194" s="41">
        <v>0</v>
      </c>
      <c r="E194" s="15">
        <v>188441.55499999999</v>
      </c>
      <c r="F194" s="461">
        <v>-131905.55499999999</v>
      </c>
      <c r="G194" s="112"/>
      <c r="H194" s="112"/>
      <c r="I194" s="112"/>
      <c r="J194" s="112"/>
      <c r="K194" s="112"/>
    </row>
    <row r="195" spans="1:11" s="45" customFormat="1" x14ac:dyDescent="0.25">
      <c r="A195" s="460" t="s">
        <v>1293</v>
      </c>
      <c r="B195" s="36" t="s">
        <v>933</v>
      </c>
      <c r="C195" s="41">
        <v>28268</v>
      </c>
      <c r="D195" s="41">
        <v>0</v>
      </c>
      <c r="E195" s="15">
        <v>51235.75</v>
      </c>
      <c r="F195" s="461">
        <v>-22967.75</v>
      </c>
      <c r="G195" s="112"/>
      <c r="H195" s="112"/>
      <c r="I195" s="112"/>
      <c r="J195" s="112"/>
      <c r="K195" s="112"/>
    </row>
    <row r="196" spans="1:11" s="45" customFormat="1" x14ac:dyDescent="0.25">
      <c r="A196" s="460" t="s">
        <v>1294</v>
      </c>
      <c r="B196" s="36" t="s">
        <v>934</v>
      </c>
      <c r="C196" s="41">
        <v>1852525.7124999999</v>
      </c>
      <c r="D196" s="41">
        <v>0</v>
      </c>
      <c r="E196" s="15">
        <v>5524132.5599999996</v>
      </c>
      <c r="F196" s="461">
        <v>-3671606.8474999997</v>
      </c>
      <c r="G196" s="112"/>
      <c r="H196" s="112"/>
      <c r="I196" s="112"/>
      <c r="J196" s="112"/>
      <c r="K196" s="112"/>
    </row>
    <row r="197" spans="1:11" s="45" customFormat="1" x14ac:dyDescent="0.25">
      <c r="A197" s="460" t="s">
        <v>1295</v>
      </c>
      <c r="B197" s="36" t="s">
        <v>935</v>
      </c>
      <c r="C197" s="41">
        <v>311036.33750000002</v>
      </c>
      <c r="D197" s="41">
        <v>0</v>
      </c>
      <c r="E197" s="15">
        <v>304888.04750000004</v>
      </c>
      <c r="F197" s="461">
        <v>6148.289999999979</v>
      </c>
      <c r="G197" s="112"/>
      <c r="H197" s="112"/>
      <c r="I197" s="112"/>
      <c r="J197" s="112"/>
      <c r="K197" s="112"/>
    </row>
    <row r="198" spans="1:11" s="45" customFormat="1" x14ac:dyDescent="0.25">
      <c r="A198" s="460" t="s">
        <v>1296</v>
      </c>
      <c r="B198" s="36" t="s">
        <v>936</v>
      </c>
      <c r="C198" s="41">
        <v>0</v>
      </c>
      <c r="D198" s="41">
        <v>0</v>
      </c>
      <c r="E198" s="15">
        <v>68903.25</v>
      </c>
      <c r="F198" s="461">
        <v>-68903.25</v>
      </c>
      <c r="G198" s="112"/>
      <c r="H198" s="112"/>
      <c r="I198" s="112"/>
      <c r="J198" s="112"/>
      <c r="K198" s="112"/>
    </row>
    <row r="199" spans="1:11" s="45" customFormat="1" x14ac:dyDescent="0.25">
      <c r="A199" s="460" t="s">
        <v>1297</v>
      </c>
      <c r="B199" s="36" t="s">
        <v>937</v>
      </c>
      <c r="C199" s="41">
        <v>132771.26250000001</v>
      </c>
      <c r="D199" s="41">
        <v>0</v>
      </c>
      <c r="E199" s="15">
        <v>83037.25</v>
      </c>
      <c r="F199" s="461">
        <v>49734.012500000012</v>
      </c>
      <c r="G199" s="112"/>
      <c r="H199" s="112"/>
      <c r="I199" s="112"/>
      <c r="J199" s="112"/>
      <c r="K199" s="112"/>
    </row>
    <row r="200" spans="1:11" s="45" customFormat="1" x14ac:dyDescent="0.25">
      <c r="A200" s="460" t="s">
        <v>1298</v>
      </c>
      <c r="B200" s="36" t="s">
        <v>938</v>
      </c>
      <c r="C200" s="41">
        <v>40635.25</v>
      </c>
      <c r="D200" s="41">
        <v>0</v>
      </c>
      <c r="E200" s="15">
        <v>955811.75</v>
      </c>
      <c r="F200" s="461">
        <v>-915176.5</v>
      </c>
      <c r="G200" s="112"/>
      <c r="H200" s="112"/>
      <c r="I200" s="112"/>
      <c r="J200" s="112"/>
      <c r="K200" s="112"/>
    </row>
    <row r="201" spans="1:11" s="45" customFormat="1" x14ac:dyDescent="0.25">
      <c r="A201" s="460" t="s">
        <v>1299</v>
      </c>
      <c r="B201" s="36" t="s">
        <v>939</v>
      </c>
      <c r="C201" s="41">
        <v>176763.33749999999</v>
      </c>
      <c r="D201" s="41">
        <v>0</v>
      </c>
      <c r="E201" s="15">
        <v>28268</v>
      </c>
      <c r="F201" s="461">
        <v>148495.33749999999</v>
      </c>
      <c r="G201" s="112"/>
      <c r="H201" s="112"/>
      <c r="I201" s="112"/>
      <c r="J201" s="112"/>
      <c r="K201" s="112"/>
    </row>
    <row r="202" spans="1:11" s="45" customFormat="1" x14ac:dyDescent="0.25">
      <c r="A202" s="462" t="s">
        <v>1300</v>
      </c>
      <c r="B202" s="36" t="s">
        <v>940</v>
      </c>
      <c r="C202" s="41">
        <v>37101.75</v>
      </c>
      <c r="D202" s="41">
        <v>0</v>
      </c>
      <c r="E202" s="15">
        <v>42402</v>
      </c>
      <c r="F202" s="461">
        <v>-5300.25</v>
      </c>
      <c r="G202" s="112"/>
      <c r="H202" s="112"/>
      <c r="I202" s="112"/>
      <c r="J202" s="112"/>
      <c r="K202" s="112"/>
    </row>
    <row r="203" spans="1:11" s="45" customFormat="1" x14ac:dyDescent="0.25">
      <c r="A203" s="460" t="s">
        <v>1301</v>
      </c>
      <c r="B203" s="36" t="s">
        <v>941</v>
      </c>
      <c r="C203" s="41">
        <v>54857.587500000001</v>
      </c>
      <c r="D203" s="41">
        <v>0</v>
      </c>
      <c r="E203" s="15">
        <v>76977.297500000001</v>
      </c>
      <c r="F203" s="461">
        <v>-22119.71</v>
      </c>
      <c r="G203" s="112"/>
      <c r="H203" s="112"/>
      <c r="I203" s="112"/>
      <c r="J203" s="112"/>
      <c r="K203" s="112"/>
    </row>
    <row r="204" spans="1:11" s="45" customFormat="1" x14ac:dyDescent="0.25">
      <c r="A204" s="460" t="s">
        <v>1302</v>
      </c>
      <c r="B204" s="36" t="s">
        <v>942</v>
      </c>
      <c r="C204" s="41">
        <v>175084.92499999999</v>
      </c>
      <c r="D204" s="41">
        <v>0</v>
      </c>
      <c r="E204" s="15">
        <v>411652.75</v>
      </c>
      <c r="F204" s="461">
        <v>-236567.82500000001</v>
      </c>
      <c r="G204" s="112"/>
      <c r="H204" s="112"/>
      <c r="I204" s="112"/>
      <c r="J204" s="112"/>
      <c r="K204" s="112"/>
    </row>
    <row r="205" spans="1:11" s="45" customFormat="1" x14ac:dyDescent="0.25">
      <c r="A205" s="460" t="s">
        <v>1303</v>
      </c>
      <c r="B205" s="36" t="s">
        <v>943</v>
      </c>
      <c r="C205" s="41">
        <v>127294.33749999999</v>
      </c>
      <c r="D205" s="41">
        <v>0</v>
      </c>
      <c r="E205" s="15">
        <v>180296.83749999999</v>
      </c>
      <c r="F205" s="461">
        <v>-53002.5</v>
      </c>
      <c r="G205" s="112"/>
      <c r="H205" s="112"/>
      <c r="I205" s="112"/>
      <c r="J205" s="112"/>
      <c r="K205" s="112"/>
    </row>
    <row r="206" spans="1:11" s="45" customFormat="1" x14ac:dyDescent="0.25">
      <c r="A206" s="460" t="s">
        <v>1304</v>
      </c>
      <c r="B206" s="36" t="s">
        <v>944</v>
      </c>
      <c r="C206" s="41">
        <v>49469</v>
      </c>
      <c r="D206" s="41">
        <v>0</v>
      </c>
      <c r="E206" s="15">
        <v>134361.33749999999</v>
      </c>
      <c r="F206" s="461">
        <v>-84892.337499999994</v>
      </c>
      <c r="G206" s="112"/>
      <c r="H206" s="112"/>
      <c r="I206" s="112"/>
      <c r="J206" s="112"/>
      <c r="K206" s="112"/>
    </row>
    <row r="207" spans="1:11" s="45" customFormat="1" x14ac:dyDescent="0.25">
      <c r="A207" s="460" t="s">
        <v>1305</v>
      </c>
      <c r="B207" s="36" t="s">
        <v>945</v>
      </c>
      <c r="C207" s="41">
        <v>272344.51250000001</v>
      </c>
      <c r="D207" s="41">
        <v>0</v>
      </c>
      <c r="E207" s="15">
        <v>14134</v>
      </c>
      <c r="F207" s="461">
        <v>258210.51250000001</v>
      </c>
      <c r="G207" s="112"/>
      <c r="H207" s="112"/>
      <c r="I207" s="112"/>
      <c r="J207" s="112"/>
      <c r="K207" s="112"/>
    </row>
    <row r="208" spans="1:11" s="45" customFormat="1" x14ac:dyDescent="0.25">
      <c r="A208" s="460" t="s">
        <v>1306</v>
      </c>
      <c r="B208" s="36" t="s">
        <v>946</v>
      </c>
      <c r="C208" s="41">
        <v>58391.087500000001</v>
      </c>
      <c r="D208" s="41">
        <v>0</v>
      </c>
      <c r="E208" s="15">
        <v>1038849</v>
      </c>
      <c r="F208" s="461">
        <v>-980457.91249999998</v>
      </c>
      <c r="G208" s="112"/>
      <c r="H208" s="112"/>
      <c r="I208" s="112"/>
      <c r="J208" s="112"/>
      <c r="K208" s="112"/>
    </row>
    <row r="209" spans="1:11" s="45" customFormat="1" x14ac:dyDescent="0.25">
      <c r="A209" s="460" t="s">
        <v>1307</v>
      </c>
      <c r="B209" s="36" t="s">
        <v>947</v>
      </c>
      <c r="C209" s="41">
        <v>385239.83750000002</v>
      </c>
      <c r="D209" s="41">
        <v>0</v>
      </c>
      <c r="E209" s="15">
        <v>691064.26250000007</v>
      </c>
      <c r="F209" s="461">
        <v>-305824.42500000005</v>
      </c>
      <c r="G209" s="112"/>
      <c r="H209" s="112"/>
      <c r="I209" s="112"/>
      <c r="J209" s="112"/>
      <c r="K209" s="112"/>
    </row>
    <row r="210" spans="1:11" s="45" customFormat="1" x14ac:dyDescent="0.25">
      <c r="A210" s="460" t="s">
        <v>1308</v>
      </c>
      <c r="B210" s="36" t="s">
        <v>948</v>
      </c>
      <c r="C210" s="41">
        <v>855283.67500000005</v>
      </c>
      <c r="D210" s="41">
        <v>0</v>
      </c>
      <c r="E210" s="15">
        <v>152028.83749999999</v>
      </c>
      <c r="F210" s="461">
        <v>703254.83750000002</v>
      </c>
      <c r="G210" s="112"/>
      <c r="H210" s="112"/>
      <c r="I210" s="112"/>
      <c r="J210" s="112"/>
      <c r="K210" s="112"/>
    </row>
    <row r="211" spans="1:11" s="45" customFormat="1" x14ac:dyDescent="0.25">
      <c r="A211" s="460" t="s">
        <v>1309</v>
      </c>
      <c r="B211" s="36" t="s">
        <v>949</v>
      </c>
      <c r="C211" s="41">
        <v>1092116.5125000002</v>
      </c>
      <c r="D211" s="41">
        <v>0</v>
      </c>
      <c r="E211" s="15">
        <v>1717210.33</v>
      </c>
      <c r="F211" s="461">
        <v>-625093.81749999989</v>
      </c>
      <c r="G211" s="112"/>
      <c r="H211" s="112"/>
      <c r="I211" s="112"/>
      <c r="J211" s="112"/>
      <c r="K211" s="112"/>
    </row>
    <row r="212" spans="1:11" s="45" customFormat="1" x14ac:dyDescent="0.25">
      <c r="A212" s="460" t="s">
        <v>1310</v>
      </c>
      <c r="B212" s="36" t="s">
        <v>950</v>
      </c>
      <c r="C212" s="41">
        <v>571013.6</v>
      </c>
      <c r="D212" s="41">
        <v>0</v>
      </c>
      <c r="E212" s="15">
        <v>519936.85750000004</v>
      </c>
      <c r="F212" s="461">
        <v>51076.742499999935</v>
      </c>
      <c r="G212" s="112"/>
      <c r="H212" s="112"/>
      <c r="I212" s="112"/>
      <c r="J212" s="112"/>
      <c r="K212" s="112"/>
    </row>
    <row r="213" spans="1:11" s="45" customFormat="1" x14ac:dyDescent="0.25">
      <c r="A213" s="460" t="s">
        <v>1311</v>
      </c>
      <c r="B213" s="36" t="s">
        <v>951</v>
      </c>
      <c r="C213" s="41">
        <v>1207043.6000000001</v>
      </c>
      <c r="D213" s="41">
        <v>0</v>
      </c>
      <c r="E213" s="15">
        <v>1963459.9450000001</v>
      </c>
      <c r="F213" s="461">
        <v>-756416.34499999997</v>
      </c>
      <c r="G213" s="112"/>
      <c r="H213" s="112"/>
      <c r="I213" s="112"/>
      <c r="J213" s="112"/>
      <c r="K213" s="112"/>
    </row>
    <row r="214" spans="1:11" s="45" customFormat="1" x14ac:dyDescent="0.25">
      <c r="A214" s="460" t="s">
        <v>1312</v>
      </c>
      <c r="B214" s="36" t="s">
        <v>952</v>
      </c>
      <c r="C214" s="41">
        <v>70935.012499999997</v>
      </c>
      <c r="D214" s="41">
        <v>0</v>
      </c>
      <c r="E214" s="15">
        <v>37101.75</v>
      </c>
      <c r="F214" s="461">
        <v>33833.262499999997</v>
      </c>
      <c r="G214" s="112"/>
      <c r="H214" s="112"/>
      <c r="I214" s="112"/>
      <c r="J214" s="112"/>
      <c r="K214" s="112"/>
    </row>
    <row r="215" spans="1:11" s="45" customFormat="1" x14ac:dyDescent="0.25">
      <c r="A215" s="460" t="s">
        <v>1313</v>
      </c>
      <c r="B215" s="36" t="s">
        <v>953</v>
      </c>
      <c r="C215" s="41">
        <v>171463.08749999999</v>
      </c>
      <c r="D215" s="41">
        <v>0</v>
      </c>
      <c r="E215" s="15">
        <v>139661.58749999999</v>
      </c>
      <c r="F215" s="461">
        <v>31801.5</v>
      </c>
      <c r="G215" s="112"/>
      <c r="H215" s="112"/>
      <c r="I215" s="112"/>
      <c r="J215" s="112"/>
      <c r="K215" s="112"/>
    </row>
    <row r="216" spans="1:11" s="45" customFormat="1" x14ac:dyDescent="0.25">
      <c r="A216" s="460" t="s">
        <v>1314</v>
      </c>
      <c r="B216" s="36" t="s">
        <v>954</v>
      </c>
      <c r="C216" s="41">
        <v>1567813.95</v>
      </c>
      <c r="D216" s="41">
        <v>0</v>
      </c>
      <c r="E216" s="15">
        <v>4639079.1475</v>
      </c>
      <c r="F216" s="461">
        <v>-3071265.1974999998</v>
      </c>
      <c r="G216" s="112"/>
      <c r="H216" s="112"/>
      <c r="I216" s="112"/>
      <c r="J216" s="112"/>
      <c r="K216" s="112"/>
    </row>
    <row r="217" spans="1:11" s="45" customFormat="1" x14ac:dyDescent="0.25">
      <c r="A217" s="460" t="s">
        <v>1315</v>
      </c>
      <c r="B217" s="36" t="s">
        <v>955</v>
      </c>
      <c r="C217" s="41">
        <v>81358.837499999994</v>
      </c>
      <c r="D217" s="41">
        <v>0</v>
      </c>
      <c r="E217" s="15">
        <v>102559.83749999999</v>
      </c>
      <c r="F217" s="461">
        <v>-21201</v>
      </c>
      <c r="G217" s="112"/>
      <c r="H217" s="112"/>
      <c r="I217" s="112"/>
      <c r="J217" s="112"/>
      <c r="K217" s="112"/>
    </row>
    <row r="218" spans="1:11" s="45" customFormat="1" x14ac:dyDescent="0.25">
      <c r="A218" s="460" t="s">
        <v>1316</v>
      </c>
      <c r="B218" s="36" t="s">
        <v>956</v>
      </c>
      <c r="C218" s="41">
        <v>178530.08749999999</v>
      </c>
      <c r="D218" s="41">
        <v>0</v>
      </c>
      <c r="E218" s="15">
        <v>17667.5</v>
      </c>
      <c r="F218" s="461">
        <v>160862.58749999999</v>
      </c>
      <c r="G218" s="112"/>
      <c r="H218" s="112"/>
      <c r="I218" s="112"/>
      <c r="J218" s="112"/>
      <c r="K218" s="112"/>
    </row>
    <row r="219" spans="1:11" s="45" customFormat="1" x14ac:dyDescent="0.25">
      <c r="A219" s="460" t="s">
        <v>1317</v>
      </c>
      <c r="B219" s="36" t="s">
        <v>957</v>
      </c>
      <c r="C219" s="41">
        <v>23056.087500000001</v>
      </c>
      <c r="D219" s="41">
        <v>0</v>
      </c>
      <c r="E219" s="15">
        <v>40635.25</v>
      </c>
      <c r="F219" s="461">
        <v>-17579.162499999999</v>
      </c>
      <c r="G219" s="112"/>
      <c r="H219" s="112"/>
      <c r="I219" s="112"/>
      <c r="J219" s="112"/>
      <c r="K219" s="112"/>
    </row>
    <row r="220" spans="1:11" s="45" customFormat="1" x14ac:dyDescent="0.25">
      <c r="A220" s="460" t="s">
        <v>1318</v>
      </c>
      <c r="B220" s="36" t="s">
        <v>958</v>
      </c>
      <c r="C220" s="41">
        <v>68903.25</v>
      </c>
      <c r="D220" s="41">
        <v>0</v>
      </c>
      <c r="E220" s="15">
        <v>45935.5</v>
      </c>
      <c r="F220" s="461">
        <v>22967.75</v>
      </c>
      <c r="G220" s="112"/>
      <c r="H220" s="112"/>
      <c r="I220" s="112"/>
      <c r="J220" s="112"/>
      <c r="K220" s="112"/>
    </row>
    <row r="221" spans="1:11" s="45" customFormat="1" x14ac:dyDescent="0.25">
      <c r="A221" s="460" t="s">
        <v>1319</v>
      </c>
      <c r="B221" s="36" t="s">
        <v>959</v>
      </c>
      <c r="C221" s="41">
        <v>744243.43750000012</v>
      </c>
      <c r="D221" s="41">
        <v>0</v>
      </c>
      <c r="E221" s="15">
        <v>607002.29749999999</v>
      </c>
      <c r="F221" s="461">
        <v>137241.14000000013</v>
      </c>
      <c r="G221" s="112"/>
      <c r="H221" s="112"/>
      <c r="I221" s="112"/>
      <c r="J221" s="112"/>
      <c r="K221" s="112"/>
    </row>
    <row r="222" spans="1:11" s="45" customFormat="1" x14ac:dyDescent="0.25">
      <c r="A222" s="460" t="s">
        <v>1320</v>
      </c>
      <c r="B222" s="36" t="s">
        <v>960</v>
      </c>
      <c r="C222" s="41">
        <v>42402</v>
      </c>
      <c r="D222" s="41">
        <v>0</v>
      </c>
      <c r="E222" s="15">
        <v>14134</v>
      </c>
      <c r="F222" s="461">
        <v>28268</v>
      </c>
      <c r="G222" s="112"/>
      <c r="H222" s="112"/>
      <c r="I222" s="112"/>
      <c r="J222" s="112"/>
      <c r="K222" s="112"/>
    </row>
    <row r="223" spans="1:11" s="45" customFormat="1" x14ac:dyDescent="0.25">
      <c r="A223" s="460" t="s">
        <v>1321</v>
      </c>
      <c r="B223" s="36" t="s">
        <v>961</v>
      </c>
      <c r="C223" s="41">
        <v>1244322.0249999999</v>
      </c>
      <c r="D223" s="41">
        <v>0</v>
      </c>
      <c r="E223" s="15">
        <v>7082830.080000001</v>
      </c>
      <c r="F223" s="461">
        <v>-5838508.0550000016</v>
      </c>
      <c r="G223" s="112"/>
      <c r="H223" s="112"/>
      <c r="I223" s="112"/>
      <c r="J223" s="112"/>
      <c r="K223" s="112"/>
    </row>
    <row r="224" spans="1:11" s="45" customFormat="1" x14ac:dyDescent="0.25">
      <c r="A224" s="460" t="s">
        <v>1322</v>
      </c>
      <c r="B224" s="36" t="s">
        <v>962</v>
      </c>
      <c r="C224" s="41">
        <v>114927.08749999999</v>
      </c>
      <c r="D224" s="41">
        <v>0</v>
      </c>
      <c r="E224" s="15">
        <v>220843.75</v>
      </c>
      <c r="F224" s="461">
        <v>-105916.66250000001</v>
      </c>
      <c r="G224" s="112"/>
      <c r="H224" s="112"/>
      <c r="I224" s="112"/>
      <c r="J224" s="112"/>
      <c r="K224" s="112"/>
    </row>
    <row r="225" spans="1:11" s="45" customFormat="1" x14ac:dyDescent="0.25">
      <c r="A225" s="460" t="s">
        <v>1323</v>
      </c>
      <c r="B225" s="36" t="s">
        <v>963</v>
      </c>
      <c r="C225" s="41">
        <v>120227.33749999999</v>
      </c>
      <c r="D225" s="41">
        <v>0</v>
      </c>
      <c r="E225" s="15">
        <v>130827.83749999999</v>
      </c>
      <c r="F225" s="461">
        <v>-10600.5</v>
      </c>
      <c r="G225" s="112"/>
      <c r="H225" s="112"/>
      <c r="I225" s="112"/>
      <c r="J225" s="112"/>
      <c r="K225" s="112"/>
    </row>
    <row r="226" spans="1:11" s="45" customFormat="1" x14ac:dyDescent="0.25">
      <c r="A226" s="460" t="s">
        <v>1324</v>
      </c>
      <c r="B226" s="36" t="s">
        <v>964</v>
      </c>
      <c r="C226" s="41">
        <v>369339.08750000002</v>
      </c>
      <c r="D226" s="41">
        <v>0</v>
      </c>
      <c r="E226" s="15">
        <v>327202.09999999998</v>
      </c>
      <c r="F226" s="461">
        <v>42136.987500000047</v>
      </c>
      <c r="G226" s="112"/>
      <c r="H226" s="112"/>
      <c r="I226" s="112"/>
      <c r="J226" s="112"/>
      <c r="K226" s="112"/>
    </row>
    <row r="227" spans="1:11" s="45" customFormat="1" x14ac:dyDescent="0.25">
      <c r="A227" s="460" t="s">
        <v>1325</v>
      </c>
      <c r="B227" s="36" t="s">
        <v>965</v>
      </c>
      <c r="C227" s="41">
        <v>28444.674999999999</v>
      </c>
      <c r="D227" s="41">
        <v>0</v>
      </c>
      <c r="E227" s="15">
        <v>59309.797500000001</v>
      </c>
      <c r="F227" s="461">
        <v>-30865.122500000001</v>
      </c>
      <c r="G227" s="112"/>
      <c r="H227" s="112"/>
      <c r="I227" s="112"/>
      <c r="J227" s="112"/>
      <c r="K227" s="112"/>
    </row>
    <row r="228" spans="1:11" s="45" customFormat="1" x14ac:dyDescent="0.25">
      <c r="A228" s="460" t="s">
        <v>1326</v>
      </c>
      <c r="B228" s="36" t="s">
        <v>1327</v>
      </c>
      <c r="C228" s="41">
        <v>480997.6875</v>
      </c>
      <c r="D228" s="41">
        <v>0</v>
      </c>
      <c r="E228" s="15">
        <v>1832826.45</v>
      </c>
      <c r="F228" s="461">
        <v>-1351828.7625</v>
      </c>
      <c r="G228" s="112"/>
      <c r="H228" s="112"/>
      <c r="I228" s="112"/>
      <c r="J228" s="112"/>
      <c r="K228" s="112"/>
    </row>
    <row r="229" spans="1:11" s="45" customFormat="1" x14ac:dyDescent="0.25">
      <c r="A229" s="460" t="s">
        <v>1328</v>
      </c>
      <c r="B229" s="36" t="s">
        <v>966</v>
      </c>
      <c r="C229" s="41">
        <v>215631.83749999999</v>
      </c>
      <c r="D229" s="41">
        <v>0</v>
      </c>
      <c r="E229" s="15">
        <v>193671.13499999998</v>
      </c>
      <c r="F229" s="461">
        <v>21960.702500000014</v>
      </c>
      <c r="G229" s="112"/>
      <c r="H229" s="112"/>
      <c r="I229" s="112"/>
      <c r="J229" s="112"/>
      <c r="K229" s="112"/>
    </row>
    <row r="230" spans="1:11" s="45" customFormat="1" x14ac:dyDescent="0.25">
      <c r="A230" s="460" t="s">
        <v>1329</v>
      </c>
      <c r="B230" s="36" t="s">
        <v>967</v>
      </c>
      <c r="C230" s="41">
        <v>0</v>
      </c>
      <c r="D230" s="41">
        <v>0</v>
      </c>
      <c r="E230" s="15">
        <v>113072</v>
      </c>
      <c r="F230" s="461">
        <v>-113072</v>
      </c>
      <c r="G230" s="112"/>
      <c r="H230" s="112"/>
      <c r="I230" s="112"/>
      <c r="J230" s="112"/>
      <c r="K230" s="112"/>
    </row>
    <row r="231" spans="1:11" s="45" customFormat="1" x14ac:dyDescent="0.25">
      <c r="A231" s="460" t="s">
        <v>1330</v>
      </c>
      <c r="B231" s="36" t="s">
        <v>968</v>
      </c>
      <c r="C231" s="41">
        <v>892915.45</v>
      </c>
      <c r="D231" s="41">
        <v>0</v>
      </c>
      <c r="E231" s="15">
        <v>1473151.4849999999</v>
      </c>
      <c r="F231" s="461">
        <v>-580236.03499999992</v>
      </c>
      <c r="G231" s="112"/>
      <c r="H231" s="112"/>
      <c r="I231" s="112"/>
      <c r="J231" s="112"/>
      <c r="K231" s="112"/>
    </row>
    <row r="232" spans="1:11" s="45" customFormat="1" x14ac:dyDescent="0.25">
      <c r="A232" s="460" t="s">
        <v>1331</v>
      </c>
      <c r="B232" s="36" t="s">
        <v>969</v>
      </c>
      <c r="C232" s="41">
        <v>302114.25</v>
      </c>
      <c r="D232" s="41">
        <v>0</v>
      </c>
      <c r="E232" s="15">
        <v>213865.08749999999</v>
      </c>
      <c r="F232" s="461">
        <v>88249.162500000006</v>
      </c>
      <c r="G232" s="112"/>
      <c r="H232" s="112"/>
      <c r="I232" s="112"/>
      <c r="J232" s="112"/>
      <c r="K232" s="112"/>
    </row>
    <row r="233" spans="1:11" s="45" customFormat="1" x14ac:dyDescent="0.25">
      <c r="A233" s="460" t="s">
        <v>1332</v>
      </c>
      <c r="B233" s="36" t="s">
        <v>970</v>
      </c>
      <c r="C233" s="41">
        <v>104238.25</v>
      </c>
      <c r="D233" s="41">
        <v>0</v>
      </c>
      <c r="E233" s="15">
        <v>45935.5</v>
      </c>
      <c r="F233" s="461">
        <v>58302.75</v>
      </c>
      <c r="G233" s="112"/>
      <c r="H233" s="112"/>
      <c r="I233" s="112"/>
      <c r="J233" s="112"/>
      <c r="K233" s="112"/>
    </row>
    <row r="234" spans="1:11" s="45" customFormat="1" x14ac:dyDescent="0.25">
      <c r="A234" s="460" t="s">
        <v>1333</v>
      </c>
      <c r="B234" s="36" t="s">
        <v>971</v>
      </c>
      <c r="C234" s="41">
        <v>408295.92500000005</v>
      </c>
      <c r="D234" s="41">
        <v>0</v>
      </c>
      <c r="E234" s="15">
        <v>1122327.9375</v>
      </c>
      <c r="F234" s="461">
        <v>-714032.01249999995</v>
      </c>
      <c r="G234" s="112"/>
      <c r="H234" s="112"/>
      <c r="I234" s="112"/>
      <c r="J234" s="112"/>
      <c r="K234" s="112"/>
    </row>
    <row r="235" spans="1:11" s="45" customFormat="1" x14ac:dyDescent="0.25">
      <c r="A235" s="460" t="s">
        <v>1334</v>
      </c>
      <c r="B235" s="36" t="s">
        <v>972</v>
      </c>
      <c r="C235" s="41">
        <v>60069.5</v>
      </c>
      <c r="D235" s="41">
        <v>0</v>
      </c>
      <c r="E235" s="15">
        <v>14222.3375</v>
      </c>
      <c r="F235" s="461">
        <v>45847.162499999999</v>
      </c>
      <c r="G235" s="112"/>
      <c r="H235" s="112"/>
      <c r="I235" s="112"/>
      <c r="J235" s="112"/>
      <c r="K235" s="112"/>
    </row>
    <row r="236" spans="1:11" s="45" customFormat="1" x14ac:dyDescent="0.25">
      <c r="A236" s="460" t="s">
        <v>1335</v>
      </c>
      <c r="B236" s="36" t="s">
        <v>973</v>
      </c>
      <c r="C236" s="41">
        <v>1634950.45</v>
      </c>
      <c r="D236" s="41">
        <v>0</v>
      </c>
      <c r="E236" s="15">
        <v>2025207.8574999997</v>
      </c>
      <c r="F236" s="461">
        <v>-390257.40749999974</v>
      </c>
      <c r="G236" s="112"/>
      <c r="H236" s="112"/>
      <c r="I236" s="112"/>
      <c r="J236" s="112"/>
      <c r="K236" s="112"/>
    </row>
    <row r="237" spans="1:11" s="45" customFormat="1" x14ac:dyDescent="0.25">
      <c r="A237" s="460" t="s">
        <v>1336</v>
      </c>
      <c r="B237" s="36" t="s">
        <v>974</v>
      </c>
      <c r="C237" s="41">
        <v>127294.33749999999</v>
      </c>
      <c r="D237" s="41">
        <v>0</v>
      </c>
      <c r="E237" s="15">
        <v>76888.959999999992</v>
      </c>
      <c r="F237" s="461">
        <v>50405.377500000002</v>
      </c>
      <c r="G237" s="112"/>
      <c r="H237" s="112"/>
      <c r="I237" s="112"/>
      <c r="J237" s="112"/>
      <c r="K237" s="112"/>
    </row>
    <row r="238" spans="1:11" s="45" customFormat="1" x14ac:dyDescent="0.25">
      <c r="A238" s="460" t="s">
        <v>1337</v>
      </c>
      <c r="B238" s="36" t="s">
        <v>975</v>
      </c>
      <c r="C238" s="41">
        <v>173229.83749999999</v>
      </c>
      <c r="D238" s="41">
        <v>0</v>
      </c>
      <c r="E238" s="15">
        <v>116605.5</v>
      </c>
      <c r="F238" s="461">
        <v>56624.337499999994</v>
      </c>
      <c r="G238" s="112"/>
      <c r="H238" s="112"/>
      <c r="I238" s="112"/>
      <c r="J238" s="112"/>
      <c r="K238" s="112"/>
    </row>
    <row r="239" spans="1:11" s="45" customFormat="1" x14ac:dyDescent="0.25">
      <c r="A239" s="460" t="s">
        <v>1338</v>
      </c>
      <c r="B239" s="36" t="s">
        <v>976</v>
      </c>
      <c r="C239" s="41">
        <v>335682.5</v>
      </c>
      <c r="D239" s="41">
        <v>0</v>
      </c>
      <c r="E239" s="15">
        <v>83037.25</v>
      </c>
      <c r="F239" s="461">
        <v>252645.25</v>
      </c>
      <c r="G239" s="112"/>
      <c r="H239" s="112"/>
      <c r="I239" s="112"/>
      <c r="J239" s="112"/>
      <c r="K239" s="112"/>
    </row>
    <row r="240" spans="1:11" s="45" customFormat="1" x14ac:dyDescent="0.25">
      <c r="A240" s="460" t="s">
        <v>1339</v>
      </c>
      <c r="B240" s="36" t="s">
        <v>977</v>
      </c>
      <c r="C240" s="41">
        <v>966853.9375</v>
      </c>
      <c r="D240" s="41">
        <v>0</v>
      </c>
      <c r="E240" s="15">
        <v>682212.84499999997</v>
      </c>
      <c r="F240" s="461">
        <v>284641.09250000003</v>
      </c>
      <c r="G240" s="112"/>
      <c r="H240" s="112"/>
      <c r="I240" s="112"/>
      <c r="J240" s="112"/>
      <c r="K240" s="112"/>
    </row>
    <row r="241" spans="1:11" s="45" customFormat="1" x14ac:dyDescent="0.25">
      <c r="A241" s="460" t="s">
        <v>1340</v>
      </c>
      <c r="B241" s="36" t="s">
        <v>978</v>
      </c>
      <c r="C241" s="41">
        <v>68903.25</v>
      </c>
      <c r="D241" s="41">
        <v>0</v>
      </c>
      <c r="E241" s="15">
        <v>51324.087500000001</v>
      </c>
      <c r="F241" s="461">
        <v>17579.162499999999</v>
      </c>
      <c r="G241" s="112"/>
      <c r="H241" s="112"/>
      <c r="I241" s="112"/>
      <c r="J241" s="112"/>
      <c r="K241" s="112"/>
    </row>
    <row r="242" spans="1:11" s="45" customFormat="1" x14ac:dyDescent="0.25">
      <c r="A242" s="460" t="s">
        <v>1341</v>
      </c>
      <c r="B242" s="36" t="s">
        <v>1342</v>
      </c>
      <c r="C242" s="41">
        <v>1450855.1</v>
      </c>
      <c r="D242" s="41">
        <v>0</v>
      </c>
      <c r="E242" s="15">
        <v>1531118.5524999998</v>
      </c>
      <c r="F242" s="461">
        <v>-80263.452499999665</v>
      </c>
      <c r="G242" s="112"/>
      <c r="H242" s="112"/>
      <c r="I242" s="112"/>
      <c r="J242" s="112"/>
      <c r="K242" s="112"/>
    </row>
    <row r="243" spans="1:11" s="45" customFormat="1" x14ac:dyDescent="0.25">
      <c r="A243" s="460" t="s">
        <v>1343</v>
      </c>
      <c r="B243" s="36" t="s">
        <v>979</v>
      </c>
      <c r="C243" s="41">
        <v>369339.08750000002</v>
      </c>
      <c r="D243" s="41">
        <v>0</v>
      </c>
      <c r="E243" s="15">
        <v>1574633.605</v>
      </c>
      <c r="F243" s="461">
        <v>-1205294.5175000001</v>
      </c>
      <c r="G243" s="112"/>
      <c r="H243" s="112"/>
      <c r="I243" s="112"/>
      <c r="J243" s="112"/>
      <c r="K243" s="112"/>
    </row>
    <row r="244" spans="1:11" s="45" customFormat="1" x14ac:dyDescent="0.25">
      <c r="A244" s="460" t="s">
        <v>1344</v>
      </c>
      <c r="B244" s="36" t="s">
        <v>980</v>
      </c>
      <c r="C244" s="41">
        <v>51500.762500000004</v>
      </c>
      <c r="D244" s="41">
        <v>0</v>
      </c>
      <c r="E244" s="15">
        <v>155562.33749999999</v>
      </c>
      <c r="F244" s="461">
        <v>-104061.57499999998</v>
      </c>
      <c r="G244" s="112"/>
      <c r="H244" s="112"/>
      <c r="I244" s="112"/>
      <c r="J244" s="112"/>
      <c r="K244" s="112"/>
    </row>
    <row r="245" spans="1:11" s="45" customFormat="1" x14ac:dyDescent="0.25">
      <c r="A245" s="460" t="s">
        <v>1345</v>
      </c>
      <c r="B245" s="36" t="s">
        <v>981</v>
      </c>
      <c r="C245" s="41">
        <v>402907.33750000002</v>
      </c>
      <c r="D245" s="41">
        <v>0</v>
      </c>
      <c r="E245" s="15">
        <v>22967.75</v>
      </c>
      <c r="F245" s="461">
        <v>379939.58750000002</v>
      </c>
      <c r="G245" s="112"/>
      <c r="H245" s="112"/>
      <c r="I245" s="112"/>
      <c r="J245" s="112"/>
      <c r="K245" s="112"/>
    </row>
    <row r="246" spans="1:11" s="45" customFormat="1" x14ac:dyDescent="0.25">
      <c r="A246" s="460" t="s">
        <v>1346</v>
      </c>
      <c r="B246" s="36" t="s">
        <v>982</v>
      </c>
      <c r="C246" s="41">
        <v>701488.08750000002</v>
      </c>
      <c r="D246" s="41">
        <v>0</v>
      </c>
      <c r="E246" s="15">
        <v>123760.83749999999</v>
      </c>
      <c r="F246" s="461">
        <v>577727.25</v>
      </c>
      <c r="G246" s="112"/>
      <c r="H246" s="112"/>
      <c r="I246" s="112"/>
      <c r="J246" s="112"/>
      <c r="K246" s="112"/>
    </row>
    <row r="247" spans="1:11" s="45" customFormat="1" x14ac:dyDescent="0.25">
      <c r="A247" s="460" t="s">
        <v>1347</v>
      </c>
      <c r="B247" s="36" t="s">
        <v>983</v>
      </c>
      <c r="C247" s="41">
        <v>93726.087499999994</v>
      </c>
      <c r="D247" s="41">
        <v>0</v>
      </c>
      <c r="E247" s="15">
        <v>105156.95999999999</v>
      </c>
      <c r="F247" s="461">
        <v>-11430.872499999998</v>
      </c>
      <c r="G247" s="112"/>
      <c r="H247" s="112"/>
      <c r="I247" s="112"/>
      <c r="J247" s="112"/>
      <c r="K247" s="112"/>
    </row>
    <row r="248" spans="1:11" s="45" customFormat="1" x14ac:dyDescent="0.25">
      <c r="A248" s="460" t="s">
        <v>1348</v>
      </c>
      <c r="B248" s="36" t="s">
        <v>984</v>
      </c>
      <c r="C248" s="41">
        <v>224465.58749999999</v>
      </c>
      <c r="D248" s="41">
        <v>0</v>
      </c>
      <c r="E248" s="15">
        <v>251797.21</v>
      </c>
      <c r="F248" s="461">
        <v>-27331.622499999998</v>
      </c>
      <c r="G248" s="112"/>
      <c r="H248" s="112"/>
      <c r="I248" s="112"/>
      <c r="J248" s="112"/>
      <c r="K248" s="112"/>
    </row>
    <row r="249" spans="1:11" s="45" customFormat="1" x14ac:dyDescent="0.25">
      <c r="A249" s="460" t="s">
        <v>1349</v>
      </c>
      <c r="B249" s="36" t="s">
        <v>985</v>
      </c>
      <c r="C249" s="41">
        <v>222698.83749999999</v>
      </c>
      <c r="D249" s="41">
        <v>0</v>
      </c>
      <c r="E249" s="15">
        <v>102471.5</v>
      </c>
      <c r="F249" s="461">
        <v>120227.33749999999</v>
      </c>
      <c r="G249" s="112"/>
      <c r="H249" s="112"/>
      <c r="I249" s="112"/>
      <c r="J249" s="112"/>
      <c r="K249" s="112"/>
    </row>
    <row r="250" spans="1:11" s="45" customFormat="1" x14ac:dyDescent="0.25">
      <c r="A250" s="460" t="s">
        <v>1350</v>
      </c>
      <c r="B250" s="36" t="s">
        <v>986</v>
      </c>
      <c r="C250" s="41">
        <v>88337.5</v>
      </c>
      <c r="D250" s="41">
        <v>0</v>
      </c>
      <c r="E250" s="15">
        <v>111305.25</v>
      </c>
      <c r="F250" s="461">
        <v>-22967.75</v>
      </c>
      <c r="G250" s="112"/>
      <c r="H250" s="112"/>
      <c r="I250" s="112"/>
      <c r="J250" s="112"/>
      <c r="K250" s="112"/>
    </row>
    <row r="251" spans="1:11" s="45" customFormat="1" x14ac:dyDescent="0.25">
      <c r="A251" s="460" t="s">
        <v>1351</v>
      </c>
      <c r="B251" s="36" t="s">
        <v>987</v>
      </c>
      <c r="C251" s="41">
        <v>394073.58750000002</v>
      </c>
      <c r="D251" s="41">
        <v>0</v>
      </c>
      <c r="E251" s="15">
        <v>178441.75</v>
      </c>
      <c r="F251" s="461">
        <v>215631.83750000002</v>
      </c>
      <c r="G251" s="112"/>
      <c r="H251" s="112"/>
      <c r="I251" s="112"/>
      <c r="J251" s="112"/>
      <c r="K251" s="112"/>
    </row>
    <row r="252" spans="1:11" s="45" customFormat="1" x14ac:dyDescent="0.25">
      <c r="A252" s="460" t="s">
        <v>1352</v>
      </c>
      <c r="B252" s="36" t="s">
        <v>988</v>
      </c>
      <c r="C252" s="41">
        <v>70670</v>
      </c>
      <c r="D252" s="41">
        <v>0</v>
      </c>
      <c r="E252" s="15">
        <v>63603</v>
      </c>
      <c r="F252" s="461">
        <v>7067</v>
      </c>
      <c r="G252" s="112"/>
      <c r="H252" s="112"/>
      <c r="I252" s="112"/>
      <c r="J252" s="112"/>
      <c r="K252" s="112"/>
    </row>
    <row r="253" spans="1:11" s="45" customFormat="1" x14ac:dyDescent="0.25">
      <c r="A253" s="460" t="s">
        <v>1353</v>
      </c>
      <c r="B253" s="36" t="s">
        <v>989</v>
      </c>
      <c r="C253" s="41">
        <v>91871</v>
      </c>
      <c r="D253" s="41">
        <v>0</v>
      </c>
      <c r="E253" s="15">
        <v>183830.33749999999</v>
      </c>
      <c r="F253" s="461">
        <v>-91959.337499999994</v>
      </c>
      <c r="G253" s="112"/>
      <c r="H253" s="112"/>
      <c r="I253" s="112"/>
      <c r="J253" s="112"/>
      <c r="K253" s="112"/>
    </row>
    <row r="254" spans="1:11" s="45" customFormat="1" x14ac:dyDescent="0.25">
      <c r="A254" s="460" t="s">
        <v>1354</v>
      </c>
      <c r="B254" s="36" t="s">
        <v>990</v>
      </c>
      <c r="C254" s="41">
        <v>88425.837499999994</v>
      </c>
      <c r="D254" s="41">
        <v>0</v>
      </c>
      <c r="E254" s="15">
        <v>143283.42499999999</v>
      </c>
      <c r="F254" s="461">
        <v>-54857.587499999994</v>
      </c>
      <c r="G254" s="112"/>
      <c r="H254" s="112"/>
      <c r="I254" s="112"/>
      <c r="J254" s="112"/>
      <c r="K254" s="112"/>
    </row>
    <row r="255" spans="1:11" s="45" customFormat="1" x14ac:dyDescent="0.25">
      <c r="A255" s="460" t="s">
        <v>1355</v>
      </c>
      <c r="B255" s="36" t="s">
        <v>991</v>
      </c>
      <c r="C255" s="41">
        <v>816768.52500000002</v>
      </c>
      <c r="D255" s="41">
        <v>0</v>
      </c>
      <c r="E255" s="15">
        <v>325258.67499999999</v>
      </c>
      <c r="F255" s="461">
        <v>491509.85000000003</v>
      </c>
      <c r="G255" s="112"/>
      <c r="H255" s="112"/>
      <c r="I255" s="112"/>
      <c r="J255" s="112"/>
      <c r="K255" s="112"/>
    </row>
    <row r="256" spans="1:11" s="45" customFormat="1" x14ac:dyDescent="0.25">
      <c r="A256" s="460" t="s">
        <v>1356</v>
      </c>
      <c r="B256" s="36" t="s">
        <v>992</v>
      </c>
      <c r="C256" s="41">
        <v>220843.75</v>
      </c>
      <c r="D256" s="41">
        <v>0</v>
      </c>
      <c r="E256" s="15">
        <v>284623.42499999999</v>
      </c>
      <c r="F256" s="461">
        <v>-63779.674999999988</v>
      </c>
      <c r="G256" s="112"/>
      <c r="H256" s="112"/>
      <c r="I256" s="112"/>
      <c r="J256" s="112"/>
      <c r="K256" s="112"/>
    </row>
    <row r="257" spans="1:11" s="45" customFormat="1" x14ac:dyDescent="0.25">
      <c r="A257" s="460" t="s">
        <v>1357</v>
      </c>
      <c r="B257" s="36" t="s">
        <v>993</v>
      </c>
      <c r="C257" s="41">
        <v>139573.25</v>
      </c>
      <c r="D257" s="41">
        <v>0</v>
      </c>
      <c r="E257" s="15">
        <v>293280.5</v>
      </c>
      <c r="F257" s="461">
        <v>-153707.25</v>
      </c>
      <c r="G257" s="112"/>
      <c r="H257" s="112"/>
      <c r="I257" s="112"/>
      <c r="J257" s="112"/>
      <c r="K257" s="112"/>
    </row>
    <row r="258" spans="1:11" s="45" customFormat="1" x14ac:dyDescent="0.25">
      <c r="A258" s="460" t="s">
        <v>1358</v>
      </c>
      <c r="B258" s="36" t="s">
        <v>994</v>
      </c>
      <c r="C258" s="41">
        <v>65369.75</v>
      </c>
      <c r="D258" s="41">
        <v>0</v>
      </c>
      <c r="E258" s="15">
        <v>37101.75</v>
      </c>
      <c r="F258" s="461">
        <v>28268</v>
      </c>
      <c r="G258" s="112"/>
      <c r="H258" s="112"/>
      <c r="I258" s="112"/>
      <c r="J258" s="112"/>
      <c r="K258" s="112"/>
    </row>
    <row r="259" spans="1:11" s="45" customFormat="1" x14ac:dyDescent="0.25">
      <c r="A259" s="460" t="s">
        <v>1359</v>
      </c>
      <c r="B259" s="36" t="s">
        <v>995</v>
      </c>
      <c r="C259" s="41">
        <v>295135.58750000002</v>
      </c>
      <c r="D259" s="41">
        <v>0</v>
      </c>
      <c r="E259" s="15">
        <v>19522.587500000001</v>
      </c>
      <c r="F259" s="461">
        <v>275613</v>
      </c>
      <c r="G259" s="112"/>
      <c r="H259" s="112"/>
      <c r="I259" s="112"/>
      <c r="J259" s="112"/>
      <c r="K259" s="112"/>
    </row>
    <row r="260" spans="1:11" s="45" customFormat="1" x14ac:dyDescent="0.25">
      <c r="A260" s="460" t="s">
        <v>1360</v>
      </c>
      <c r="B260" s="36" t="s">
        <v>996</v>
      </c>
      <c r="C260" s="41">
        <v>171374.75</v>
      </c>
      <c r="D260" s="41">
        <v>0</v>
      </c>
      <c r="E260" s="15">
        <v>452376.33750000002</v>
      </c>
      <c r="F260" s="461">
        <v>-281001.58750000002</v>
      </c>
      <c r="G260" s="112"/>
      <c r="H260" s="112"/>
      <c r="I260" s="112"/>
      <c r="J260" s="112"/>
      <c r="K260" s="112"/>
    </row>
    <row r="261" spans="1:11" s="45" customFormat="1" x14ac:dyDescent="0.25">
      <c r="A261" s="460" t="s">
        <v>1361</v>
      </c>
      <c r="B261" s="36" t="s">
        <v>997</v>
      </c>
      <c r="C261" s="41">
        <v>4523321.6875</v>
      </c>
      <c r="D261" s="41">
        <v>0</v>
      </c>
      <c r="E261" s="15">
        <v>19920530.27</v>
      </c>
      <c r="F261" s="461">
        <v>-15397208.5825</v>
      </c>
      <c r="G261" s="112"/>
      <c r="H261" s="112"/>
      <c r="I261" s="112"/>
      <c r="J261" s="112"/>
      <c r="K261" s="112"/>
    </row>
    <row r="262" spans="1:11" s="45" customFormat="1" x14ac:dyDescent="0.25">
      <c r="A262" s="460" t="s">
        <v>1362</v>
      </c>
      <c r="B262" s="36" t="s">
        <v>998</v>
      </c>
      <c r="C262" s="41">
        <v>45935.5</v>
      </c>
      <c r="D262" s="41">
        <v>0</v>
      </c>
      <c r="E262" s="15">
        <v>166074.5</v>
      </c>
      <c r="F262" s="461">
        <v>-120139</v>
      </c>
      <c r="G262" s="112"/>
      <c r="H262" s="112"/>
      <c r="I262" s="112"/>
      <c r="J262" s="112"/>
      <c r="K262" s="112"/>
    </row>
    <row r="263" spans="1:11" s="45" customFormat="1" x14ac:dyDescent="0.25">
      <c r="A263" s="460" t="s">
        <v>1363</v>
      </c>
      <c r="B263" s="36" t="s">
        <v>999</v>
      </c>
      <c r="C263" s="41">
        <v>72525.087499999994</v>
      </c>
      <c r="D263" s="41">
        <v>0</v>
      </c>
      <c r="E263" s="15">
        <v>46023.837500000001</v>
      </c>
      <c r="F263" s="461">
        <v>26501.249999999993</v>
      </c>
      <c r="G263" s="112"/>
      <c r="H263" s="112"/>
      <c r="I263" s="112"/>
      <c r="J263" s="112"/>
      <c r="K263" s="112"/>
    </row>
    <row r="264" spans="1:11" s="45" customFormat="1" x14ac:dyDescent="0.25">
      <c r="A264" s="460" t="s">
        <v>1364</v>
      </c>
      <c r="B264" s="36" t="s">
        <v>1000</v>
      </c>
      <c r="C264" s="41">
        <v>88337.5</v>
      </c>
      <c r="D264" s="41">
        <v>0</v>
      </c>
      <c r="E264" s="15">
        <v>180296.83749999999</v>
      </c>
      <c r="F264" s="461">
        <v>-91959.337499999994</v>
      </c>
      <c r="G264" s="112"/>
      <c r="H264" s="112"/>
      <c r="I264" s="112"/>
      <c r="J264" s="112"/>
      <c r="K264" s="112"/>
    </row>
    <row r="265" spans="1:11" s="45" customFormat="1" x14ac:dyDescent="0.25">
      <c r="A265" s="460" t="s">
        <v>1365</v>
      </c>
      <c r="B265" s="36" t="s">
        <v>1001</v>
      </c>
      <c r="C265" s="41">
        <v>102471.5</v>
      </c>
      <c r="D265" s="41">
        <v>0</v>
      </c>
      <c r="E265" s="15">
        <v>141428.33749999999</v>
      </c>
      <c r="F265" s="461">
        <v>-38956.837499999994</v>
      </c>
      <c r="G265" s="112"/>
      <c r="H265" s="112"/>
      <c r="I265" s="112"/>
      <c r="J265" s="112"/>
      <c r="K265" s="112"/>
    </row>
    <row r="266" spans="1:11" s="45" customFormat="1" x14ac:dyDescent="0.25">
      <c r="A266" s="460" t="s">
        <v>1366</v>
      </c>
      <c r="B266" s="36" t="s">
        <v>1002</v>
      </c>
      <c r="C266" s="41">
        <v>365717.25</v>
      </c>
      <c r="D266" s="41">
        <v>0</v>
      </c>
      <c r="E266" s="15">
        <v>8833.75</v>
      </c>
      <c r="F266" s="461">
        <v>356883.5</v>
      </c>
      <c r="G266" s="112"/>
      <c r="H266" s="112"/>
      <c r="I266" s="112"/>
      <c r="J266" s="112"/>
      <c r="K266" s="112"/>
    </row>
    <row r="267" spans="1:11" s="45" customFormat="1" x14ac:dyDescent="0.25">
      <c r="A267" s="460" t="s">
        <v>1367</v>
      </c>
      <c r="B267" s="36" t="s">
        <v>1003</v>
      </c>
      <c r="C267" s="41">
        <v>346283</v>
      </c>
      <c r="D267" s="41">
        <v>0</v>
      </c>
      <c r="E267" s="15">
        <v>161021.595</v>
      </c>
      <c r="F267" s="461">
        <v>185261.405</v>
      </c>
      <c r="G267" s="112"/>
      <c r="H267" s="112"/>
      <c r="I267" s="112"/>
      <c r="J267" s="112"/>
      <c r="K267" s="112"/>
    </row>
    <row r="268" spans="1:11" s="45" customFormat="1" x14ac:dyDescent="0.25">
      <c r="A268" s="460" t="s">
        <v>1368</v>
      </c>
      <c r="B268" s="36" t="s">
        <v>1004</v>
      </c>
      <c r="C268" s="41">
        <v>497163.45</v>
      </c>
      <c r="D268" s="41">
        <v>0</v>
      </c>
      <c r="E268" s="15">
        <v>485856.25</v>
      </c>
      <c r="F268" s="461">
        <v>11307.200000000012</v>
      </c>
      <c r="G268" s="112"/>
      <c r="H268" s="112"/>
      <c r="I268" s="112"/>
      <c r="J268" s="112"/>
      <c r="K268" s="112"/>
    </row>
    <row r="269" spans="1:11" s="45" customFormat="1" x14ac:dyDescent="0.25">
      <c r="A269" s="460" t="s">
        <v>1369</v>
      </c>
      <c r="B269" s="36" t="s">
        <v>1005</v>
      </c>
      <c r="C269" s="41">
        <v>7732181.375</v>
      </c>
      <c r="D269" s="41">
        <v>0</v>
      </c>
      <c r="E269" s="15">
        <v>11788727.7125</v>
      </c>
      <c r="F269" s="461">
        <v>-4056546.3375000004</v>
      </c>
      <c r="G269" s="112"/>
      <c r="H269" s="112"/>
      <c r="I269" s="112"/>
      <c r="J269" s="112"/>
      <c r="K269" s="112"/>
    </row>
    <row r="270" spans="1:11" s="45" customFormat="1" x14ac:dyDescent="0.25">
      <c r="A270" s="460" t="s">
        <v>1370</v>
      </c>
      <c r="B270" s="36" t="s">
        <v>1006</v>
      </c>
      <c r="C270" s="41">
        <v>0</v>
      </c>
      <c r="D270" s="41">
        <v>0</v>
      </c>
      <c r="E270" s="15">
        <v>72507.42</v>
      </c>
      <c r="F270" s="461">
        <v>-72507.42</v>
      </c>
      <c r="G270" s="112"/>
      <c r="H270" s="112"/>
      <c r="I270" s="112"/>
      <c r="J270" s="112"/>
      <c r="K270" s="112"/>
    </row>
    <row r="271" spans="1:11" s="45" customFormat="1" x14ac:dyDescent="0.25">
      <c r="A271" s="460" t="s">
        <v>1371</v>
      </c>
      <c r="B271" s="36" t="s">
        <v>1007</v>
      </c>
      <c r="C271" s="41">
        <v>996447</v>
      </c>
      <c r="D271" s="41">
        <v>0</v>
      </c>
      <c r="E271" s="15">
        <v>164307.75</v>
      </c>
      <c r="F271" s="461">
        <v>832139.25</v>
      </c>
      <c r="G271" s="112"/>
      <c r="H271" s="112"/>
      <c r="I271" s="112"/>
      <c r="J271" s="112"/>
      <c r="K271" s="112"/>
    </row>
    <row r="272" spans="1:11" s="45" customFormat="1" x14ac:dyDescent="0.25">
      <c r="A272" s="460" t="s">
        <v>1372</v>
      </c>
      <c r="B272" s="36" t="s">
        <v>1008</v>
      </c>
      <c r="C272" s="41">
        <v>4760949.5625</v>
      </c>
      <c r="D272" s="41">
        <v>0</v>
      </c>
      <c r="E272" s="15">
        <v>1862762.2619999999</v>
      </c>
      <c r="F272" s="461">
        <v>2898187.3004999999</v>
      </c>
      <c r="G272" s="112"/>
      <c r="H272" s="112"/>
      <c r="I272" s="112"/>
      <c r="J272" s="112"/>
      <c r="K272" s="112"/>
    </row>
    <row r="273" spans="1:11" s="45" customFormat="1" x14ac:dyDescent="0.25">
      <c r="A273" s="460" t="s">
        <v>1373</v>
      </c>
      <c r="B273" s="36" t="s">
        <v>1009</v>
      </c>
      <c r="C273" s="41">
        <v>222875.51249999998</v>
      </c>
      <c r="D273" s="41">
        <v>0</v>
      </c>
      <c r="E273" s="15">
        <v>184130.685</v>
      </c>
      <c r="F273" s="461">
        <v>38744.827499999985</v>
      </c>
      <c r="G273" s="112"/>
      <c r="H273" s="112"/>
      <c r="I273" s="112"/>
      <c r="J273" s="112"/>
      <c r="K273" s="112"/>
    </row>
    <row r="274" spans="1:11" s="45" customFormat="1" x14ac:dyDescent="0.25">
      <c r="A274" s="460" t="s">
        <v>1374</v>
      </c>
      <c r="B274" s="36" t="s">
        <v>1010</v>
      </c>
      <c r="C274" s="41">
        <v>1009167.6000000001</v>
      </c>
      <c r="D274" s="41">
        <v>0</v>
      </c>
      <c r="E274" s="15">
        <v>784702.01249999995</v>
      </c>
      <c r="F274" s="461">
        <v>224465.58750000014</v>
      </c>
      <c r="G274" s="112"/>
      <c r="H274" s="112"/>
      <c r="I274" s="112"/>
      <c r="J274" s="112"/>
      <c r="K274" s="112"/>
    </row>
    <row r="275" spans="1:11" s="45" customFormat="1" x14ac:dyDescent="0.25">
      <c r="A275" s="460" t="s">
        <v>1375</v>
      </c>
      <c r="B275" s="36" t="s">
        <v>1011</v>
      </c>
      <c r="C275" s="41">
        <v>445221</v>
      </c>
      <c r="D275" s="41">
        <v>0</v>
      </c>
      <c r="E275" s="15">
        <v>180208.5</v>
      </c>
      <c r="F275" s="461">
        <v>265012.5</v>
      </c>
      <c r="G275" s="112"/>
      <c r="H275" s="112"/>
      <c r="I275" s="112"/>
      <c r="J275" s="112"/>
      <c r="K275" s="112"/>
    </row>
    <row r="276" spans="1:11" s="45" customFormat="1" x14ac:dyDescent="0.25">
      <c r="A276" s="460" t="s">
        <v>1376</v>
      </c>
      <c r="B276" s="36" t="s">
        <v>1012</v>
      </c>
      <c r="C276" s="41">
        <v>224377.25</v>
      </c>
      <c r="D276" s="41">
        <v>0</v>
      </c>
      <c r="E276" s="15">
        <v>31801.5</v>
      </c>
      <c r="F276" s="461">
        <v>192575.75</v>
      </c>
      <c r="G276" s="112"/>
      <c r="H276" s="112"/>
      <c r="I276" s="112"/>
      <c r="J276" s="112"/>
      <c r="K276" s="112"/>
    </row>
    <row r="277" spans="1:11" s="45" customFormat="1" x14ac:dyDescent="0.25">
      <c r="A277" s="460" t="s">
        <v>1377</v>
      </c>
      <c r="B277" s="36" t="s">
        <v>1013</v>
      </c>
      <c r="C277" s="41">
        <v>37101.75</v>
      </c>
      <c r="D277" s="41">
        <v>0</v>
      </c>
      <c r="E277" s="15">
        <v>65458.087500000001</v>
      </c>
      <c r="F277" s="461">
        <v>-28356.337500000001</v>
      </c>
      <c r="G277" s="112"/>
      <c r="H277" s="112"/>
      <c r="I277" s="112"/>
      <c r="J277" s="112"/>
      <c r="K277" s="112"/>
    </row>
    <row r="278" spans="1:11" s="45" customFormat="1" x14ac:dyDescent="0.25">
      <c r="A278" s="460" t="s">
        <v>1378</v>
      </c>
      <c r="B278" s="36" t="s">
        <v>1014</v>
      </c>
      <c r="C278" s="41">
        <v>46023.837500000001</v>
      </c>
      <c r="D278" s="41">
        <v>0</v>
      </c>
      <c r="E278" s="15">
        <v>110545.5475</v>
      </c>
      <c r="F278" s="461">
        <v>-64521.71</v>
      </c>
      <c r="G278" s="112"/>
      <c r="H278" s="112"/>
      <c r="I278" s="112"/>
      <c r="J278" s="112"/>
      <c r="K278" s="112"/>
    </row>
    <row r="279" spans="1:11" s="45" customFormat="1" x14ac:dyDescent="0.25">
      <c r="A279" s="460" t="s">
        <v>1379</v>
      </c>
      <c r="B279" s="36" t="s">
        <v>1380</v>
      </c>
      <c r="C279" s="41">
        <v>238511.25</v>
      </c>
      <c r="D279" s="41">
        <v>0</v>
      </c>
      <c r="E279" s="15">
        <v>224465.58749999999</v>
      </c>
      <c r="F279" s="461">
        <v>14045.662500000006</v>
      </c>
      <c r="G279" s="112"/>
      <c r="H279" s="112"/>
      <c r="I279" s="112"/>
      <c r="J279" s="112"/>
      <c r="K279" s="112"/>
    </row>
    <row r="280" spans="1:11" s="45" customFormat="1" x14ac:dyDescent="0.25">
      <c r="A280" s="460" t="s">
        <v>1381</v>
      </c>
      <c r="B280" s="36" t="s">
        <v>1015</v>
      </c>
      <c r="C280" s="41">
        <v>527286.53750000009</v>
      </c>
      <c r="D280" s="41">
        <v>0</v>
      </c>
      <c r="E280" s="15">
        <v>206709.75</v>
      </c>
      <c r="F280" s="461">
        <v>320576.78750000009</v>
      </c>
      <c r="G280" s="112"/>
      <c r="H280" s="112"/>
      <c r="I280" s="112"/>
      <c r="J280" s="112"/>
      <c r="K280" s="112"/>
    </row>
    <row r="281" spans="1:11" s="45" customFormat="1" x14ac:dyDescent="0.25">
      <c r="A281" s="460" t="s">
        <v>1382</v>
      </c>
      <c r="B281" s="36" t="s">
        <v>1016</v>
      </c>
      <c r="C281" s="41">
        <v>1754559.4249999998</v>
      </c>
      <c r="D281" s="41">
        <v>0</v>
      </c>
      <c r="E281" s="15">
        <v>8373723.6349999998</v>
      </c>
      <c r="F281" s="461">
        <v>-6619164.21</v>
      </c>
      <c r="G281" s="112"/>
      <c r="H281" s="112"/>
      <c r="I281" s="112"/>
      <c r="J281" s="112"/>
      <c r="K281" s="112"/>
    </row>
    <row r="282" spans="1:11" s="45" customFormat="1" x14ac:dyDescent="0.25">
      <c r="A282" s="460" t="s">
        <v>1383</v>
      </c>
      <c r="B282" s="36" t="s">
        <v>1017</v>
      </c>
      <c r="C282" s="41">
        <v>687707.4375</v>
      </c>
      <c r="D282" s="41">
        <v>0</v>
      </c>
      <c r="E282" s="15">
        <v>506686.23250000004</v>
      </c>
      <c r="F282" s="461">
        <v>181021.20499999996</v>
      </c>
      <c r="G282" s="112"/>
      <c r="H282" s="112"/>
      <c r="I282" s="112"/>
      <c r="J282" s="112"/>
      <c r="K282" s="112"/>
    </row>
    <row r="283" spans="1:11" s="45" customFormat="1" x14ac:dyDescent="0.25">
      <c r="A283" s="460" t="s">
        <v>1384</v>
      </c>
      <c r="B283" s="36" t="s">
        <v>1018</v>
      </c>
      <c r="C283" s="41">
        <v>510767.42500000005</v>
      </c>
      <c r="D283" s="41">
        <v>0</v>
      </c>
      <c r="E283" s="15">
        <v>340982.75</v>
      </c>
      <c r="F283" s="461">
        <v>169784.67500000005</v>
      </c>
      <c r="G283" s="112"/>
      <c r="H283" s="112"/>
      <c r="I283" s="112"/>
      <c r="J283" s="112"/>
      <c r="K283" s="112"/>
    </row>
    <row r="284" spans="1:11" s="45" customFormat="1" x14ac:dyDescent="0.25">
      <c r="A284" s="460" t="s">
        <v>1385</v>
      </c>
      <c r="B284" s="36" t="s">
        <v>1019</v>
      </c>
      <c r="C284" s="41">
        <v>132594.58749999999</v>
      </c>
      <c r="D284" s="41">
        <v>0</v>
      </c>
      <c r="E284" s="15">
        <v>81270.5</v>
      </c>
      <c r="F284" s="461">
        <v>51324.087499999994</v>
      </c>
      <c r="G284" s="112"/>
      <c r="H284" s="112"/>
      <c r="I284" s="112"/>
      <c r="J284" s="112"/>
      <c r="K284" s="112"/>
    </row>
    <row r="285" spans="1:11" s="45" customFormat="1" x14ac:dyDescent="0.25">
      <c r="A285" s="460" t="s">
        <v>1386</v>
      </c>
      <c r="B285" s="36" t="s">
        <v>1020</v>
      </c>
      <c r="C285" s="41">
        <v>337714.26250000001</v>
      </c>
      <c r="D285" s="41">
        <v>0</v>
      </c>
      <c r="E285" s="15">
        <v>28268</v>
      </c>
      <c r="F285" s="461">
        <v>309446.26250000001</v>
      </c>
      <c r="G285" s="112"/>
      <c r="H285" s="112"/>
      <c r="I285" s="112"/>
      <c r="J285" s="112"/>
      <c r="K285" s="112"/>
    </row>
    <row r="286" spans="1:11" s="45" customFormat="1" x14ac:dyDescent="0.25">
      <c r="A286" s="460" t="s">
        <v>1387</v>
      </c>
      <c r="B286" s="36" t="s">
        <v>1021</v>
      </c>
      <c r="C286" s="41">
        <v>286301.83750000002</v>
      </c>
      <c r="D286" s="41">
        <v>0</v>
      </c>
      <c r="E286" s="15">
        <v>174996.58749999999</v>
      </c>
      <c r="F286" s="461">
        <v>111305.25000000003</v>
      </c>
      <c r="G286" s="112"/>
      <c r="H286" s="112"/>
      <c r="I286" s="112"/>
      <c r="J286" s="112"/>
      <c r="K286" s="112"/>
    </row>
    <row r="287" spans="1:11" s="45" customFormat="1" x14ac:dyDescent="0.25">
      <c r="A287" s="460" t="s">
        <v>1388</v>
      </c>
      <c r="B287" s="36" t="s">
        <v>1022</v>
      </c>
      <c r="C287" s="41">
        <v>60069.5</v>
      </c>
      <c r="D287" s="41">
        <v>0</v>
      </c>
      <c r="E287" s="15">
        <v>77737</v>
      </c>
      <c r="F287" s="461">
        <v>-17667.5</v>
      </c>
      <c r="G287" s="112"/>
      <c r="H287" s="112"/>
      <c r="I287" s="112"/>
      <c r="J287" s="112"/>
      <c r="K287" s="112"/>
    </row>
    <row r="288" spans="1:11" s="45" customFormat="1" x14ac:dyDescent="0.25">
      <c r="A288" s="460" t="s">
        <v>1389</v>
      </c>
      <c r="B288" s="36" t="s">
        <v>1023</v>
      </c>
      <c r="C288" s="41">
        <v>134273</v>
      </c>
      <c r="D288" s="41">
        <v>0</v>
      </c>
      <c r="E288" s="15">
        <v>97259.587499999994</v>
      </c>
      <c r="F288" s="461">
        <v>37013.412500000006</v>
      </c>
      <c r="G288" s="112"/>
      <c r="H288" s="112"/>
      <c r="I288" s="112"/>
      <c r="J288" s="112"/>
      <c r="K288" s="112"/>
    </row>
    <row r="289" spans="1:11" s="45" customFormat="1" x14ac:dyDescent="0.25">
      <c r="A289" s="460" t="s">
        <v>1390</v>
      </c>
      <c r="B289" s="36" t="s">
        <v>1024</v>
      </c>
      <c r="C289" s="41">
        <v>1079660.925</v>
      </c>
      <c r="D289" s="41">
        <v>0</v>
      </c>
      <c r="E289" s="15">
        <v>1129059.2549999999</v>
      </c>
      <c r="F289" s="461">
        <v>-49398.329999999842</v>
      </c>
      <c r="G289" s="112"/>
      <c r="H289" s="112"/>
      <c r="I289" s="112"/>
      <c r="J289" s="112"/>
      <c r="K289" s="112"/>
    </row>
    <row r="290" spans="1:11" s="45" customFormat="1" x14ac:dyDescent="0.25">
      <c r="A290" s="460" t="s">
        <v>1391</v>
      </c>
      <c r="B290" s="36" t="s">
        <v>1025</v>
      </c>
      <c r="C290" s="41">
        <v>185597.08749999999</v>
      </c>
      <c r="D290" s="41">
        <v>0</v>
      </c>
      <c r="E290" s="15">
        <v>270342.78474999999</v>
      </c>
      <c r="F290" s="461">
        <v>-84745.697249999997</v>
      </c>
      <c r="G290" s="112"/>
      <c r="H290" s="112"/>
      <c r="I290" s="112"/>
      <c r="J290" s="112"/>
      <c r="K290" s="112"/>
    </row>
    <row r="291" spans="1:11" s="45" customFormat="1" x14ac:dyDescent="0.25">
      <c r="A291" s="460" t="s">
        <v>1392</v>
      </c>
      <c r="B291" s="36" t="s">
        <v>294</v>
      </c>
      <c r="C291" s="41">
        <v>174908.25</v>
      </c>
      <c r="D291" s="41">
        <v>0</v>
      </c>
      <c r="E291" s="15">
        <v>45935.5</v>
      </c>
      <c r="F291" s="461">
        <v>128972.75</v>
      </c>
      <c r="G291" s="112"/>
      <c r="H291" s="112"/>
      <c r="I291" s="112"/>
      <c r="J291" s="112"/>
      <c r="K291" s="112"/>
    </row>
    <row r="292" spans="1:11" s="45" customFormat="1" x14ac:dyDescent="0.25">
      <c r="A292" s="460" t="s">
        <v>1393</v>
      </c>
      <c r="B292" s="36" t="s">
        <v>1026</v>
      </c>
      <c r="C292" s="41">
        <v>779136.75</v>
      </c>
      <c r="D292" s="41">
        <v>0</v>
      </c>
      <c r="E292" s="15">
        <v>45087.46</v>
      </c>
      <c r="F292" s="461">
        <v>734049.29</v>
      </c>
      <c r="G292" s="112"/>
      <c r="H292" s="112"/>
      <c r="I292" s="112"/>
      <c r="J292" s="112"/>
      <c r="K292" s="112"/>
    </row>
    <row r="293" spans="1:11" s="45" customFormat="1" x14ac:dyDescent="0.25">
      <c r="A293" s="460" t="s">
        <v>1394</v>
      </c>
      <c r="B293" s="36" t="s">
        <v>1027</v>
      </c>
      <c r="C293" s="41">
        <v>279146.5</v>
      </c>
      <c r="D293" s="41">
        <v>0</v>
      </c>
      <c r="E293" s="15">
        <v>121994.08749999999</v>
      </c>
      <c r="F293" s="461">
        <v>157152.41250000001</v>
      </c>
      <c r="G293" s="112"/>
      <c r="H293" s="112"/>
      <c r="I293" s="112"/>
      <c r="J293" s="112"/>
      <c r="K293" s="112"/>
    </row>
    <row r="294" spans="1:11" s="45" customFormat="1" x14ac:dyDescent="0.25">
      <c r="A294" s="460" t="s">
        <v>1395</v>
      </c>
      <c r="B294" s="36" t="s">
        <v>1396</v>
      </c>
      <c r="C294" s="41">
        <v>183918.67499999999</v>
      </c>
      <c r="D294" s="41">
        <v>0</v>
      </c>
      <c r="E294" s="15">
        <v>343986.22499999998</v>
      </c>
      <c r="F294" s="461">
        <v>-160067.54999999999</v>
      </c>
      <c r="G294" s="112"/>
      <c r="H294" s="112"/>
      <c r="I294" s="112"/>
      <c r="J294" s="112"/>
      <c r="K294" s="112"/>
    </row>
    <row r="295" spans="1:11" s="45" customFormat="1" x14ac:dyDescent="0.25">
      <c r="A295" s="460" t="s">
        <v>1397</v>
      </c>
      <c r="B295" s="36" t="s">
        <v>1028</v>
      </c>
      <c r="C295" s="41">
        <v>88337.5</v>
      </c>
      <c r="D295" s="41">
        <v>0</v>
      </c>
      <c r="E295" s="15">
        <v>297202.685</v>
      </c>
      <c r="F295" s="461">
        <v>-208865.185</v>
      </c>
      <c r="G295" s="112"/>
      <c r="H295" s="112"/>
      <c r="I295" s="112"/>
      <c r="J295" s="112"/>
      <c r="K295" s="112"/>
    </row>
    <row r="296" spans="1:11" s="45" customFormat="1" x14ac:dyDescent="0.25">
      <c r="A296" s="460" t="s">
        <v>1398</v>
      </c>
      <c r="B296" s="36" t="s">
        <v>1029</v>
      </c>
      <c r="C296" s="41">
        <v>722777.42500000005</v>
      </c>
      <c r="D296" s="41">
        <v>0</v>
      </c>
      <c r="E296" s="15">
        <v>263334.08750000002</v>
      </c>
      <c r="F296" s="461">
        <v>459443.33750000002</v>
      </c>
      <c r="G296" s="112"/>
      <c r="H296" s="112"/>
      <c r="I296" s="112"/>
      <c r="J296" s="112"/>
      <c r="K296" s="112"/>
    </row>
    <row r="297" spans="1:11" s="45" customFormat="1" x14ac:dyDescent="0.25">
      <c r="A297" s="460" t="s">
        <v>1399</v>
      </c>
      <c r="B297" s="36" t="s">
        <v>1030</v>
      </c>
      <c r="C297" s="41">
        <v>916943.25</v>
      </c>
      <c r="D297" s="41">
        <v>0</v>
      </c>
      <c r="E297" s="15">
        <v>1757827.9124999999</v>
      </c>
      <c r="F297" s="461">
        <v>-840884.66249999986</v>
      </c>
      <c r="G297" s="112"/>
      <c r="H297" s="112"/>
      <c r="I297" s="112"/>
      <c r="J297" s="112"/>
      <c r="K297" s="112"/>
    </row>
    <row r="298" spans="1:11" s="45" customFormat="1" x14ac:dyDescent="0.25">
      <c r="A298" s="460" t="s">
        <v>1400</v>
      </c>
      <c r="B298" s="36" t="s">
        <v>1031</v>
      </c>
      <c r="C298" s="41">
        <v>58302.75</v>
      </c>
      <c r="D298" s="41">
        <v>0</v>
      </c>
      <c r="E298" s="15">
        <v>65369.75</v>
      </c>
      <c r="F298" s="461">
        <v>-7067</v>
      </c>
      <c r="G298" s="112"/>
      <c r="H298" s="112"/>
      <c r="I298" s="112"/>
      <c r="J298" s="112"/>
      <c r="K298" s="112"/>
    </row>
    <row r="299" spans="1:11" s="45" customFormat="1" x14ac:dyDescent="0.25">
      <c r="A299" s="460" t="s">
        <v>1401</v>
      </c>
      <c r="B299" s="36" t="s">
        <v>1032</v>
      </c>
      <c r="C299" s="41">
        <v>286390.17499999999</v>
      </c>
      <c r="D299" s="41">
        <v>0</v>
      </c>
      <c r="E299" s="15">
        <v>59221.46</v>
      </c>
      <c r="F299" s="461">
        <v>227168.715</v>
      </c>
      <c r="G299" s="112"/>
      <c r="H299" s="112"/>
      <c r="I299" s="112"/>
      <c r="J299" s="112"/>
      <c r="K299" s="112"/>
    </row>
    <row r="300" spans="1:11" x14ac:dyDescent="0.25">
      <c r="A300" s="460" t="s">
        <v>1402</v>
      </c>
      <c r="B300" s="36" t="s">
        <v>1033</v>
      </c>
      <c r="C300" s="41">
        <v>325082</v>
      </c>
      <c r="D300" s="41">
        <v>0</v>
      </c>
      <c r="E300" s="15">
        <v>361424.04750000004</v>
      </c>
      <c r="F300" s="461">
        <v>-36342.047500000044</v>
      </c>
    </row>
    <row r="301" spans="1:11" x14ac:dyDescent="0.25">
      <c r="A301" s="460">
        <v>90000231</v>
      </c>
      <c r="B301" s="36" t="s">
        <v>304</v>
      </c>
      <c r="C301" s="41">
        <v>1961269.175</v>
      </c>
      <c r="D301" s="41">
        <v>77077.8785775</v>
      </c>
      <c r="E301" s="15">
        <v>0</v>
      </c>
      <c r="F301" s="461">
        <v>2038347.0535774999</v>
      </c>
    </row>
    <row r="302" spans="1:11" x14ac:dyDescent="0.25">
      <c r="A302" s="460">
        <v>90000281</v>
      </c>
      <c r="B302" s="36" t="s">
        <v>1034</v>
      </c>
      <c r="C302" s="41">
        <v>2798532</v>
      </c>
      <c r="D302" s="41">
        <v>109982.3076</v>
      </c>
      <c r="E302" s="15">
        <v>0</v>
      </c>
      <c r="F302" s="461">
        <v>2908514.3075999999</v>
      </c>
    </row>
    <row r="303" spans="1:11" x14ac:dyDescent="0.25">
      <c r="A303" s="460">
        <v>90000381</v>
      </c>
      <c r="B303" s="36" t="s">
        <v>305</v>
      </c>
      <c r="C303" s="41">
        <v>1110490.7124999999</v>
      </c>
      <c r="D303" s="41">
        <v>43642.285001249998</v>
      </c>
      <c r="E303" s="15">
        <v>0</v>
      </c>
      <c r="F303" s="461">
        <v>1154132.9975012499</v>
      </c>
    </row>
    <row r="304" spans="1:11" x14ac:dyDescent="0.25">
      <c r="A304" s="460">
        <v>90000691</v>
      </c>
      <c r="B304" s="36" t="s">
        <v>306</v>
      </c>
      <c r="C304" s="41">
        <v>3104798.1124999998</v>
      </c>
      <c r="D304" s="41">
        <v>122018.56582125</v>
      </c>
      <c r="E304" s="15">
        <v>0</v>
      </c>
      <c r="F304" s="461">
        <v>3226816.6783212498</v>
      </c>
    </row>
    <row r="305" spans="1:11" x14ac:dyDescent="0.25">
      <c r="A305" s="460">
        <v>90000851</v>
      </c>
      <c r="B305" s="36" t="s">
        <v>307</v>
      </c>
      <c r="C305" s="41">
        <v>6006591.3497500001</v>
      </c>
      <c r="D305" s="41">
        <v>236059.040045175</v>
      </c>
      <c r="E305" s="15">
        <v>0</v>
      </c>
      <c r="F305" s="461">
        <v>6242650.3897951748</v>
      </c>
    </row>
    <row r="306" spans="1:11" x14ac:dyDescent="0.25">
      <c r="A306" s="460">
        <v>90000901</v>
      </c>
      <c r="B306" s="36" t="s">
        <v>1035</v>
      </c>
      <c r="C306" s="41">
        <v>6006950</v>
      </c>
      <c r="D306" s="41">
        <v>236073.13500000001</v>
      </c>
      <c r="E306" s="15">
        <v>0</v>
      </c>
      <c r="F306" s="461">
        <v>6243023.1349999998</v>
      </c>
    </row>
    <row r="307" spans="1:11" x14ac:dyDescent="0.25">
      <c r="A307" s="460">
        <v>90001171</v>
      </c>
      <c r="B307" s="36" t="s">
        <v>308</v>
      </c>
      <c r="C307" s="41">
        <v>1616222.9</v>
      </c>
      <c r="D307" s="41">
        <v>63517.559970000002</v>
      </c>
      <c r="E307" s="15">
        <v>0</v>
      </c>
      <c r="F307" s="461">
        <v>1679740.45997</v>
      </c>
    </row>
    <row r="308" spans="1:11" x14ac:dyDescent="0.25">
      <c r="A308" s="460">
        <v>90001361</v>
      </c>
      <c r="B308" s="38" t="s">
        <v>309</v>
      </c>
      <c r="C308" s="41">
        <v>3250820</v>
      </c>
      <c r="D308" s="41">
        <v>127757.22600000001</v>
      </c>
      <c r="E308" s="15">
        <v>0</v>
      </c>
      <c r="F308" s="461">
        <v>3378577.2259999998</v>
      </c>
    </row>
    <row r="309" spans="1:11" x14ac:dyDescent="0.25">
      <c r="A309" s="460">
        <v>90001481</v>
      </c>
      <c r="B309" s="38" t="s">
        <v>310</v>
      </c>
      <c r="C309" s="41">
        <v>7906206.25</v>
      </c>
      <c r="D309" s="41">
        <v>310713.90562500001</v>
      </c>
      <c r="E309" s="15">
        <v>0</v>
      </c>
      <c r="F309" s="461">
        <v>8216920.1556249997</v>
      </c>
    </row>
    <row r="310" spans="1:11" x14ac:dyDescent="0.25">
      <c r="A310" s="460">
        <v>90001791</v>
      </c>
      <c r="B310" s="38" t="s">
        <v>311</v>
      </c>
      <c r="C310" s="41">
        <v>6745451.5</v>
      </c>
      <c r="D310" s="41">
        <v>265096.24395000003</v>
      </c>
      <c r="E310" s="15">
        <v>0</v>
      </c>
      <c r="F310" s="461">
        <v>7010547.74395</v>
      </c>
    </row>
    <row r="311" spans="1:11" x14ac:dyDescent="0.25">
      <c r="A311" s="460">
        <v>90001801</v>
      </c>
      <c r="B311" s="38" t="s">
        <v>312</v>
      </c>
      <c r="C311" s="41">
        <v>5597064</v>
      </c>
      <c r="D311" s="41">
        <v>219964.6152</v>
      </c>
      <c r="E311" s="15">
        <v>0</v>
      </c>
      <c r="F311" s="461">
        <v>5817028.6151999999</v>
      </c>
    </row>
    <row r="312" spans="1:11" x14ac:dyDescent="0.25">
      <c r="A312" s="460">
        <v>90002401</v>
      </c>
      <c r="B312" s="38" t="s">
        <v>313</v>
      </c>
      <c r="C312" s="41">
        <v>6651813.75</v>
      </c>
      <c r="D312" s="41">
        <v>261416.280375</v>
      </c>
      <c r="E312" s="15">
        <v>0</v>
      </c>
      <c r="F312" s="461">
        <v>6913230.0303750001</v>
      </c>
    </row>
    <row r="313" spans="1:11" x14ac:dyDescent="0.25">
      <c r="A313" s="460">
        <v>90003031</v>
      </c>
      <c r="B313" s="38" t="s">
        <v>314</v>
      </c>
      <c r="C313" s="41">
        <v>8248955.75</v>
      </c>
      <c r="D313" s="41">
        <v>324183.96097499999</v>
      </c>
      <c r="E313" s="15">
        <v>0</v>
      </c>
      <c r="F313" s="461">
        <v>8573139.7109750006</v>
      </c>
    </row>
    <row r="314" spans="1:11" x14ac:dyDescent="0.25">
      <c r="A314" s="460">
        <v>90003941</v>
      </c>
      <c r="B314" s="38" t="s">
        <v>1036</v>
      </c>
      <c r="C314" s="41">
        <v>4619079.5375000006</v>
      </c>
      <c r="D314" s="41">
        <v>181529.82582375003</v>
      </c>
      <c r="E314" s="15">
        <v>0</v>
      </c>
      <c r="F314" s="461">
        <v>4800609.3633237509</v>
      </c>
    </row>
    <row r="315" spans="1:11" x14ac:dyDescent="0.25">
      <c r="A315" s="460">
        <v>90004041</v>
      </c>
      <c r="B315" s="38" t="s">
        <v>719</v>
      </c>
      <c r="C315" s="41">
        <v>9330206.75</v>
      </c>
      <c r="D315" s="41">
        <v>366677.125275</v>
      </c>
      <c r="E315" s="15">
        <v>0</v>
      </c>
      <c r="F315" s="461">
        <v>9696883.8752750009</v>
      </c>
    </row>
    <row r="316" spans="1:11" x14ac:dyDescent="0.25">
      <c r="A316" s="460">
        <v>90004951</v>
      </c>
      <c r="B316" s="38" t="s">
        <v>1037</v>
      </c>
      <c r="C316" s="41">
        <v>2147749.6375000002</v>
      </c>
      <c r="D316" s="41">
        <v>84406.560753750004</v>
      </c>
      <c r="E316" s="15">
        <v>0</v>
      </c>
      <c r="F316" s="461">
        <v>2232156.1982537503</v>
      </c>
    </row>
    <row r="317" spans="1:11" x14ac:dyDescent="0.25">
      <c r="A317" s="460">
        <v>90004961</v>
      </c>
      <c r="B317" s="38" t="s">
        <v>315</v>
      </c>
      <c r="C317" s="41">
        <v>4399737.5250000004</v>
      </c>
      <c r="D317" s="41">
        <v>172909.68473250003</v>
      </c>
      <c r="E317" s="15">
        <v>0</v>
      </c>
      <c r="F317" s="461">
        <v>4572647.2097325008</v>
      </c>
    </row>
    <row r="318" spans="1:11" s="45" customFormat="1" x14ac:dyDescent="0.25">
      <c r="A318" s="460">
        <v>90006471</v>
      </c>
      <c r="B318" s="38" t="s">
        <v>316</v>
      </c>
      <c r="C318" s="41">
        <v>6289630</v>
      </c>
      <c r="D318" s="41">
        <v>247182.459</v>
      </c>
      <c r="E318" s="15">
        <v>0</v>
      </c>
      <c r="F318" s="461">
        <v>6536812.4589999998</v>
      </c>
      <c r="G318" s="112"/>
      <c r="H318" s="112"/>
      <c r="I318" s="112"/>
      <c r="J318" s="112"/>
      <c r="K318" s="112"/>
    </row>
    <row r="319" spans="1:11" s="45" customFormat="1" x14ac:dyDescent="0.25">
      <c r="A319" s="460">
        <v>90007291</v>
      </c>
      <c r="B319" s="38" t="s">
        <v>1038</v>
      </c>
      <c r="C319" s="41">
        <v>5410318.5249999994</v>
      </c>
      <c r="D319" s="41">
        <v>212625.5180325</v>
      </c>
      <c r="E319" s="15">
        <v>0</v>
      </c>
      <c r="F319" s="461">
        <v>5622944.043032499</v>
      </c>
      <c r="G319" s="112"/>
      <c r="H319" s="112"/>
      <c r="I319" s="112"/>
      <c r="J319" s="112"/>
      <c r="K319" s="112"/>
    </row>
    <row r="320" spans="1:11" x14ac:dyDescent="0.25">
      <c r="A320" s="460">
        <v>90008441</v>
      </c>
      <c r="B320" s="38" t="s">
        <v>317</v>
      </c>
      <c r="C320" s="41">
        <v>4763158</v>
      </c>
      <c r="D320" s="41">
        <v>187192.10940000002</v>
      </c>
      <c r="E320" s="15">
        <v>0</v>
      </c>
      <c r="F320" s="461">
        <v>4950350.1094000004</v>
      </c>
    </row>
    <row r="321" spans="1:6" x14ac:dyDescent="0.25">
      <c r="A321" s="460">
        <v>90031161</v>
      </c>
      <c r="B321" s="38" t="s">
        <v>318</v>
      </c>
      <c r="C321" s="41">
        <v>1002277.2749999999</v>
      </c>
      <c r="D321" s="41">
        <v>39389.496907499997</v>
      </c>
      <c r="E321" s="15">
        <v>0</v>
      </c>
      <c r="F321" s="461">
        <v>1041666.7719074999</v>
      </c>
    </row>
    <row r="322" spans="1:6" x14ac:dyDescent="0.25">
      <c r="A322" s="460">
        <v>90032731</v>
      </c>
      <c r="B322" s="38" t="s">
        <v>319</v>
      </c>
      <c r="C322" s="41">
        <v>689032.5</v>
      </c>
      <c r="D322" s="41">
        <v>27078.97725</v>
      </c>
      <c r="E322" s="15">
        <v>0</v>
      </c>
      <c r="F322" s="461">
        <v>716111.47725</v>
      </c>
    </row>
    <row r="323" spans="1:6" x14ac:dyDescent="0.25">
      <c r="A323" s="460">
        <v>90033141</v>
      </c>
      <c r="B323" s="38" t="s">
        <v>320</v>
      </c>
      <c r="C323" s="41">
        <v>291513.75</v>
      </c>
      <c r="D323" s="41">
        <v>11456.490375000001</v>
      </c>
      <c r="E323" s="15">
        <v>0</v>
      </c>
      <c r="F323" s="461">
        <v>302970.24037499999</v>
      </c>
    </row>
    <row r="324" spans="1:6" x14ac:dyDescent="0.25">
      <c r="A324" s="460">
        <v>90034021</v>
      </c>
      <c r="B324" s="38" t="s">
        <v>700</v>
      </c>
      <c r="C324" s="41">
        <v>7081134</v>
      </c>
      <c r="D324" s="41">
        <v>278288.5662</v>
      </c>
      <c r="E324" s="15">
        <v>0</v>
      </c>
      <c r="F324" s="461">
        <v>7359422.5662000002</v>
      </c>
    </row>
    <row r="325" spans="1:6" x14ac:dyDescent="0.25">
      <c r="A325" s="460">
        <v>90034091</v>
      </c>
      <c r="B325" s="38" t="s">
        <v>321</v>
      </c>
      <c r="C325" s="41">
        <v>431087</v>
      </c>
      <c r="D325" s="41">
        <v>16941.719100000002</v>
      </c>
      <c r="E325" s="15">
        <v>0</v>
      </c>
      <c r="F325" s="461">
        <v>448028.71909999999</v>
      </c>
    </row>
    <row r="326" spans="1:6" x14ac:dyDescent="0.25">
      <c r="A326" s="460">
        <v>90034101</v>
      </c>
      <c r="B326" s="38" t="s">
        <v>322</v>
      </c>
      <c r="C326" s="41">
        <v>739119.86250000005</v>
      </c>
      <c r="D326" s="41">
        <v>29047.410596250003</v>
      </c>
      <c r="E326" s="15">
        <v>0</v>
      </c>
      <c r="F326" s="461">
        <v>768167.27309625002</v>
      </c>
    </row>
    <row r="327" spans="1:6" x14ac:dyDescent="0.25">
      <c r="A327" s="460">
        <v>90035101</v>
      </c>
      <c r="B327" s="38" t="s">
        <v>323</v>
      </c>
      <c r="C327" s="41">
        <v>3473941.9741249997</v>
      </c>
      <c r="D327" s="41">
        <v>136525.9195831125</v>
      </c>
      <c r="E327" s="15">
        <v>0</v>
      </c>
      <c r="F327" s="461">
        <v>3610467.8937081122</v>
      </c>
    </row>
    <row r="328" spans="1:6" x14ac:dyDescent="0.25">
      <c r="A328" s="460">
        <v>90035401</v>
      </c>
      <c r="B328" s="38" t="s">
        <v>324</v>
      </c>
      <c r="C328" s="41">
        <v>2109764.5125000002</v>
      </c>
      <c r="D328" s="41">
        <v>82913.745341250004</v>
      </c>
      <c r="E328" s="15">
        <v>0</v>
      </c>
      <c r="F328" s="461">
        <v>2192678.2578412504</v>
      </c>
    </row>
    <row r="329" spans="1:6" x14ac:dyDescent="0.25">
      <c r="A329" s="460">
        <v>90035411</v>
      </c>
      <c r="B329" s="38" t="s">
        <v>1039</v>
      </c>
      <c r="C329" s="41">
        <v>1601293.8624999998</v>
      </c>
      <c r="D329" s="41">
        <v>62930.848796249993</v>
      </c>
      <c r="E329" s="15">
        <v>0</v>
      </c>
      <c r="F329" s="461">
        <v>1664224.7112962499</v>
      </c>
    </row>
    <row r="330" spans="1:6" x14ac:dyDescent="0.25">
      <c r="A330" s="460">
        <v>90035421</v>
      </c>
      <c r="B330" s="38" t="s">
        <v>325</v>
      </c>
      <c r="C330" s="41">
        <v>1248385.55</v>
      </c>
      <c r="D330" s="41">
        <v>49061.552114999999</v>
      </c>
      <c r="E330" s="15">
        <v>0</v>
      </c>
      <c r="F330" s="461">
        <v>1297447.1021150001</v>
      </c>
    </row>
    <row r="331" spans="1:6" x14ac:dyDescent="0.25">
      <c r="A331" s="460">
        <v>90035431</v>
      </c>
      <c r="B331" s="38" t="s">
        <v>1040</v>
      </c>
      <c r="C331" s="41">
        <v>1408806.45</v>
      </c>
      <c r="D331" s="41">
        <v>55366.093484999998</v>
      </c>
      <c r="E331" s="15">
        <v>0</v>
      </c>
      <c r="F331" s="461">
        <v>1464172.543485</v>
      </c>
    </row>
    <row r="332" spans="1:6" x14ac:dyDescent="0.25">
      <c r="A332" s="460">
        <v>90035441</v>
      </c>
      <c r="B332" s="38" t="s">
        <v>326</v>
      </c>
      <c r="C332" s="41">
        <v>1859416.0375000001</v>
      </c>
      <c r="D332" s="41">
        <v>73075.050273750006</v>
      </c>
      <c r="E332" s="15">
        <v>0</v>
      </c>
      <c r="F332" s="461">
        <v>1932491.0877737501</v>
      </c>
    </row>
    <row r="333" spans="1:6" x14ac:dyDescent="0.25">
      <c r="A333" s="460">
        <v>90035451</v>
      </c>
      <c r="B333" s="38" t="s">
        <v>327</v>
      </c>
      <c r="C333" s="41">
        <v>881608.25</v>
      </c>
      <c r="D333" s="41">
        <v>34647.204225000001</v>
      </c>
      <c r="E333" s="15">
        <v>0</v>
      </c>
      <c r="F333" s="461">
        <v>916255.45422499999</v>
      </c>
    </row>
    <row r="334" spans="1:6" x14ac:dyDescent="0.25">
      <c r="A334" s="460">
        <v>90035461</v>
      </c>
      <c r="B334" s="38" t="s">
        <v>1041</v>
      </c>
      <c r="C334" s="41">
        <v>1076745.7874999999</v>
      </c>
      <c r="D334" s="41">
        <v>42316.109448749994</v>
      </c>
      <c r="E334" s="15">
        <v>0</v>
      </c>
      <c r="F334" s="461">
        <v>1119061.8969487499</v>
      </c>
    </row>
    <row r="335" spans="1:6" x14ac:dyDescent="0.25">
      <c r="A335" s="460">
        <v>90035471</v>
      </c>
      <c r="B335" s="38" t="s">
        <v>328</v>
      </c>
      <c r="C335" s="41">
        <v>1030015.25</v>
      </c>
      <c r="D335" s="41">
        <v>40479.599325000003</v>
      </c>
      <c r="E335" s="15">
        <v>0</v>
      </c>
      <c r="F335" s="461">
        <v>1070494.8493250001</v>
      </c>
    </row>
    <row r="336" spans="1:6" x14ac:dyDescent="0.25">
      <c r="A336" s="460">
        <v>90035481</v>
      </c>
      <c r="B336" s="38" t="s">
        <v>329</v>
      </c>
      <c r="C336" s="41">
        <v>2075489.5625</v>
      </c>
      <c r="D336" s="41">
        <v>81566.73980625</v>
      </c>
      <c r="E336" s="15">
        <v>0</v>
      </c>
      <c r="F336" s="461">
        <v>2157056.3023062502</v>
      </c>
    </row>
    <row r="337" spans="1:6" x14ac:dyDescent="0.25">
      <c r="A337" s="460">
        <v>90035491</v>
      </c>
      <c r="B337" s="38" t="s">
        <v>330</v>
      </c>
      <c r="C337" s="41">
        <v>2103315.875</v>
      </c>
      <c r="D337" s="41">
        <v>82660.3138875</v>
      </c>
      <c r="E337" s="15">
        <v>0</v>
      </c>
      <c r="F337" s="461">
        <v>2185976.1888875002</v>
      </c>
    </row>
    <row r="338" spans="1:6" x14ac:dyDescent="0.25">
      <c r="A338" s="460">
        <v>90035501</v>
      </c>
      <c r="B338" s="38" t="s">
        <v>331</v>
      </c>
      <c r="C338" s="41">
        <v>821538.75</v>
      </c>
      <c r="D338" s="41">
        <v>32286.472875000003</v>
      </c>
      <c r="E338" s="15">
        <v>0</v>
      </c>
      <c r="F338" s="461">
        <v>853825.22287499998</v>
      </c>
    </row>
    <row r="339" spans="1:6" x14ac:dyDescent="0.25">
      <c r="A339" s="460">
        <v>90035521</v>
      </c>
      <c r="B339" s="38" t="s">
        <v>332</v>
      </c>
      <c r="C339" s="41">
        <v>5858189.6500000004</v>
      </c>
      <c r="D339" s="41">
        <v>230226.85324500003</v>
      </c>
      <c r="E339" s="15">
        <v>0</v>
      </c>
      <c r="F339" s="461">
        <v>6088416.5032450007</v>
      </c>
    </row>
    <row r="340" spans="1:6" x14ac:dyDescent="0.25">
      <c r="A340" s="460">
        <v>90035531</v>
      </c>
      <c r="B340" s="38" t="s">
        <v>333</v>
      </c>
      <c r="C340" s="41">
        <v>1051216.25</v>
      </c>
      <c r="D340" s="41">
        <v>41312.798625000003</v>
      </c>
      <c r="E340" s="15">
        <v>0</v>
      </c>
      <c r="F340" s="461">
        <v>1092529.0486250001</v>
      </c>
    </row>
    <row r="341" spans="1:6" x14ac:dyDescent="0.25">
      <c r="A341" s="460">
        <v>90035541</v>
      </c>
      <c r="B341" s="38" t="s">
        <v>334</v>
      </c>
      <c r="C341" s="41">
        <v>2125488.5874999999</v>
      </c>
      <c r="D341" s="41">
        <v>83531.701488749997</v>
      </c>
      <c r="E341" s="15">
        <v>0</v>
      </c>
      <c r="F341" s="461">
        <v>2209020.28898875</v>
      </c>
    </row>
    <row r="342" spans="1:6" x14ac:dyDescent="0.25">
      <c r="A342" s="460">
        <v>90035551</v>
      </c>
      <c r="B342" s="38" t="s">
        <v>1042</v>
      </c>
      <c r="C342" s="41">
        <v>1447586.6125</v>
      </c>
      <c r="D342" s="41">
        <v>56890.153871250004</v>
      </c>
      <c r="E342" s="15">
        <v>0</v>
      </c>
      <c r="F342" s="461">
        <v>1504476.7663712502</v>
      </c>
    </row>
    <row r="343" spans="1:6" x14ac:dyDescent="0.25">
      <c r="A343" s="460">
        <v>90036381</v>
      </c>
      <c r="B343" s="38" t="s">
        <v>335</v>
      </c>
      <c r="C343" s="41">
        <v>2187324.8374999999</v>
      </c>
      <c r="D343" s="41">
        <v>85961.866113750002</v>
      </c>
      <c r="E343" s="15">
        <v>0</v>
      </c>
      <c r="F343" s="461">
        <v>2273286.7036137497</v>
      </c>
    </row>
    <row r="344" spans="1:6" x14ac:dyDescent="0.25">
      <c r="A344" s="460">
        <v>90036811</v>
      </c>
      <c r="B344" s="38" t="s">
        <v>336</v>
      </c>
      <c r="C344" s="41">
        <v>4668813.55</v>
      </c>
      <c r="D344" s="41">
        <v>183484.372515</v>
      </c>
      <c r="E344" s="15">
        <v>0</v>
      </c>
      <c r="F344" s="461">
        <v>4852297.9225150002</v>
      </c>
    </row>
    <row r="345" spans="1:6" x14ac:dyDescent="0.25">
      <c r="A345" s="460">
        <v>90037151</v>
      </c>
      <c r="B345" s="38" t="s">
        <v>337</v>
      </c>
      <c r="C345" s="41">
        <v>1550941.4875</v>
      </c>
      <c r="D345" s="41">
        <v>60952.000458750001</v>
      </c>
      <c r="E345" s="15">
        <v>0</v>
      </c>
      <c r="F345" s="461">
        <v>1611893.48795875</v>
      </c>
    </row>
    <row r="346" spans="1:6" x14ac:dyDescent="0.25">
      <c r="A346" s="460">
        <v>90037171</v>
      </c>
      <c r="B346" s="38" t="s">
        <v>338</v>
      </c>
      <c r="C346" s="41">
        <v>980369.57500000007</v>
      </c>
      <c r="D346" s="41">
        <v>38528.524297500007</v>
      </c>
      <c r="E346" s="15">
        <v>0</v>
      </c>
      <c r="F346" s="461">
        <v>1018898.0992975001</v>
      </c>
    </row>
    <row r="347" spans="1:6" x14ac:dyDescent="0.25">
      <c r="A347" s="460">
        <v>90037181</v>
      </c>
      <c r="B347" s="38" t="s">
        <v>1043</v>
      </c>
      <c r="C347" s="41">
        <v>3032008.0125000002</v>
      </c>
      <c r="D347" s="41">
        <v>119157.91489125001</v>
      </c>
      <c r="E347" s="15">
        <v>0</v>
      </c>
      <c r="F347" s="461">
        <v>3151165.9273912502</v>
      </c>
    </row>
    <row r="348" spans="1:6" x14ac:dyDescent="0.25">
      <c r="A348" s="460">
        <v>90037191</v>
      </c>
      <c r="B348" s="38" t="s">
        <v>339</v>
      </c>
      <c r="C348" s="41">
        <v>1734948.4999999998</v>
      </c>
      <c r="D348" s="41">
        <v>68183.476049999997</v>
      </c>
      <c r="E348" s="15">
        <v>0</v>
      </c>
      <c r="F348" s="461">
        <v>1803131.9760499997</v>
      </c>
    </row>
    <row r="349" spans="1:6" x14ac:dyDescent="0.25">
      <c r="A349" s="460">
        <v>90037251</v>
      </c>
      <c r="B349" s="38" t="s">
        <v>340</v>
      </c>
      <c r="C349" s="41">
        <v>5252812.7625000002</v>
      </c>
      <c r="D349" s="41">
        <v>206435.54156625</v>
      </c>
      <c r="E349" s="15">
        <v>0</v>
      </c>
      <c r="F349" s="461">
        <v>5459248.3040662501</v>
      </c>
    </row>
    <row r="350" spans="1:6" x14ac:dyDescent="0.25">
      <c r="A350" s="460">
        <v>90037591</v>
      </c>
      <c r="B350" s="38" t="s">
        <v>341</v>
      </c>
      <c r="C350" s="41">
        <v>3476964</v>
      </c>
      <c r="D350" s="41">
        <v>136644.68520000001</v>
      </c>
      <c r="E350" s="15">
        <v>0</v>
      </c>
      <c r="F350" s="461">
        <v>3613608.6852000002</v>
      </c>
    </row>
    <row r="351" spans="1:6" x14ac:dyDescent="0.25">
      <c r="A351" s="460">
        <v>90037841</v>
      </c>
      <c r="B351" s="38" t="s">
        <v>1044</v>
      </c>
      <c r="C351" s="41">
        <v>857227.1</v>
      </c>
      <c r="D351" s="41">
        <v>33689.025029999997</v>
      </c>
      <c r="E351" s="15">
        <v>0</v>
      </c>
      <c r="F351" s="461">
        <v>890916.12503</v>
      </c>
    </row>
    <row r="352" spans="1:6" x14ac:dyDescent="0.25">
      <c r="A352" s="460">
        <v>90037851</v>
      </c>
      <c r="B352" s="38" t="s">
        <v>342</v>
      </c>
      <c r="C352" s="41">
        <v>770303</v>
      </c>
      <c r="D352" s="41">
        <v>30272.907900000002</v>
      </c>
      <c r="E352" s="15">
        <v>0</v>
      </c>
      <c r="F352" s="461">
        <v>800575.90789999999</v>
      </c>
    </row>
    <row r="353" spans="1:6" x14ac:dyDescent="0.25">
      <c r="A353" s="460">
        <v>90037861</v>
      </c>
      <c r="B353" s="38" t="s">
        <v>343</v>
      </c>
      <c r="C353" s="41">
        <v>1665426.8875</v>
      </c>
      <c r="D353" s="41">
        <v>65451.27667875</v>
      </c>
      <c r="E353" s="15">
        <v>0</v>
      </c>
      <c r="F353" s="461">
        <v>1730878.16417875</v>
      </c>
    </row>
    <row r="354" spans="1:6" x14ac:dyDescent="0.25">
      <c r="A354" s="460">
        <v>90037981</v>
      </c>
      <c r="B354" s="38" t="s">
        <v>344</v>
      </c>
      <c r="C354" s="41">
        <v>2545975.0874999999</v>
      </c>
      <c r="D354" s="41">
        <v>100056.82093875</v>
      </c>
      <c r="E354" s="15">
        <v>0</v>
      </c>
      <c r="F354" s="461">
        <v>2646031.9084387501</v>
      </c>
    </row>
    <row r="355" spans="1:6" x14ac:dyDescent="0.25">
      <c r="A355" s="460">
        <v>90037991</v>
      </c>
      <c r="B355" s="38" t="s">
        <v>345</v>
      </c>
      <c r="C355" s="41">
        <v>1166585.0249999999</v>
      </c>
      <c r="D355" s="41">
        <v>45846.791482499997</v>
      </c>
      <c r="E355" s="15">
        <v>0</v>
      </c>
      <c r="F355" s="461">
        <v>1212431.8164824999</v>
      </c>
    </row>
    <row r="356" spans="1:6" x14ac:dyDescent="0.25">
      <c r="A356" s="460">
        <v>90038081</v>
      </c>
      <c r="B356" s="38" t="s">
        <v>346</v>
      </c>
      <c r="C356" s="41">
        <v>1367464.5</v>
      </c>
      <c r="D356" s="41">
        <v>53741.354850000003</v>
      </c>
      <c r="E356" s="15">
        <v>0</v>
      </c>
      <c r="F356" s="461">
        <v>1421205.85485</v>
      </c>
    </row>
    <row r="357" spans="1:6" x14ac:dyDescent="0.25">
      <c r="A357" s="460">
        <v>90038581</v>
      </c>
      <c r="B357" s="38" t="s">
        <v>347</v>
      </c>
      <c r="C357" s="41">
        <v>344516.25</v>
      </c>
      <c r="D357" s="41">
        <v>13539.488625</v>
      </c>
      <c r="E357" s="15">
        <v>0</v>
      </c>
      <c r="F357" s="461">
        <v>358055.738625</v>
      </c>
    </row>
    <row r="358" spans="1:6" x14ac:dyDescent="0.25">
      <c r="A358" s="460">
        <v>90038611</v>
      </c>
      <c r="B358" s="38" t="s">
        <v>348</v>
      </c>
      <c r="C358" s="41">
        <v>938144.25</v>
      </c>
      <c r="D358" s="41">
        <v>36869.069025000004</v>
      </c>
      <c r="E358" s="15">
        <v>0</v>
      </c>
      <c r="F358" s="461">
        <v>975013.31902499998</v>
      </c>
    </row>
    <row r="359" spans="1:6" x14ac:dyDescent="0.25">
      <c r="A359" s="460">
        <v>90038691</v>
      </c>
      <c r="B359" s="38" t="s">
        <v>349</v>
      </c>
      <c r="C359" s="41">
        <v>388685</v>
      </c>
      <c r="D359" s="41">
        <v>15275.3205</v>
      </c>
      <c r="E359" s="15">
        <v>0</v>
      </c>
      <c r="F359" s="461">
        <v>403960.32049999997</v>
      </c>
    </row>
    <row r="360" spans="1:6" x14ac:dyDescent="0.25">
      <c r="A360" s="460">
        <v>90053421</v>
      </c>
      <c r="B360" s="38" t="s">
        <v>1045</v>
      </c>
      <c r="C360" s="41">
        <v>7561690</v>
      </c>
      <c r="D360" s="41">
        <v>297174.41700000002</v>
      </c>
      <c r="E360" s="15">
        <v>0</v>
      </c>
      <c r="F360" s="461">
        <v>7858864.4170000004</v>
      </c>
    </row>
    <row r="361" spans="1:6" x14ac:dyDescent="0.25">
      <c r="A361" s="460">
        <v>90053431</v>
      </c>
      <c r="B361" s="38" t="s">
        <v>731</v>
      </c>
      <c r="C361" s="41">
        <v>8404429.75</v>
      </c>
      <c r="D361" s="41">
        <v>330294.08917500003</v>
      </c>
      <c r="E361" s="15">
        <v>0</v>
      </c>
      <c r="F361" s="461">
        <v>8734723.8391750008</v>
      </c>
    </row>
    <row r="362" spans="1:6" x14ac:dyDescent="0.25">
      <c r="A362" s="460">
        <v>90000842</v>
      </c>
      <c r="B362" s="38" t="s">
        <v>350</v>
      </c>
      <c r="C362" s="41">
        <v>6076250.7687499998</v>
      </c>
      <c r="D362" s="41">
        <v>0</v>
      </c>
      <c r="E362" s="15">
        <v>0</v>
      </c>
      <c r="F362" s="461">
        <v>6076250.7687499998</v>
      </c>
    </row>
    <row r="363" spans="1:6" x14ac:dyDescent="0.25">
      <c r="A363" s="460">
        <v>90000872</v>
      </c>
      <c r="B363" s="38" t="s">
        <v>351</v>
      </c>
      <c r="C363" s="41">
        <v>5491087.2680000002</v>
      </c>
      <c r="D363" s="41">
        <v>0</v>
      </c>
      <c r="E363" s="15">
        <v>0</v>
      </c>
      <c r="F363" s="461">
        <v>5491087.2680000002</v>
      </c>
    </row>
    <row r="364" spans="1:6" x14ac:dyDescent="0.25">
      <c r="A364" s="460">
        <v>90037822</v>
      </c>
      <c r="B364" s="38" t="s">
        <v>1046</v>
      </c>
      <c r="C364" s="41">
        <v>2321804.5472499998</v>
      </c>
      <c r="D364" s="41">
        <v>0</v>
      </c>
      <c r="E364" s="15">
        <v>0</v>
      </c>
      <c r="F364" s="461">
        <v>2321804.5472499998</v>
      </c>
    </row>
    <row r="365" spans="1:6" x14ac:dyDescent="0.25">
      <c r="A365" s="460">
        <v>90038382</v>
      </c>
      <c r="B365" s="38" t="s">
        <v>353</v>
      </c>
      <c r="C365" s="41">
        <v>3343162.7222499996</v>
      </c>
      <c r="D365" s="41">
        <v>0</v>
      </c>
      <c r="E365" s="15">
        <v>0</v>
      </c>
      <c r="F365" s="461">
        <v>3343162.7222499996</v>
      </c>
    </row>
    <row r="366" spans="1:6" x14ac:dyDescent="0.25">
      <c r="A366" s="460">
        <v>90053342</v>
      </c>
      <c r="B366" s="38" t="s">
        <v>352</v>
      </c>
      <c r="C366" s="41">
        <v>876873.35999999952</v>
      </c>
      <c r="D366" s="41">
        <v>0</v>
      </c>
      <c r="E366" s="15">
        <v>0</v>
      </c>
      <c r="F366" s="461">
        <v>876873.35999999952</v>
      </c>
    </row>
    <row r="367" spans="1:6" x14ac:dyDescent="0.25">
      <c r="A367" s="460">
        <v>90053456</v>
      </c>
      <c r="B367" s="38" t="s">
        <v>732</v>
      </c>
      <c r="C367" s="41">
        <v>952366.58750000002</v>
      </c>
      <c r="D367" s="41">
        <v>0</v>
      </c>
      <c r="E367" s="15">
        <v>0</v>
      </c>
      <c r="F367" s="461">
        <v>952366.58750000002</v>
      </c>
    </row>
    <row r="368" spans="1:6" x14ac:dyDescent="0.25">
      <c r="A368" s="460">
        <v>90000837</v>
      </c>
      <c r="B368" s="38" t="s">
        <v>691</v>
      </c>
      <c r="C368" s="41">
        <v>13923686.080000006</v>
      </c>
      <c r="D368" s="41">
        <v>547200.86294400028</v>
      </c>
      <c r="E368" s="15">
        <v>0</v>
      </c>
      <c r="F368" s="461">
        <v>14470886.942944005</v>
      </c>
    </row>
    <row r="369" spans="1:15" x14ac:dyDescent="0.25">
      <c r="A369" s="460">
        <v>90002047</v>
      </c>
      <c r="B369" s="38" t="s">
        <v>692</v>
      </c>
      <c r="C369" s="41">
        <v>7725785.7399999993</v>
      </c>
      <c r="D369" s="41">
        <v>303623.37958199997</v>
      </c>
      <c r="E369" s="15">
        <v>0</v>
      </c>
      <c r="F369" s="461">
        <v>8029409.1195819993</v>
      </c>
    </row>
    <row r="370" spans="1:15" x14ac:dyDescent="0.25">
      <c r="A370" s="460">
        <v>90005997</v>
      </c>
      <c r="B370" s="38" t="s">
        <v>693</v>
      </c>
      <c r="C370" s="41">
        <v>8051291.7599999998</v>
      </c>
      <c r="D370" s="41">
        <v>316415.766168</v>
      </c>
      <c r="E370" s="15">
        <v>0</v>
      </c>
      <c r="F370" s="461">
        <v>8367707.526168</v>
      </c>
    </row>
    <row r="371" spans="1:15" x14ac:dyDescent="0.25">
      <c r="A371" s="460">
        <v>90008177</v>
      </c>
      <c r="B371" s="38" t="s">
        <v>701</v>
      </c>
      <c r="C371" s="41">
        <v>6931949.629999999</v>
      </c>
      <c r="D371" s="41">
        <v>272425.620459</v>
      </c>
      <c r="E371" s="15">
        <v>0</v>
      </c>
      <c r="F371" s="461">
        <v>7204375.2504589986</v>
      </c>
    </row>
    <row r="372" spans="1:15" x14ac:dyDescent="0.25">
      <c r="A372" s="460">
        <v>90008367</v>
      </c>
      <c r="B372" s="38" t="s">
        <v>694</v>
      </c>
      <c r="C372" s="41">
        <v>9693768.5649999995</v>
      </c>
      <c r="D372" s="41">
        <v>380965.1046045</v>
      </c>
      <c r="E372" s="15">
        <v>0</v>
      </c>
      <c r="F372" s="461">
        <v>10074733.669604499</v>
      </c>
    </row>
    <row r="373" spans="1:15" x14ac:dyDescent="0.25">
      <c r="A373" s="460">
        <v>90008987</v>
      </c>
      <c r="B373" s="38" t="s">
        <v>695</v>
      </c>
      <c r="C373" s="41">
        <v>5199792.5949999988</v>
      </c>
      <c r="D373" s="41">
        <v>204351.84898349995</v>
      </c>
      <c r="E373" s="15">
        <v>0</v>
      </c>
      <c r="F373" s="461">
        <v>5404144.443983499</v>
      </c>
    </row>
    <row r="374" spans="1:15" s="45" customFormat="1" x14ac:dyDescent="0.25">
      <c r="A374" s="460">
        <v>90038737</v>
      </c>
      <c r="B374" s="38" t="s">
        <v>354</v>
      </c>
      <c r="C374" s="41">
        <v>9843235.6149999984</v>
      </c>
      <c r="D374" s="41">
        <v>386839.15966949996</v>
      </c>
      <c r="E374" s="15">
        <v>0</v>
      </c>
      <c r="F374" s="461">
        <v>10230074.774669498</v>
      </c>
      <c r="G374" s="112"/>
      <c r="H374" s="112"/>
      <c r="I374" s="112"/>
      <c r="J374" s="112"/>
      <c r="K374" s="112"/>
    </row>
    <row r="375" spans="1:15" x14ac:dyDescent="0.25">
      <c r="A375" s="460">
        <v>90042287</v>
      </c>
      <c r="B375" s="38" t="s">
        <v>696</v>
      </c>
      <c r="C375" s="41">
        <v>5294455.0599999996</v>
      </c>
      <c r="D375" s="41">
        <v>208072.083858</v>
      </c>
      <c r="E375" s="15">
        <v>0</v>
      </c>
      <c r="F375" s="461">
        <v>5502527.1438579997</v>
      </c>
    </row>
    <row r="376" spans="1:15" x14ac:dyDescent="0.25">
      <c r="A376" s="465"/>
      <c r="B376" s="38"/>
      <c r="F376" s="26"/>
    </row>
    <row r="377" spans="1:15" x14ac:dyDescent="0.25">
      <c r="A377" s="465"/>
      <c r="B377" s="38"/>
      <c r="F377" s="26"/>
    </row>
    <row r="378" spans="1:15" x14ac:dyDescent="0.25">
      <c r="A378" s="465"/>
      <c r="B378" s="38"/>
      <c r="F378" s="26"/>
    </row>
    <row r="379" spans="1:15" x14ac:dyDescent="0.25">
      <c r="A379" s="465"/>
      <c r="B379" s="38"/>
      <c r="F379" s="26"/>
    </row>
    <row r="380" spans="1:15" x14ac:dyDescent="0.25">
      <c r="A380" s="465"/>
      <c r="B380" s="38"/>
      <c r="F380" s="26"/>
    </row>
    <row r="381" spans="1:15" x14ac:dyDescent="0.25">
      <c r="A381" s="465"/>
      <c r="B381" s="38"/>
      <c r="F381" s="26"/>
    </row>
    <row r="382" spans="1:15" x14ac:dyDescent="0.25">
      <c r="A382" s="465"/>
      <c r="B382" s="38"/>
      <c r="F382" s="26"/>
    </row>
    <row r="383" spans="1:15" s="21" customFormat="1" x14ac:dyDescent="0.25">
      <c r="A383" s="465"/>
      <c r="B383" s="38"/>
      <c r="C383" s="41"/>
      <c r="D383" s="41"/>
      <c r="E383" s="41"/>
      <c r="F383" s="26"/>
      <c r="L383"/>
      <c r="M383"/>
      <c r="N383"/>
      <c r="O383"/>
    </row>
    <row r="384" spans="1:15" s="21" customFormat="1" x14ac:dyDescent="0.25">
      <c r="A384" s="465"/>
      <c r="B384" s="36"/>
      <c r="C384" s="41"/>
      <c r="D384" s="41"/>
      <c r="E384" s="41"/>
      <c r="F384" s="26"/>
      <c r="L384"/>
      <c r="M384"/>
      <c r="N384"/>
      <c r="O384"/>
    </row>
    <row r="385" spans="1:15" s="21" customFormat="1" x14ac:dyDescent="0.25">
      <c r="A385" s="465"/>
      <c r="B385" s="36"/>
      <c r="C385" s="41"/>
      <c r="D385" s="41"/>
      <c r="E385" s="41"/>
      <c r="F385" s="26"/>
      <c r="L385"/>
      <c r="M385"/>
      <c r="N385"/>
      <c r="O385"/>
    </row>
    <row r="386" spans="1:15" s="21" customFormat="1" x14ac:dyDescent="0.25">
      <c r="A386" s="465"/>
      <c r="B386" s="36"/>
      <c r="C386" s="41"/>
      <c r="D386" s="41"/>
      <c r="E386" s="41"/>
      <c r="F386" s="26"/>
      <c r="L386"/>
      <c r="M386"/>
      <c r="N386"/>
      <c r="O386"/>
    </row>
    <row r="387" spans="1:15" s="21" customFormat="1" x14ac:dyDescent="0.25">
      <c r="A387" s="465"/>
      <c r="B387" s="36"/>
      <c r="C387" s="41"/>
      <c r="D387" s="41"/>
      <c r="E387" s="41"/>
      <c r="F387" s="26"/>
      <c r="L387"/>
      <c r="M387"/>
      <c r="N387"/>
      <c r="O387"/>
    </row>
    <row r="388" spans="1:15" s="21" customFormat="1" x14ac:dyDescent="0.25">
      <c r="A388" s="465"/>
      <c r="B388" s="36"/>
      <c r="C388" s="41"/>
      <c r="D388" s="41"/>
      <c r="E388" s="41"/>
      <c r="F388" s="26"/>
      <c r="L388"/>
      <c r="M388"/>
      <c r="N388"/>
      <c r="O388"/>
    </row>
    <row r="389" spans="1:15" s="21" customFormat="1" x14ac:dyDescent="0.25">
      <c r="A389" s="465"/>
      <c r="B389" s="36"/>
      <c r="C389" s="41"/>
      <c r="D389" s="41"/>
      <c r="E389" s="41"/>
      <c r="F389" s="132"/>
      <c r="L389"/>
      <c r="M389"/>
      <c r="N389"/>
      <c r="O389"/>
    </row>
    <row r="390" spans="1:15" s="21" customFormat="1" x14ac:dyDescent="0.25">
      <c r="A390" s="465"/>
      <c r="B390" s="36"/>
      <c r="C390" s="41"/>
      <c r="D390" s="41"/>
      <c r="E390" s="41"/>
      <c r="F390" s="132"/>
      <c r="L390"/>
      <c r="M390"/>
      <c r="N390"/>
      <c r="O390"/>
    </row>
    <row r="391" spans="1:15" s="21" customFormat="1" x14ac:dyDescent="0.25">
      <c r="A391" s="465"/>
      <c r="B391" s="36"/>
      <c r="C391" s="41"/>
      <c r="D391" s="41"/>
      <c r="E391" s="41"/>
      <c r="F391" s="132"/>
      <c r="L391"/>
      <c r="M391"/>
      <c r="N391"/>
      <c r="O391"/>
    </row>
    <row r="392" spans="1:15" s="21" customFormat="1" x14ac:dyDescent="0.25">
      <c r="A392" s="465"/>
      <c r="B392" s="36"/>
      <c r="C392" s="41"/>
      <c r="D392" s="41"/>
      <c r="E392" s="41"/>
      <c r="F392" s="132"/>
      <c r="L392"/>
      <c r="M392"/>
      <c r="N392"/>
      <c r="O392"/>
    </row>
    <row r="393" spans="1:15" s="21" customFormat="1" x14ac:dyDescent="0.25">
      <c r="A393" s="465"/>
      <c r="B393" s="36"/>
      <c r="C393" s="41"/>
      <c r="D393" s="41"/>
      <c r="E393" s="41"/>
      <c r="F393" s="132"/>
      <c r="L393"/>
      <c r="M393"/>
      <c r="N393"/>
      <c r="O393"/>
    </row>
    <row r="394" spans="1:15" s="21" customFormat="1" x14ac:dyDescent="0.25">
      <c r="A394" s="466"/>
      <c r="B394" s="36"/>
      <c r="C394" s="41"/>
      <c r="D394" s="41"/>
      <c r="E394" s="41"/>
      <c r="F394" s="132"/>
      <c r="L394"/>
      <c r="M394"/>
      <c r="N394"/>
      <c r="O394"/>
    </row>
    <row r="395" spans="1:15" s="21" customFormat="1" x14ac:dyDescent="0.25">
      <c r="A395" s="466"/>
      <c r="B395" s="36"/>
      <c r="C395" s="41"/>
      <c r="D395" s="41"/>
      <c r="E395" s="41"/>
      <c r="F395" s="132"/>
      <c r="L395"/>
      <c r="M395"/>
      <c r="N395"/>
      <c r="O395"/>
    </row>
    <row r="396" spans="1:15" s="21" customFormat="1" x14ac:dyDescent="0.25">
      <c r="A396" s="466"/>
      <c r="B396" s="467"/>
      <c r="C396" s="41"/>
      <c r="D396" s="41"/>
      <c r="E396" s="41"/>
      <c r="F396" s="132"/>
      <c r="L396"/>
      <c r="M396"/>
      <c r="N396"/>
      <c r="O396"/>
    </row>
    <row r="397" spans="1:15" s="21" customFormat="1" x14ac:dyDescent="0.25">
      <c r="A397" s="466"/>
      <c r="B397" s="36"/>
      <c r="C397" s="41"/>
      <c r="D397" s="41"/>
      <c r="E397" s="41"/>
      <c r="F397" s="132"/>
      <c r="L397"/>
      <c r="M397"/>
      <c r="N397"/>
      <c r="O397"/>
    </row>
    <row r="398" spans="1:15" s="21" customFormat="1" x14ac:dyDescent="0.25">
      <c r="A398" s="466"/>
      <c r="B398" s="36"/>
      <c r="C398" s="41"/>
      <c r="D398" s="41"/>
      <c r="E398" s="41"/>
      <c r="F398" s="132"/>
      <c r="L398"/>
      <c r="M398"/>
      <c r="N398"/>
      <c r="O398"/>
    </row>
    <row r="399" spans="1:15" s="41" customFormat="1" x14ac:dyDescent="0.25">
      <c r="A399" s="466"/>
      <c r="B399" s="36"/>
      <c r="F399" s="132"/>
      <c r="G399" s="21"/>
      <c r="H399" s="21"/>
      <c r="I399" s="21"/>
      <c r="J399" s="21"/>
      <c r="K399" s="21"/>
      <c r="L399"/>
      <c r="M399"/>
      <c r="N399"/>
      <c r="O399"/>
    </row>
    <row r="400" spans="1:15" s="41" customFormat="1" x14ac:dyDescent="0.25">
      <c r="A400" s="466"/>
      <c r="B400" s="36"/>
      <c r="F400" s="132"/>
      <c r="G400" s="21"/>
      <c r="H400" s="21"/>
      <c r="I400" s="21"/>
      <c r="J400" s="21"/>
      <c r="K400" s="21"/>
      <c r="L400"/>
      <c r="M400"/>
      <c r="N400"/>
      <c r="O400"/>
    </row>
    <row r="401" spans="1:15" s="41" customFormat="1" x14ac:dyDescent="0.25">
      <c r="A401" s="466"/>
      <c r="B401" s="36"/>
      <c r="F401" s="132"/>
      <c r="G401" s="21"/>
      <c r="H401" s="21"/>
      <c r="I401" s="21"/>
      <c r="J401" s="21"/>
      <c r="K401" s="21"/>
      <c r="L401"/>
      <c r="M401"/>
      <c r="N401"/>
      <c r="O401"/>
    </row>
    <row r="402" spans="1:15" s="41" customFormat="1" x14ac:dyDescent="0.25">
      <c r="A402" s="465"/>
      <c r="B402" s="36"/>
      <c r="F402" s="132"/>
      <c r="G402" s="21"/>
      <c r="H402" s="21"/>
      <c r="I402" s="21"/>
      <c r="J402" s="21"/>
      <c r="K402" s="21"/>
      <c r="L402"/>
      <c r="M402"/>
      <c r="N402"/>
      <c r="O402"/>
    </row>
    <row r="403" spans="1:15" s="41" customFormat="1" x14ac:dyDescent="0.25">
      <c r="A403" s="466"/>
      <c r="B403" s="36"/>
      <c r="F403" s="132"/>
      <c r="G403" s="21"/>
      <c r="H403" s="21"/>
      <c r="I403" s="21"/>
      <c r="J403" s="21"/>
      <c r="K403" s="21"/>
      <c r="L403"/>
      <c r="M403"/>
      <c r="N403"/>
      <c r="O403"/>
    </row>
    <row r="404" spans="1:15" s="41" customFormat="1" x14ac:dyDescent="0.25">
      <c r="A404" s="466"/>
      <c r="B404" s="36"/>
      <c r="F404" s="132"/>
      <c r="G404" s="21"/>
      <c r="H404" s="21"/>
      <c r="I404" s="21"/>
      <c r="J404" s="21"/>
      <c r="K404" s="21"/>
      <c r="L404"/>
      <c r="M404"/>
      <c r="N404"/>
      <c r="O404"/>
    </row>
    <row r="405" spans="1:15" s="41" customFormat="1" x14ac:dyDescent="0.25">
      <c r="A405" s="466"/>
      <c r="B405" s="36"/>
      <c r="F405" s="132"/>
      <c r="G405" s="21"/>
      <c r="H405" s="21"/>
      <c r="I405" s="21"/>
      <c r="J405" s="21"/>
      <c r="K405" s="21"/>
      <c r="L405"/>
      <c r="M405"/>
      <c r="N405"/>
      <c r="O405"/>
    </row>
    <row r="406" spans="1:15" s="41" customFormat="1" x14ac:dyDescent="0.25">
      <c r="A406" s="465"/>
      <c r="B406" s="36"/>
      <c r="F406" s="132"/>
      <c r="G406" s="21"/>
      <c r="H406" s="21"/>
      <c r="I406" s="21"/>
      <c r="J406" s="21"/>
      <c r="K406" s="21"/>
      <c r="L406"/>
      <c r="M406"/>
      <c r="N406"/>
      <c r="O406"/>
    </row>
    <row r="407" spans="1:15" s="41" customFormat="1" x14ac:dyDescent="0.25">
      <c r="A407" s="466"/>
      <c r="B407" s="36"/>
      <c r="F407" s="132"/>
      <c r="G407" s="21"/>
      <c r="H407" s="21"/>
      <c r="I407" s="21"/>
      <c r="J407" s="21"/>
      <c r="K407" s="21"/>
      <c r="L407"/>
      <c r="M407"/>
      <c r="N407"/>
      <c r="O407"/>
    </row>
    <row r="408" spans="1:15" s="41" customFormat="1" x14ac:dyDescent="0.25">
      <c r="A408" s="466"/>
      <c r="B408" s="36"/>
      <c r="F408" s="132"/>
      <c r="G408" s="21"/>
      <c r="H408" s="21"/>
      <c r="I408" s="21"/>
      <c r="J408" s="21"/>
      <c r="K408" s="21"/>
      <c r="L408"/>
      <c r="M408"/>
      <c r="N408"/>
      <c r="O408"/>
    </row>
    <row r="409" spans="1:15" s="41" customFormat="1" x14ac:dyDescent="0.25">
      <c r="A409" s="466"/>
      <c r="B409" s="36"/>
      <c r="F409" s="132"/>
      <c r="G409" s="21"/>
      <c r="H409" s="21"/>
      <c r="I409" s="21"/>
      <c r="J409" s="21"/>
      <c r="K409" s="21"/>
      <c r="L409"/>
      <c r="M409"/>
      <c r="N409"/>
      <c r="O409"/>
    </row>
    <row r="410" spans="1:15" s="41" customFormat="1" x14ac:dyDescent="0.25">
      <c r="A410" s="466"/>
      <c r="B410" s="467"/>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C7" activePane="bottomRight" state="frozen"/>
      <selection pane="topRight" activeCell="C1" sqref="C1"/>
      <selection pane="bottomLeft" activeCell="A11" sqref="A11"/>
      <selection pane="bottomRight"/>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1" t="s">
        <v>1419</v>
      </c>
      <c r="E1" s="4"/>
      <c r="F1" s="3"/>
      <c r="G1" s="4"/>
      <c r="H1" s="5"/>
      <c r="I1" s="6"/>
      <c r="R1" s="70"/>
    </row>
    <row r="2" spans="1:20" ht="15" x14ac:dyDescent="0.25">
      <c r="A2" s="130" t="s">
        <v>1420</v>
      </c>
      <c r="B2" s="321" t="s">
        <v>737</v>
      </c>
      <c r="C2" s="14"/>
      <c r="D2" s="14"/>
      <c r="E2" s="14"/>
      <c r="F2" s="15"/>
      <c r="G2" s="16"/>
      <c r="H2" s="17"/>
      <c r="I2" s="17"/>
      <c r="J2" s="15"/>
      <c r="K2" s="15"/>
      <c r="L2" s="18"/>
      <c r="M2" s="15"/>
      <c r="N2" s="121"/>
      <c r="O2" s="121"/>
      <c r="P2" s="15"/>
      <c r="Q2" s="121"/>
      <c r="R2" s="123"/>
      <c r="S2" s="19"/>
      <c r="T2" s="10"/>
    </row>
    <row r="3" spans="1:20" ht="15" x14ac:dyDescent="0.25">
      <c r="A3" s="22" t="s">
        <v>0</v>
      </c>
      <c r="B3" s="307">
        <v>0.25719999999999998</v>
      </c>
      <c r="C3" s="14"/>
      <c r="E3" s="14"/>
      <c r="F3" s="15"/>
      <c r="G3" s="14"/>
      <c r="H3" s="17"/>
      <c r="I3" s="17"/>
      <c r="J3" s="23"/>
      <c r="K3" s="15"/>
      <c r="L3" s="18"/>
      <c r="M3" s="24"/>
      <c r="N3" s="122"/>
      <c r="O3" s="122"/>
      <c r="P3" s="15"/>
      <c r="Q3" s="356"/>
      <c r="R3" s="34"/>
      <c r="S3" s="15"/>
      <c r="T3" s="10"/>
    </row>
    <row r="4" spans="1:20" ht="15" x14ac:dyDescent="0.25">
      <c r="A4" s="12" t="s">
        <v>690</v>
      </c>
      <c r="B4" s="308">
        <v>292</v>
      </c>
      <c r="C4" s="15"/>
      <c r="D4" s="321"/>
      <c r="E4" s="321"/>
      <c r="F4" s="321"/>
      <c r="G4" s="321"/>
      <c r="H4" s="321"/>
      <c r="I4" s="321"/>
      <c r="J4" s="321"/>
      <c r="K4" s="321"/>
      <c r="L4" s="321"/>
      <c r="M4" s="321"/>
      <c r="N4" s="321"/>
      <c r="O4" s="321"/>
      <c r="P4" s="321"/>
      <c r="Q4" s="357"/>
      <c r="R4" s="357"/>
      <c r="S4" s="357"/>
      <c r="T4" s="10"/>
    </row>
    <row r="5" spans="1:20" s="306" customFormat="1" ht="71.25" x14ac:dyDescent="0.2">
      <c r="A5" s="214" t="s">
        <v>2</v>
      </c>
      <c r="B5" s="213" t="s">
        <v>3</v>
      </c>
      <c r="C5" s="215" t="s">
        <v>1088</v>
      </c>
      <c r="D5" s="215" t="s">
        <v>4</v>
      </c>
      <c r="E5" s="215" t="s">
        <v>703</v>
      </c>
      <c r="F5" s="201" t="s">
        <v>5</v>
      </c>
      <c r="G5" s="304" t="s">
        <v>6</v>
      </c>
      <c r="H5" s="304" t="s">
        <v>7</v>
      </c>
      <c r="I5" s="304" t="s">
        <v>8</v>
      </c>
      <c r="J5" s="215" t="s">
        <v>9</v>
      </c>
      <c r="K5" s="215" t="s">
        <v>10</v>
      </c>
      <c r="L5" s="215" t="s">
        <v>734</v>
      </c>
      <c r="M5" s="215" t="s">
        <v>735</v>
      </c>
      <c r="N5" s="201" t="s">
        <v>699</v>
      </c>
      <c r="O5" s="201" t="s">
        <v>702</v>
      </c>
      <c r="P5" s="213" t="s">
        <v>727</v>
      </c>
      <c r="Q5" s="213" t="s">
        <v>1047</v>
      </c>
      <c r="R5" s="213" t="s">
        <v>725</v>
      </c>
      <c r="S5" s="305"/>
    </row>
    <row r="6" spans="1:20" s="31" customFormat="1" ht="15" x14ac:dyDescent="0.25">
      <c r="A6" s="13"/>
      <c r="B6" s="13" t="s">
        <v>11</v>
      </c>
      <c r="C6" s="310">
        <f>SUM(C7:C298)</f>
        <v>5605317</v>
      </c>
      <c r="D6" s="310">
        <f>SUM(D7:D298)</f>
        <v>9199758756.9599991</v>
      </c>
      <c r="E6" s="310">
        <f>SUM(E7:E298)</f>
        <v>2487756480.53473</v>
      </c>
      <c r="F6" s="303">
        <f>SUM(F7:F298)</f>
        <v>11687515237.494728</v>
      </c>
      <c r="G6" s="451">
        <v>1548.79</v>
      </c>
      <c r="H6" s="310">
        <f t="shared" ref="H6:M6" si="0">SUM(H7:H298)</f>
        <v>8681458916.4299965</v>
      </c>
      <c r="I6" s="303">
        <f t="shared" si="0"/>
        <v>3006056321.0647321</v>
      </c>
      <c r="J6" s="310">
        <f t="shared" si="0"/>
        <v>314640300.55921</v>
      </c>
      <c r="K6" s="310">
        <f t="shared" si="0"/>
        <v>-592672282.92212939</v>
      </c>
      <c r="L6" s="303">
        <f t="shared" si="0"/>
        <v>2728024338.7018108</v>
      </c>
      <c r="M6" s="310">
        <f t="shared" si="0"/>
        <v>782517373.57478368</v>
      </c>
      <c r="N6" s="303">
        <f>SUM(N7:N373)</f>
        <v>3510541712.2765937</v>
      </c>
      <c r="O6" s="241">
        <f>SUM(O7:O373)</f>
        <v>527000000.00000107</v>
      </c>
      <c r="P6" s="371">
        <f>SUM(P7:P373)</f>
        <v>4037541712.276597</v>
      </c>
      <c r="Q6" s="310">
        <f>SUM(Q7:Q373)</f>
        <v>30109688.982919227</v>
      </c>
      <c r="R6" s="341">
        <f>SUM(R7:R373)</f>
        <v>4067651401.2595158</v>
      </c>
      <c r="S6" s="30"/>
    </row>
    <row r="7" spans="1:20" ht="15" x14ac:dyDescent="0.25">
      <c r="A7" s="32">
        <v>5</v>
      </c>
      <c r="B7" s="13" t="s">
        <v>12</v>
      </c>
      <c r="C7" s="15">
        <v>9078</v>
      </c>
      <c r="D7" s="15">
        <f>Ikärakenne[[#This Row],[Laskennalliset kustannukset, IKÄRAKENNE yhteensä, €]]</f>
        <v>16293549.890000001</v>
      </c>
      <c r="E7" s="15">
        <f>'Lask. kustannukset MUUT'!AD13</f>
        <v>2707092.0041685551</v>
      </c>
      <c r="F7" s="231">
        <f>Yhteenveto[[#This Row],[Ikärakenne, laskennallinen kustannus]]+Yhteenveto[[#This Row],[Muut laskennalliset kustannukset ]]</f>
        <v>19000641.894168556</v>
      </c>
      <c r="G7" s="451">
        <v>1548.79</v>
      </c>
      <c r="H7" s="17">
        <v>14059915.619999999</v>
      </c>
      <c r="I7" s="339">
        <f>Yhteenveto[[#This Row],[Laskennalliset kustannukset yhteensä]]-Yhteenveto[[#This Row],[Omarahoitusosuus, €]]</f>
        <v>4940726.2741685566</v>
      </c>
      <c r="J7" s="33">
        <f>Lisäosat!U8</f>
        <v>654504.49351402803</v>
      </c>
      <c r="K7" s="34">
        <f>'Muut lis_väh'!Q5</f>
        <v>263797.3402715227</v>
      </c>
      <c r="L7" s="231">
        <f>Yhteenveto[[#This Row],[Valtionosuus omarahoitusosuuden jälkeen (välisumma)]]+Yhteenveto[[#This Row],[Lisäosat yhteensä]]+Yhteenveto[[#This Row],[Valtionosuuteen tehtävät vähennykset ja lisäykset, netto]]</f>
        <v>5859028.1079541072</v>
      </c>
      <c r="M7" s="34">
        <f>'Verotuloihin perust tasaus'!N12</f>
        <v>5075761.2754726885</v>
      </c>
      <c r="N7" s="303">
        <f>SUM(Yhteenveto[[#This Row],[Valtionosuus ennen verotuloihin perustuvaa valtionosuuden tasausta]]+Yhteenveto[[#This Row],[Verotuloihin perustuva valtionosuuden tasaus]])</f>
        <v>10934789.383426797</v>
      </c>
      <c r="O7" s="241">
        <f>Verokorvaukset!G5</f>
        <v>1413989.6493127213</v>
      </c>
      <c r="P7" s="372">
        <f>SUM(Yhteenveto[[#This Row],[Kunnan  peruspalvelujen valtionosuus ]:[Veroperustemuutoksista johtuvien veromenetysten korvaus]])</f>
        <v>12348779.032739518</v>
      </c>
      <c r="Q7" s="34">
        <f>Kotikuntakorvaus!F9</f>
        <v>-399462.17500000005</v>
      </c>
      <c r="R7" s="341">
        <f>+Yhteenveto[[#This Row],[Kunnan  peruspalvelujen valtionosuus ]]+Yhteenveto[[#This Row],[Veroperustemuutoksista johtuvien veromenetysten korvaus]]+Yhteenveto[[#This Row],[Kotikuntakorvaus, netto]]</f>
        <v>11949316.857739517</v>
      </c>
      <c r="S7" s="11"/>
      <c r="T7"/>
    </row>
    <row r="8" spans="1:20" ht="15" x14ac:dyDescent="0.25">
      <c r="A8" s="32">
        <v>9</v>
      </c>
      <c r="B8" s="13" t="s">
        <v>13</v>
      </c>
      <c r="C8" s="15">
        <v>2410</v>
      </c>
      <c r="D8" s="15">
        <f>Ikärakenne[[#This Row],[Laskennalliset kustannukset, IKÄRAKENNE yhteensä, €]]</f>
        <v>4882443.78</v>
      </c>
      <c r="E8" s="15">
        <f>'Lask. kustannukset MUUT'!AD14</f>
        <v>623084.58604917908</v>
      </c>
      <c r="F8" s="231">
        <f>Yhteenveto[[#This Row],[Ikärakenne, laskennallinen kustannus]]+Yhteenveto[[#This Row],[Muut laskennalliset kustannukset ]]</f>
        <v>5505528.3660491798</v>
      </c>
      <c r="G8" s="451">
        <v>1548.79</v>
      </c>
      <c r="H8" s="17">
        <v>3732583.9</v>
      </c>
      <c r="I8" s="339">
        <f>Yhteenveto[[#This Row],[Laskennalliset kustannukset yhteensä]]-Yhteenveto[[#This Row],[Omarahoitusosuus, €]]</f>
        <v>1772944.4660491799</v>
      </c>
      <c r="J8" s="33">
        <f>Lisäosat!U9</f>
        <v>86306.690408884373</v>
      </c>
      <c r="K8" s="34">
        <f>'Muut lis_väh'!Q6</f>
        <v>253689.20561707561</v>
      </c>
      <c r="L8" s="231">
        <f>Yhteenveto[[#This Row],[Valtionosuus omarahoitusosuuden jälkeen (välisumma)]]+Yhteenveto[[#This Row],[Lisäosat yhteensä]]+Yhteenveto[[#This Row],[Valtionosuuteen tehtävät vähennykset ja lisäykset, netto]]</f>
        <v>2112940.3620751398</v>
      </c>
      <c r="M8" s="34">
        <f>'Verotuloihin perust tasaus'!N13</f>
        <v>1776046.9893770614</v>
      </c>
      <c r="N8" s="303">
        <f>SUM(Yhteenveto[[#This Row],[Valtionosuus ennen verotuloihin perustuvaa valtionosuuden tasausta]]+Yhteenveto[[#This Row],[Verotuloihin perustuva valtionosuuden tasaus]])</f>
        <v>3888987.3514522011</v>
      </c>
      <c r="O8" s="241">
        <f>Verokorvaukset!G6</f>
        <v>359241.40031984617</v>
      </c>
      <c r="P8" s="372">
        <f>SUM(Yhteenveto[[#This Row],[Kunnan  peruspalvelujen valtionosuus ]:[Veroperustemuutoksista johtuvien veromenetysten korvaus]])</f>
        <v>4248228.751772047</v>
      </c>
      <c r="Q8" s="34">
        <f>Kotikuntakorvaus!F10</f>
        <v>113072</v>
      </c>
      <c r="R8" s="341">
        <f>+Yhteenveto[[#This Row],[Kunnan  peruspalvelujen valtionosuus ]]+Yhteenveto[[#This Row],[Veroperustemuutoksista johtuvien veromenetysten korvaus]]+Yhteenveto[[#This Row],[Kotikuntakorvaus, netto]]</f>
        <v>4361300.751772047</v>
      </c>
      <c r="S8" s="11"/>
      <c r="T8"/>
    </row>
    <row r="9" spans="1:20" ht="15" x14ac:dyDescent="0.25">
      <c r="A9" s="32">
        <v>10</v>
      </c>
      <c r="B9" s="13" t="s">
        <v>14</v>
      </c>
      <c r="C9" s="15">
        <v>10780</v>
      </c>
      <c r="D9" s="15">
        <f>Ikärakenne[[#This Row],[Laskennalliset kustannukset, IKÄRAKENNE yhteensä, €]]</f>
        <v>18562066.399999999</v>
      </c>
      <c r="E9" s="15">
        <f>'Lask. kustannukset MUUT'!AD15</f>
        <v>2991655.223648285</v>
      </c>
      <c r="F9" s="231">
        <f>Yhteenveto[[#This Row],[Ikärakenne, laskennallinen kustannus]]+Yhteenveto[[#This Row],[Muut laskennalliset kustannukset ]]</f>
        <v>21553721.623648282</v>
      </c>
      <c r="G9" s="451">
        <v>1548.79</v>
      </c>
      <c r="H9" s="17">
        <v>16695956.199999999</v>
      </c>
      <c r="I9" s="339">
        <f>Yhteenveto[[#This Row],[Laskennalliset kustannukset yhteensä]]-Yhteenveto[[#This Row],[Omarahoitusosuus, €]]</f>
        <v>4857765.4236482829</v>
      </c>
      <c r="J9" s="33">
        <f>Lisäosat!U10</f>
        <v>746722.36816527322</v>
      </c>
      <c r="K9" s="34">
        <f>'Muut lis_väh'!Q7</f>
        <v>-1819906.427032653</v>
      </c>
      <c r="L9" s="231">
        <f>Yhteenveto[[#This Row],[Valtionosuus omarahoitusosuuden jälkeen (välisumma)]]+Yhteenveto[[#This Row],[Lisäosat yhteensä]]+Yhteenveto[[#This Row],[Valtionosuuteen tehtävät vähennykset ja lisäykset, netto]]</f>
        <v>3784581.3647809029</v>
      </c>
      <c r="M9" s="34">
        <f>'Verotuloihin perust tasaus'!N14</f>
        <v>6775281.5115100024</v>
      </c>
      <c r="N9" s="303">
        <f>SUM(Yhteenveto[[#This Row],[Valtionosuus ennen verotuloihin perustuvaa valtionosuuden tasausta]]+Yhteenveto[[#This Row],[Verotuloihin perustuva valtionosuuden tasaus]])</f>
        <v>10559862.876290906</v>
      </c>
      <c r="O9" s="241">
        <f>Verokorvaukset!G7</f>
        <v>1650570.7050676523</v>
      </c>
      <c r="P9" s="372">
        <f>SUM(Yhteenveto[[#This Row],[Kunnan  peruspalvelujen valtionosuus ]:[Veroperustemuutoksista johtuvien veromenetysten korvaus]])</f>
        <v>12210433.581358559</v>
      </c>
      <c r="Q9" s="34">
        <f>Kotikuntakorvaus!F11</f>
        <v>8922.0874999999942</v>
      </c>
      <c r="R9" s="341">
        <f>+Yhteenveto[[#This Row],[Kunnan  peruspalvelujen valtionosuus ]]+Yhteenveto[[#This Row],[Veroperustemuutoksista johtuvien veromenetysten korvaus]]+Yhteenveto[[#This Row],[Kotikuntakorvaus, netto]]</f>
        <v>12219355.66885856</v>
      </c>
      <c r="S9" s="11"/>
      <c r="T9"/>
    </row>
    <row r="10" spans="1:20" ht="15" x14ac:dyDescent="0.25">
      <c r="A10" s="32">
        <v>16</v>
      </c>
      <c r="B10" s="13" t="s">
        <v>15</v>
      </c>
      <c r="C10" s="15">
        <v>7889</v>
      </c>
      <c r="D10" s="15">
        <f>Ikärakenne[[#This Row],[Laskennalliset kustannukset, IKÄRAKENNE yhteensä, €]]</f>
        <v>11338529.079999998</v>
      </c>
      <c r="E10" s="15">
        <f>'Lask. kustannukset MUUT'!AD16</f>
        <v>2330166.2266964754</v>
      </c>
      <c r="F10" s="231">
        <f>Yhteenveto[[#This Row],[Ikärakenne, laskennallinen kustannus]]+Yhteenveto[[#This Row],[Muut laskennalliset kustannukset ]]</f>
        <v>13668695.306696475</v>
      </c>
      <c r="G10" s="451">
        <v>1548.79</v>
      </c>
      <c r="H10" s="17">
        <v>12218404.310000001</v>
      </c>
      <c r="I10" s="339">
        <f>Yhteenveto[[#This Row],[Laskennalliset kustannukset yhteensä]]-Yhteenveto[[#This Row],[Omarahoitusosuus, €]]</f>
        <v>1450290.996696474</v>
      </c>
      <c r="J10" s="33">
        <f>Lisäosat!U11</f>
        <v>244887.55068555858</v>
      </c>
      <c r="K10" s="34">
        <f>'Muut lis_väh'!Q8</f>
        <v>3278466.1817776412</v>
      </c>
      <c r="L10" s="231">
        <f>Yhteenveto[[#This Row],[Valtionosuus omarahoitusosuuden jälkeen (välisumma)]]+Yhteenveto[[#This Row],[Lisäosat yhteensä]]+Yhteenveto[[#This Row],[Valtionosuuteen tehtävät vähennykset ja lisäykset, netto]]</f>
        <v>4973644.7291596737</v>
      </c>
      <c r="M10" s="34">
        <f>'Verotuloihin perust tasaus'!N15</f>
        <v>2433034.970495244</v>
      </c>
      <c r="N10" s="303">
        <f>SUM(Yhteenveto[[#This Row],[Valtionosuus ennen verotuloihin perustuvaa valtionosuuden tasausta]]+Yhteenveto[[#This Row],[Verotuloihin perustuva valtionosuuden tasaus]])</f>
        <v>7406679.6996549182</v>
      </c>
      <c r="O10" s="241">
        <f>Verokorvaukset!G8</f>
        <v>968996.36596242373</v>
      </c>
      <c r="P10" s="372">
        <f>SUM(Yhteenveto[[#This Row],[Kunnan  peruspalvelujen valtionosuus ]:[Veroperustemuutoksista johtuvien veromenetysten korvaus]])</f>
        <v>8375676.0656173415</v>
      </c>
      <c r="Q10" s="34">
        <f>Kotikuntakorvaus!F12</f>
        <v>483347.46500000008</v>
      </c>
      <c r="R10" s="341">
        <f>+Yhteenveto[[#This Row],[Kunnan  peruspalvelujen valtionosuus ]]+Yhteenveto[[#This Row],[Veroperustemuutoksista johtuvien veromenetysten korvaus]]+Yhteenveto[[#This Row],[Kotikuntakorvaus, netto]]</f>
        <v>8859023.5306173414</v>
      </c>
      <c r="S10" s="11"/>
      <c r="T10"/>
    </row>
    <row r="11" spans="1:20" ht="15" x14ac:dyDescent="0.25">
      <c r="A11" s="32">
        <v>18</v>
      </c>
      <c r="B11" s="13" t="s">
        <v>16</v>
      </c>
      <c r="C11" s="15">
        <v>4651</v>
      </c>
      <c r="D11" s="15">
        <f>Ikärakenne[[#This Row],[Laskennalliset kustannukset, IKÄRAKENNE yhteensä, €]]</f>
        <v>8876419.8300000001</v>
      </c>
      <c r="E11" s="15">
        <f>'Lask. kustannukset MUUT'!AD17</f>
        <v>1042870.878967369</v>
      </c>
      <c r="F11" s="231">
        <f>Yhteenveto[[#This Row],[Ikärakenne, laskennallinen kustannus]]+Yhteenveto[[#This Row],[Muut laskennalliset kustannukset ]]</f>
        <v>9919290.708967369</v>
      </c>
      <c r="G11" s="451">
        <v>1548.79</v>
      </c>
      <c r="H11" s="17">
        <v>7203422.29</v>
      </c>
      <c r="I11" s="339">
        <f>Yhteenveto[[#This Row],[Laskennalliset kustannukset yhteensä]]-Yhteenveto[[#This Row],[Omarahoitusosuus, €]]</f>
        <v>2715868.418967369</v>
      </c>
      <c r="J11" s="33">
        <f>Lisäosat!U12</f>
        <v>124649.90337625236</v>
      </c>
      <c r="K11" s="34">
        <f>'Muut lis_väh'!Q9</f>
        <v>-972327.24870034831</v>
      </c>
      <c r="L11" s="231">
        <f>Yhteenveto[[#This Row],[Valtionosuus omarahoitusosuuden jälkeen (välisumma)]]+Yhteenveto[[#This Row],[Lisäosat yhteensä]]+Yhteenveto[[#This Row],[Valtionosuuteen tehtävät vähennykset ja lisäykset, netto]]</f>
        <v>1868191.0736432732</v>
      </c>
      <c r="M11" s="34">
        <f>'Verotuloihin perust tasaus'!N16</f>
        <v>996978.64647981327</v>
      </c>
      <c r="N11" s="303">
        <f>SUM(Yhteenveto[[#This Row],[Valtionosuus ennen verotuloihin perustuvaa valtionosuuden tasausta]]+Yhteenveto[[#This Row],[Verotuloihin perustuva valtionosuuden tasaus]])</f>
        <v>2865169.7201230866</v>
      </c>
      <c r="O11" s="241">
        <f>Verokorvaukset!G9</f>
        <v>413385.97210186103</v>
      </c>
      <c r="P11" s="372">
        <f>SUM(Yhteenveto[[#This Row],[Kunnan  peruspalvelujen valtionosuus ]:[Veroperustemuutoksista johtuvien veromenetysten korvaus]])</f>
        <v>3278555.6922249477</v>
      </c>
      <c r="Q11" s="34">
        <f>Kotikuntakorvaus!F13</f>
        <v>641595.26250000007</v>
      </c>
      <c r="R11" s="341">
        <f>+Yhteenveto[[#This Row],[Kunnan  peruspalvelujen valtionosuus ]]+Yhteenveto[[#This Row],[Veroperustemuutoksista johtuvien veromenetysten korvaus]]+Yhteenveto[[#This Row],[Kotikuntakorvaus, netto]]</f>
        <v>3920150.9547249479</v>
      </c>
      <c r="S11" s="11"/>
      <c r="T11"/>
    </row>
    <row r="12" spans="1:20" ht="15" x14ac:dyDescent="0.25">
      <c r="A12" s="32">
        <v>19</v>
      </c>
      <c r="B12" s="13" t="s">
        <v>17</v>
      </c>
      <c r="C12" s="15">
        <v>3966</v>
      </c>
      <c r="D12" s="15">
        <f>Ikärakenne[[#This Row],[Laskennalliset kustannukset, IKÄRAKENNE yhteensä, €]]</f>
        <v>7743569.129999999</v>
      </c>
      <c r="E12" s="15">
        <f>'Lask. kustannukset MUUT'!AD18</f>
        <v>739629.96721448563</v>
      </c>
      <c r="F12" s="231">
        <f>Yhteenveto[[#This Row],[Ikärakenne, laskennallinen kustannus]]+Yhteenveto[[#This Row],[Muut laskennalliset kustannukset ]]</f>
        <v>8483199.0972144846</v>
      </c>
      <c r="G12" s="451">
        <v>1548.79</v>
      </c>
      <c r="H12" s="17">
        <v>6142501.1399999997</v>
      </c>
      <c r="I12" s="339">
        <f>Yhteenveto[[#This Row],[Laskennalliset kustannukset yhteensä]]-Yhteenveto[[#This Row],[Omarahoitusosuus, €]]</f>
        <v>2340697.9572144849</v>
      </c>
      <c r="J12" s="33">
        <f>Lisäosat!U13</f>
        <v>116050.27571749002</v>
      </c>
      <c r="K12" s="34">
        <f>'Muut lis_väh'!Q10</f>
        <v>-1136381.0642677285</v>
      </c>
      <c r="L12" s="231">
        <f>Yhteenveto[[#This Row],[Valtionosuus omarahoitusosuuden jälkeen (välisumma)]]+Yhteenveto[[#This Row],[Lisäosat yhteensä]]+Yhteenveto[[#This Row],[Valtionosuuteen tehtävät vähennykset ja lisäykset, netto]]</f>
        <v>1320367.1686642463</v>
      </c>
      <c r="M12" s="34">
        <f>'Verotuloihin perust tasaus'!N17</f>
        <v>1588957.8220861678</v>
      </c>
      <c r="N12" s="303">
        <f>SUM(Yhteenveto[[#This Row],[Valtionosuus ennen verotuloihin perustuvaa valtionosuuden tasausta]]+Yhteenveto[[#This Row],[Verotuloihin perustuva valtionosuuden tasaus]])</f>
        <v>2909324.9907504143</v>
      </c>
      <c r="O12" s="241">
        <f>Verokorvaukset!G10</f>
        <v>301221.25722710113</v>
      </c>
      <c r="P12" s="372">
        <f>SUM(Yhteenveto[[#This Row],[Kunnan  peruspalvelujen valtionosuus ]:[Veroperustemuutoksista johtuvien veromenetysten korvaus]])</f>
        <v>3210546.2479775157</v>
      </c>
      <c r="Q12" s="34">
        <f>Kotikuntakorvaus!F14</f>
        <v>79592.087499999994</v>
      </c>
      <c r="R12" s="341">
        <f>+Yhteenveto[[#This Row],[Kunnan  peruspalvelujen valtionosuus ]]+Yhteenveto[[#This Row],[Veroperustemuutoksista johtuvien veromenetysten korvaus]]+Yhteenveto[[#This Row],[Kotikuntakorvaus, netto]]</f>
        <v>3290138.3354775156</v>
      </c>
      <c r="S12" s="11"/>
      <c r="T12"/>
    </row>
    <row r="13" spans="1:20" ht="15" x14ac:dyDescent="0.25">
      <c r="A13" s="32">
        <v>20</v>
      </c>
      <c r="B13" s="13" t="s">
        <v>18</v>
      </c>
      <c r="C13" s="15">
        <v>16387</v>
      </c>
      <c r="D13" s="15">
        <f>Ikärakenne[[#This Row],[Laskennalliset kustannukset, IKÄRAKENNE yhteensä, €]]</f>
        <v>28179638.400000002</v>
      </c>
      <c r="E13" s="15">
        <f>'Lask. kustannukset MUUT'!AD19</f>
        <v>3586409.7678450621</v>
      </c>
      <c r="F13" s="231">
        <f>Yhteenveto[[#This Row],[Ikärakenne, laskennallinen kustannus]]+Yhteenveto[[#This Row],[Muut laskennalliset kustannukset ]]</f>
        <v>31766048.167845063</v>
      </c>
      <c r="G13" s="451">
        <v>1548.79</v>
      </c>
      <c r="H13" s="17">
        <v>25380021.73</v>
      </c>
      <c r="I13" s="339">
        <f>Yhteenveto[[#This Row],[Laskennalliset kustannukset yhteensä]]-Yhteenveto[[#This Row],[Omarahoitusosuus, €]]</f>
        <v>6386026.4378450625</v>
      </c>
      <c r="J13" s="33">
        <f>Lisäosat!U14</f>
        <v>470123.21774537221</v>
      </c>
      <c r="K13" s="34">
        <f>'Muut lis_väh'!Q11</f>
        <v>-5898210.2801817888</v>
      </c>
      <c r="L13" s="231">
        <f>Yhteenveto[[#This Row],[Valtionosuus omarahoitusosuuden jälkeen (välisumma)]]+Yhteenveto[[#This Row],[Lisäosat yhteensä]]+Yhteenveto[[#This Row],[Valtionosuuteen tehtävät vähennykset ja lisäykset, netto]]</f>
        <v>957939.37540864572</v>
      </c>
      <c r="M13" s="34">
        <f>'Verotuloihin perust tasaus'!N18</f>
        <v>6747448.8939143568</v>
      </c>
      <c r="N13" s="303">
        <f>SUM(Yhteenveto[[#This Row],[Valtionosuus ennen verotuloihin perustuvaa valtionosuuden tasausta]]+Yhteenveto[[#This Row],[Verotuloihin perustuva valtionosuuden tasaus]])</f>
        <v>7705388.2693230025</v>
      </c>
      <c r="O13" s="241">
        <f>Verokorvaukset!G11</f>
        <v>1129848.7986919568</v>
      </c>
      <c r="P13" s="372">
        <f>SUM(Yhteenveto[[#This Row],[Kunnan  peruspalvelujen valtionosuus ]:[Veroperustemuutoksista johtuvien veromenetysten korvaus]])</f>
        <v>8835237.0680149589</v>
      </c>
      <c r="Q13" s="34">
        <f>Kotikuntakorvaus!F15</f>
        <v>-358561.91249999998</v>
      </c>
      <c r="R13" s="341">
        <f>+Yhteenveto[[#This Row],[Kunnan  peruspalvelujen valtionosuus ]]+Yhteenveto[[#This Row],[Veroperustemuutoksista johtuvien veromenetysten korvaus]]+Yhteenveto[[#This Row],[Kotikuntakorvaus, netto]]</f>
        <v>8476675.1555149592</v>
      </c>
      <c r="S13" s="11"/>
      <c r="T13"/>
    </row>
    <row r="14" spans="1:20" ht="15" x14ac:dyDescent="0.25">
      <c r="A14" s="32">
        <v>46</v>
      </c>
      <c r="B14" s="13" t="s">
        <v>19</v>
      </c>
      <c r="C14" s="15">
        <v>1288</v>
      </c>
      <c r="D14" s="15">
        <f>Ikärakenne[[#This Row],[Laskennalliset kustannukset, IKÄRAKENNE yhteensä, €]]</f>
        <v>1767962.8900000004</v>
      </c>
      <c r="E14" s="15">
        <f>'Lask. kustannukset MUUT'!AD20</f>
        <v>1101613.0816309992</v>
      </c>
      <c r="F14" s="231">
        <f>Yhteenveto[[#This Row],[Ikärakenne, laskennallinen kustannus]]+Yhteenveto[[#This Row],[Muut laskennalliset kustannukset ]]</f>
        <v>2869575.9716309998</v>
      </c>
      <c r="G14" s="451">
        <v>1548.79</v>
      </c>
      <c r="H14" s="17">
        <v>1994841.52</v>
      </c>
      <c r="I14" s="339">
        <f>Yhteenveto[[#This Row],[Laskennalliset kustannukset yhteensä]]-Yhteenveto[[#This Row],[Omarahoitusosuus, €]]</f>
        <v>874734.4516309998</v>
      </c>
      <c r="J14" s="33">
        <f>Lisäosat!U15</f>
        <v>200068.85863757011</v>
      </c>
      <c r="K14" s="34">
        <f>'Muut lis_väh'!Q12</f>
        <v>506545.96672975575</v>
      </c>
      <c r="L14" s="231">
        <f>Yhteenveto[[#This Row],[Valtionosuus omarahoitusosuuden jälkeen (välisumma)]]+Yhteenveto[[#This Row],[Lisäosat yhteensä]]+Yhteenveto[[#This Row],[Valtionosuuteen tehtävät vähennykset ja lisäykset, netto]]</f>
        <v>1581349.2769983257</v>
      </c>
      <c r="M14" s="34">
        <f>'Verotuloihin perust tasaus'!N19</f>
        <v>532260.50319786405</v>
      </c>
      <c r="N14" s="303">
        <f>SUM(Yhteenveto[[#This Row],[Valtionosuus ennen verotuloihin perustuvaa valtionosuuden tasausta]]+Yhteenveto[[#This Row],[Verotuloihin perustuva valtionosuuden tasaus]])</f>
        <v>2113609.7801961899</v>
      </c>
      <c r="O14" s="241">
        <f>Verokorvaukset!G12</f>
        <v>245731.83808475488</v>
      </c>
      <c r="P14" s="372">
        <f>SUM(Yhteenveto[[#This Row],[Kunnan  peruspalvelujen valtionosuus ]:[Veroperustemuutoksista johtuvien veromenetysten korvaus]])</f>
        <v>2359341.6182809449</v>
      </c>
      <c r="Q14" s="34">
        <f>Kotikuntakorvaus!F16</f>
        <v>510944.10000000009</v>
      </c>
      <c r="R14" s="341">
        <f>+Yhteenveto[[#This Row],[Kunnan  peruspalvelujen valtionosuus ]]+Yhteenveto[[#This Row],[Veroperustemuutoksista johtuvien veromenetysten korvaus]]+Yhteenveto[[#This Row],[Kotikuntakorvaus, netto]]</f>
        <v>2870285.718280945</v>
      </c>
      <c r="S14" s="11"/>
      <c r="T14"/>
    </row>
    <row r="15" spans="1:20" ht="15" x14ac:dyDescent="0.25">
      <c r="A15" s="32">
        <v>47</v>
      </c>
      <c r="B15" s="13" t="s">
        <v>20</v>
      </c>
      <c r="C15" s="15">
        <v>1762</v>
      </c>
      <c r="D15" s="15">
        <f>Ikärakenne[[#This Row],[Laskennalliset kustannukset, IKÄRAKENNE yhteensä, €]]</f>
        <v>2363044.79</v>
      </c>
      <c r="E15" s="15">
        <f>'Lask. kustannukset MUUT'!AD21</f>
        <v>1988859.1561567227</v>
      </c>
      <c r="F15" s="231">
        <f>Yhteenveto[[#This Row],[Ikärakenne, laskennallinen kustannus]]+Yhteenveto[[#This Row],[Muut laskennalliset kustannukset ]]</f>
        <v>4351903.9461567225</v>
      </c>
      <c r="G15" s="451">
        <v>1548.79</v>
      </c>
      <c r="H15" s="17">
        <v>2728967.98</v>
      </c>
      <c r="I15" s="339">
        <f>Yhteenveto[[#This Row],[Laskennalliset kustannukset yhteensä]]-Yhteenveto[[#This Row],[Omarahoitusosuus, €]]</f>
        <v>1622935.9661567225</v>
      </c>
      <c r="J15" s="33">
        <f>Lisäosat!U16</f>
        <v>924766.74545921583</v>
      </c>
      <c r="K15" s="34">
        <f>'Muut lis_väh'!Q13</f>
        <v>230269.72574738169</v>
      </c>
      <c r="L15" s="231">
        <f>Yhteenveto[[#This Row],[Valtionosuus omarahoitusosuuden jälkeen (välisumma)]]+Yhteenveto[[#This Row],[Lisäosat yhteensä]]+Yhteenveto[[#This Row],[Valtionosuuteen tehtävät vähennykset ja lisäykset, netto]]</f>
        <v>2777972.43736332</v>
      </c>
      <c r="M15" s="34">
        <f>'Verotuloihin perust tasaus'!N20</f>
        <v>415214.51225738524</v>
      </c>
      <c r="N15" s="303">
        <f>SUM(Yhteenveto[[#This Row],[Valtionosuus ennen verotuloihin perustuvaa valtionosuuden tasausta]]+Yhteenveto[[#This Row],[Verotuloihin perustuva valtionosuuden tasaus]])</f>
        <v>3193186.9496207051</v>
      </c>
      <c r="O15" s="241">
        <f>Verokorvaukset!G13</f>
        <v>285680.61639595486</v>
      </c>
      <c r="P15" s="372">
        <f>SUM(Yhteenveto[[#This Row],[Kunnan  peruspalvelujen valtionosuus ]:[Veroperustemuutoksista johtuvien veromenetysten korvaus]])</f>
        <v>3478867.5660166601</v>
      </c>
      <c r="Q15" s="34">
        <f>Kotikuntakorvaus!F17</f>
        <v>-68903.25</v>
      </c>
      <c r="R15" s="341">
        <f>+Yhteenveto[[#This Row],[Kunnan  peruspalvelujen valtionosuus ]]+Yhteenveto[[#This Row],[Veroperustemuutoksista johtuvien veromenetysten korvaus]]+Yhteenveto[[#This Row],[Kotikuntakorvaus, netto]]</f>
        <v>3409964.3160166601</v>
      </c>
      <c r="S15" s="11"/>
      <c r="T15"/>
    </row>
    <row r="16" spans="1:20" ht="15" x14ac:dyDescent="0.25">
      <c r="A16" s="32">
        <v>49</v>
      </c>
      <c r="B16" s="13" t="s">
        <v>21</v>
      </c>
      <c r="C16" s="15">
        <v>320931</v>
      </c>
      <c r="D16" s="15">
        <f>Ikärakenne[[#This Row],[Laskennalliset kustannukset, IKÄRAKENNE yhteensä, €]]</f>
        <v>618790042.25</v>
      </c>
      <c r="E16" s="15">
        <f>'Lask. kustannukset MUUT'!AD22</f>
        <v>226213217.16897169</v>
      </c>
      <c r="F16" s="231">
        <f>Yhteenveto[[#This Row],[Ikärakenne, laskennallinen kustannus]]+Yhteenveto[[#This Row],[Muut laskennalliset kustannukset ]]</f>
        <v>845003259.41897166</v>
      </c>
      <c r="G16" s="451">
        <v>1548.79</v>
      </c>
      <c r="H16" s="17">
        <v>497054723.49000001</v>
      </c>
      <c r="I16" s="339">
        <f>Yhteenveto[[#This Row],[Laskennalliset kustannukset yhteensä]]-Yhteenveto[[#This Row],[Omarahoitusosuus, €]]</f>
        <v>347948535.92897165</v>
      </c>
      <c r="J16" s="33">
        <f>Lisäosat!U17</f>
        <v>20106433.761276983</v>
      </c>
      <c r="K16" s="34">
        <f>'Muut lis_väh'!Q14</f>
        <v>102670867.11882597</v>
      </c>
      <c r="L16" s="231">
        <f>Yhteenveto[[#This Row],[Valtionosuus omarahoitusosuuden jälkeen (välisumma)]]+Yhteenveto[[#This Row],[Lisäosat yhteensä]]+Yhteenveto[[#This Row],[Valtionosuuteen tehtävät vähennykset ja lisäykset, netto]]</f>
        <v>470725836.80907458</v>
      </c>
      <c r="M16" s="34">
        <f>'Verotuloihin perust tasaus'!N21</f>
        <v>-25136907.951851565</v>
      </c>
      <c r="N16" s="303">
        <f>SUM(Yhteenveto[[#This Row],[Valtionosuus ennen verotuloihin perustuvaa valtionosuuden tasausta]]+Yhteenveto[[#This Row],[Verotuloihin perustuva valtionosuuden tasaus]])</f>
        <v>445588928.85722303</v>
      </c>
      <c r="O16" s="241">
        <f>Verokorvaukset!G14</f>
        <v>21719561.570607316</v>
      </c>
      <c r="P16" s="372">
        <f>SUM(Yhteenveto[[#This Row],[Kunnan  peruspalvelujen valtionosuus ]:[Veroperustemuutoksista johtuvien veromenetysten korvaus]])</f>
        <v>467308490.42783034</v>
      </c>
      <c r="Q16" s="34">
        <f>Kotikuntakorvaus!F18</f>
        <v>-19057101.877499998</v>
      </c>
      <c r="R16" s="341">
        <f>+Yhteenveto[[#This Row],[Kunnan  peruspalvelujen valtionosuus ]]+Yhteenveto[[#This Row],[Veroperustemuutoksista johtuvien veromenetysten korvaus]]+Yhteenveto[[#This Row],[Kotikuntakorvaus, netto]]</f>
        <v>448251388.55033034</v>
      </c>
      <c r="S16" s="11"/>
      <c r="T16"/>
    </row>
    <row r="17" spans="1:20" ht="15" x14ac:dyDescent="0.25">
      <c r="A17" s="32">
        <v>50</v>
      </c>
      <c r="B17" s="13" t="s">
        <v>22</v>
      </c>
      <c r="C17" s="15">
        <v>11084</v>
      </c>
      <c r="D17" s="15">
        <f>Ikärakenne[[#This Row],[Laskennalliset kustannukset, IKÄRAKENNE yhteensä, €]]</f>
        <v>17981281.059999999</v>
      </c>
      <c r="E17" s="15">
        <f>'Lask. kustannukset MUUT'!AD23</f>
        <v>2795015.8275491353</v>
      </c>
      <c r="F17" s="231">
        <f>Yhteenveto[[#This Row],[Ikärakenne, laskennallinen kustannus]]+Yhteenveto[[#This Row],[Muut laskennalliset kustannukset ]]</f>
        <v>20776296.887549132</v>
      </c>
      <c r="G17" s="451">
        <v>1548.79</v>
      </c>
      <c r="H17" s="17">
        <v>17166788.359999999</v>
      </c>
      <c r="I17" s="339">
        <f>Yhteenveto[[#This Row],[Laskennalliset kustannukset yhteensä]]-Yhteenveto[[#This Row],[Omarahoitusosuus, €]]</f>
        <v>3609508.5275491327</v>
      </c>
      <c r="J17" s="33">
        <f>Lisäosat!U18</f>
        <v>298470.29217842699</v>
      </c>
      <c r="K17" s="34">
        <f>'Muut lis_väh'!Q15</f>
        <v>-1951709.0249758165</v>
      </c>
      <c r="L17" s="231">
        <f>Yhteenveto[[#This Row],[Valtionosuus omarahoitusosuuden jälkeen (välisumma)]]+Yhteenveto[[#This Row],[Lisäosat yhteensä]]+Yhteenveto[[#This Row],[Valtionosuuteen tehtävät vähennykset ja lisäykset, netto]]</f>
        <v>1956269.7947517431</v>
      </c>
      <c r="M17" s="34">
        <f>'Verotuloihin perust tasaus'!N22</f>
        <v>3171299.7426062981</v>
      </c>
      <c r="N17" s="303">
        <f>SUM(Yhteenveto[[#This Row],[Valtionosuus ennen verotuloihin perustuvaa valtionosuuden tasausta]]+Yhteenveto[[#This Row],[Verotuloihin perustuva valtionosuuden tasaus]])</f>
        <v>5127569.5373580409</v>
      </c>
      <c r="O17" s="241">
        <f>Verokorvaukset!G15</f>
        <v>1083110.6840059683</v>
      </c>
      <c r="P17" s="372">
        <f>SUM(Yhteenveto[[#This Row],[Kunnan  peruspalvelujen valtionosuus ]:[Veroperustemuutoksista johtuvien veromenetysten korvaus]])</f>
        <v>6210680.2213640092</v>
      </c>
      <c r="Q17" s="34">
        <f>Kotikuntakorvaus!F19</f>
        <v>273015.87750000006</v>
      </c>
      <c r="R17" s="341">
        <f>+Yhteenveto[[#This Row],[Kunnan  peruspalvelujen valtionosuus ]]+Yhteenveto[[#This Row],[Veroperustemuutoksista johtuvien veromenetysten korvaus]]+Yhteenveto[[#This Row],[Kotikuntakorvaus, netto]]</f>
        <v>6483696.0988640096</v>
      </c>
      <c r="S17" s="11"/>
      <c r="T17"/>
    </row>
    <row r="18" spans="1:20" ht="15" x14ac:dyDescent="0.25">
      <c r="A18" s="32">
        <v>51</v>
      </c>
      <c r="B18" s="13" t="s">
        <v>23</v>
      </c>
      <c r="C18" s="15">
        <v>9052</v>
      </c>
      <c r="D18" s="15">
        <f>Ikärakenne[[#This Row],[Laskennalliset kustannukset, IKÄRAKENNE yhteensä, €]]</f>
        <v>15829124.229999999</v>
      </c>
      <c r="E18" s="15">
        <f>'Lask. kustannukset MUUT'!AD24</f>
        <v>2026856.6738973097</v>
      </c>
      <c r="F18" s="231">
        <f>Yhteenveto[[#This Row],[Ikärakenne, laskennallinen kustannus]]+Yhteenveto[[#This Row],[Muut laskennalliset kustannukset ]]</f>
        <v>17855980.903897308</v>
      </c>
      <c r="G18" s="451">
        <v>1548.79</v>
      </c>
      <c r="H18" s="17">
        <v>14019647.08</v>
      </c>
      <c r="I18" s="339">
        <f>Yhteenveto[[#This Row],[Laskennalliset kustannukset yhteensä]]-Yhteenveto[[#This Row],[Omarahoitusosuus, €]]</f>
        <v>3836333.8238973077</v>
      </c>
      <c r="J18" s="33">
        <f>Lisäosat!U19</f>
        <v>317171.42213756806</v>
      </c>
      <c r="K18" s="34">
        <f>'Muut lis_väh'!Q16</f>
        <v>-8822846.7949132342</v>
      </c>
      <c r="L18" s="231">
        <f>Yhteenveto[[#This Row],[Valtionosuus omarahoitusosuuden jälkeen (välisumma)]]+Yhteenveto[[#This Row],[Lisäosat yhteensä]]+Yhteenveto[[#This Row],[Valtionosuuteen tehtävät vähennykset ja lisäykset, netto]]</f>
        <v>-4669341.5488783587</v>
      </c>
      <c r="M18" s="34">
        <f>'Verotuloihin perust tasaus'!N23</f>
        <v>-341571.70342208637</v>
      </c>
      <c r="N18" s="303">
        <f>SUM(Yhteenveto[[#This Row],[Valtionosuus ennen verotuloihin perustuvaa valtionosuuden tasausta]]+Yhteenveto[[#This Row],[Verotuloihin perustuva valtionosuuden tasaus]])</f>
        <v>-5010913.252300445</v>
      </c>
      <c r="O18" s="241">
        <f>Verokorvaukset!G16</f>
        <v>1281917.2599638538</v>
      </c>
      <c r="P18" s="372">
        <f>SUM(Yhteenveto[[#This Row],[Kunnan  peruspalvelujen valtionosuus ]:[Veroperustemuutoksista johtuvien veromenetysten korvaus]])</f>
        <v>-3728995.9923365912</v>
      </c>
      <c r="Q18" s="34">
        <f>Kotikuntakorvaus!F20</f>
        <v>-6978.6624999999767</v>
      </c>
      <c r="R18" s="341">
        <f>+Yhteenveto[[#This Row],[Kunnan  peruspalvelujen valtionosuus ]]+Yhteenveto[[#This Row],[Veroperustemuutoksista johtuvien veromenetysten korvaus]]+Yhteenveto[[#This Row],[Kotikuntakorvaus, netto]]</f>
        <v>-3735974.6548365913</v>
      </c>
      <c r="S18" s="11"/>
      <c r="T18"/>
    </row>
    <row r="19" spans="1:20" ht="15" x14ac:dyDescent="0.25">
      <c r="A19" s="32">
        <v>52</v>
      </c>
      <c r="B19" s="13" t="s">
        <v>24</v>
      </c>
      <c r="C19" s="15">
        <v>2272</v>
      </c>
      <c r="D19" s="15">
        <f>Ikärakenne[[#This Row],[Laskennalliset kustannukset, IKÄRAKENNE yhteensä, €]]</f>
        <v>3920704.9</v>
      </c>
      <c r="E19" s="15">
        <f>'Lask. kustannukset MUUT'!AD25</f>
        <v>705911.36961592548</v>
      </c>
      <c r="F19" s="231">
        <f>Yhteenveto[[#This Row],[Ikärakenne, laskennallinen kustannus]]+Yhteenveto[[#This Row],[Muut laskennalliset kustannukset ]]</f>
        <v>4626616.2696159258</v>
      </c>
      <c r="G19" s="451">
        <v>1548.79</v>
      </c>
      <c r="H19" s="17">
        <v>3518850.88</v>
      </c>
      <c r="I19" s="339">
        <f>Yhteenveto[[#This Row],[Laskennalliset kustannukset yhteensä]]-Yhteenveto[[#This Row],[Omarahoitusosuus, €]]</f>
        <v>1107765.389615926</v>
      </c>
      <c r="J19" s="33">
        <f>Lisäosat!U20</f>
        <v>184935.64045891308</v>
      </c>
      <c r="K19" s="34">
        <f>'Muut lis_väh'!Q17</f>
        <v>325367.95231469005</v>
      </c>
      <c r="L19" s="231">
        <f>Yhteenveto[[#This Row],[Valtionosuus omarahoitusosuuden jälkeen (välisumma)]]+Yhteenveto[[#This Row],[Lisäosat yhteensä]]+Yhteenveto[[#This Row],[Valtionosuuteen tehtävät vähennykset ja lisäykset, netto]]</f>
        <v>1618068.982389529</v>
      </c>
      <c r="M19" s="34">
        <f>'Verotuloihin perust tasaus'!N24</f>
        <v>1079639.6897672745</v>
      </c>
      <c r="N19" s="303">
        <f>SUM(Yhteenveto[[#This Row],[Valtionosuus ennen verotuloihin perustuvaa valtionosuuden tasausta]]+Yhteenveto[[#This Row],[Verotuloihin perustuva valtionosuuden tasaus]])</f>
        <v>2697708.6721568033</v>
      </c>
      <c r="O19" s="241">
        <f>Verokorvaukset!G17</f>
        <v>361016.29170659487</v>
      </c>
      <c r="P19" s="372">
        <f>SUM(Yhteenveto[[#This Row],[Kunnan  peruspalvelujen valtionosuus ]:[Veroperustemuutoksista johtuvien veromenetysten korvaus]])</f>
        <v>3058724.9638633979</v>
      </c>
      <c r="Q19" s="34">
        <f>Kotikuntakorvaus!F21</f>
        <v>12367.25</v>
      </c>
      <c r="R19" s="341">
        <f>+Yhteenveto[[#This Row],[Kunnan  peruspalvelujen valtionosuus ]]+Yhteenveto[[#This Row],[Veroperustemuutoksista johtuvien veromenetysten korvaus]]+Yhteenveto[[#This Row],[Kotikuntakorvaus, netto]]</f>
        <v>3071092.2138633979</v>
      </c>
      <c r="S19" s="11"/>
      <c r="T19"/>
    </row>
    <row r="20" spans="1:20" ht="15" x14ac:dyDescent="0.25">
      <c r="A20" s="32">
        <v>61</v>
      </c>
      <c r="B20" s="13" t="s">
        <v>25</v>
      </c>
      <c r="C20" s="15">
        <v>16478</v>
      </c>
      <c r="D20" s="15">
        <f>Ikärakenne[[#This Row],[Laskennalliset kustannukset, IKÄRAKENNE yhteensä, €]]</f>
        <v>21064512.710000001</v>
      </c>
      <c r="E20" s="15">
        <f>'Lask. kustannukset MUUT'!AD26</f>
        <v>6669670.9393390371</v>
      </c>
      <c r="F20" s="231">
        <f>Yhteenveto[[#This Row],[Ikärakenne, laskennallinen kustannus]]+Yhteenveto[[#This Row],[Muut laskennalliset kustannukset ]]</f>
        <v>27734183.649339039</v>
      </c>
      <c r="G20" s="451">
        <v>1548.79</v>
      </c>
      <c r="H20" s="17">
        <v>25520961.620000001</v>
      </c>
      <c r="I20" s="339">
        <f>Yhteenveto[[#This Row],[Laskennalliset kustannukset yhteensä]]-Yhteenveto[[#This Row],[Omarahoitusosuus, €]]</f>
        <v>2213222.0293390378</v>
      </c>
      <c r="J20" s="33">
        <f>Lisäosat!U21</f>
        <v>585986.2413921454</v>
      </c>
      <c r="K20" s="34">
        <f>'Muut lis_väh'!Q18</f>
        <v>255499.8799269108</v>
      </c>
      <c r="L20" s="231">
        <f>Yhteenveto[[#This Row],[Valtionosuus omarahoitusosuuden jälkeen (välisumma)]]+Yhteenveto[[#This Row],[Lisäosat yhteensä]]+Yhteenveto[[#This Row],[Valtionosuuteen tehtävät vähennykset ja lisäykset, netto]]</f>
        <v>3054708.1506580939</v>
      </c>
      <c r="M20" s="34">
        <f>'Verotuloihin perust tasaus'!N25</f>
        <v>6353607.2660083557</v>
      </c>
      <c r="N20" s="303">
        <f>SUM(Yhteenveto[[#This Row],[Valtionosuus ennen verotuloihin perustuvaa valtionosuuden tasausta]]+Yhteenveto[[#This Row],[Verotuloihin perustuva valtionosuuden tasaus]])</f>
        <v>9408315.41666645</v>
      </c>
      <c r="O20" s="241">
        <f>Verokorvaukset!G18</f>
        <v>1954410.820616812</v>
      </c>
      <c r="P20" s="372">
        <f>SUM(Yhteenveto[[#This Row],[Kunnan  peruspalvelujen valtionosuus ]:[Veroperustemuutoksista johtuvien veromenetysten korvaus]])</f>
        <v>11362726.237283261</v>
      </c>
      <c r="Q20" s="34">
        <f>Kotikuntakorvaus!F22</f>
        <v>360417.00000000006</v>
      </c>
      <c r="R20" s="341">
        <f>+Yhteenveto[[#This Row],[Kunnan  peruspalvelujen valtionosuus ]]+Yhteenveto[[#This Row],[Veroperustemuutoksista johtuvien veromenetysten korvaus]]+Yhteenveto[[#This Row],[Kotikuntakorvaus, netto]]</f>
        <v>11723143.237283261</v>
      </c>
      <c r="S20" s="11"/>
      <c r="T20"/>
    </row>
    <row r="21" spans="1:20" ht="15" x14ac:dyDescent="0.25">
      <c r="A21" s="32">
        <v>69</v>
      </c>
      <c r="B21" s="13" t="s">
        <v>26</v>
      </c>
      <c r="C21" s="15">
        <v>6492</v>
      </c>
      <c r="D21" s="15">
        <f>Ikärakenne[[#This Row],[Laskennalliset kustannukset, IKÄRAKENNE yhteensä, €]]</f>
        <v>12300312.559999999</v>
      </c>
      <c r="E21" s="15">
        <f>'Lask. kustannukset MUUT'!AD27</f>
        <v>1811923.9288988765</v>
      </c>
      <c r="F21" s="231">
        <f>Yhteenveto[[#This Row],[Ikärakenne, laskennallinen kustannus]]+Yhteenveto[[#This Row],[Muut laskennalliset kustannukset ]]</f>
        <v>14112236.488898875</v>
      </c>
      <c r="G21" s="451">
        <v>1548.79</v>
      </c>
      <c r="H21" s="17">
        <v>10054744.68</v>
      </c>
      <c r="I21" s="339">
        <f>Yhteenveto[[#This Row],[Laskennalliset kustannukset yhteensä]]-Yhteenveto[[#This Row],[Omarahoitusosuus, €]]</f>
        <v>4057491.8088988755</v>
      </c>
      <c r="J21" s="33">
        <f>Lisäosat!U22</f>
        <v>549203.43363556336</v>
      </c>
      <c r="K21" s="34">
        <f>'Muut lis_väh'!Q19</f>
        <v>-4041184.9250783017</v>
      </c>
      <c r="L21" s="231">
        <f>Yhteenveto[[#This Row],[Valtionosuus omarahoitusosuuden jälkeen (välisumma)]]+Yhteenveto[[#This Row],[Lisäosat yhteensä]]+Yhteenveto[[#This Row],[Valtionosuuteen tehtävät vähennykset ja lisäykset, netto]]</f>
        <v>565510.31745613739</v>
      </c>
      <c r="M21" s="34">
        <f>'Verotuloihin perust tasaus'!N26</f>
        <v>3078476.2316483487</v>
      </c>
      <c r="N21" s="303">
        <f>SUM(Yhteenveto[[#This Row],[Valtionosuus ennen verotuloihin perustuvaa valtionosuuden tasausta]]+Yhteenveto[[#This Row],[Verotuloihin perustuva valtionosuuden tasaus]])</f>
        <v>3643986.5491044861</v>
      </c>
      <c r="O21" s="241">
        <f>Verokorvaukset!G19</f>
        <v>780712.72091866448</v>
      </c>
      <c r="P21" s="372">
        <f>SUM(Yhteenveto[[#This Row],[Kunnan  peruspalvelujen valtionosuus ]:[Veroperustemuutoksista johtuvien veromenetysten korvaus]])</f>
        <v>4424699.2700231504</v>
      </c>
      <c r="Q21" s="34">
        <f>Kotikuntakorvaus!F23</f>
        <v>-23144.424999999988</v>
      </c>
      <c r="R21" s="341">
        <f>+Yhteenveto[[#This Row],[Kunnan  peruspalvelujen valtionosuus ]]+Yhteenveto[[#This Row],[Veroperustemuutoksista johtuvien veromenetysten korvaus]]+Yhteenveto[[#This Row],[Kotikuntakorvaus, netto]]</f>
        <v>4401554.8450231506</v>
      </c>
      <c r="S21" s="11"/>
      <c r="T21"/>
    </row>
    <row r="22" spans="1:20" ht="15" x14ac:dyDescent="0.25">
      <c r="A22" s="32">
        <v>71</v>
      </c>
      <c r="B22" s="13" t="s">
        <v>27</v>
      </c>
      <c r="C22" s="15">
        <v>6365</v>
      </c>
      <c r="D22" s="15">
        <f>Ikärakenne[[#This Row],[Laskennalliset kustannukset, IKÄRAKENNE yhteensä, €]]</f>
        <v>12924950.709999999</v>
      </c>
      <c r="E22" s="15">
        <f>'Lask. kustannukset MUUT'!AD28</f>
        <v>2174355.182823387</v>
      </c>
      <c r="F22" s="231">
        <f>Yhteenveto[[#This Row],[Ikärakenne, laskennallinen kustannus]]+Yhteenveto[[#This Row],[Muut laskennalliset kustannukset ]]</f>
        <v>15099305.892823387</v>
      </c>
      <c r="G22" s="451">
        <v>1548.79</v>
      </c>
      <c r="H22" s="17">
        <v>9858048.3499999996</v>
      </c>
      <c r="I22" s="339">
        <f>Yhteenveto[[#This Row],[Laskennalliset kustannukset yhteensä]]-Yhteenveto[[#This Row],[Omarahoitusosuus, €]]</f>
        <v>5241257.5428233873</v>
      </c>
      <c r="J22" s="33">
        <f>Lisäosat!U23</f>
        <v>506815.22833450598</v>
      </c>
      <c r="K22" s="34">
        <f>'Muut lis_väh'!Q20</f>
        <v>-1486329.8764651599</v>
      </c>
      <c r="L22" s="231">
        <f>Yhteenveto[[#This Row],[Valtionosuus omarahoitusosuuden jälkeen (välisumma)]]+Yhteenveto[[#This Row],[Lisäosat yhteensä]]+Yhteenveto[[#This Row],[Valtionosuuteen tehtävät vähennykset ja lisäykset, netto]]</f>
        <v>4261742.8946927339</v>
      </c>
      <c r="M22" s="34">
        <f>'Verotuloihin perust tasaus'!N27</f>
        <v>4066597.5715756556</v>
      </c>
      <c r="N22" s="303">
        <f>SUM(Yhteenveto[[#This Row],[Valtionosuus ennen verotuloihin perustuvaa valtionosuuden tasausta]]+Yhteenveto[[#This Row],[Verotuloihin perustuva valtionosuuden tasaus]])</f>
        <v>8328340.4662683895</v>
      </c>
      <c r="O22" s="241">
        <f>Verokorvaukset!G20</f>
        <v>946582.88859706838</v>
      </c>
      <c r="P22" s="372">
        <f>SUM(Yhteenveto[[#This Row],[Kunnan  peruspalvelujen valtionosuus ]:[Veroperustemuutoksista johtuvien veromenetysten korvaus]])</f>
        <v>9274923.3548654579</v>
      </c>
      <c r="Q22" s="34">
        <f>Kotikuntakorvaus!F24</f>
        <v>31624.825000000012</v>
      </c>
      <c r="R22" s="341">
        <f>+Yhteenveto[[#This Row],[Kunnan  peruspalvelujen valtionosuus ]]+Yhteenveto[[#This Row],[Veroperustemuutoksista johtuvien veromenetysten korvaus]]+Yhteenveto[[#This Row],[Kotikuntakorvaus, netto]]</f>
        <v>9306548.1798654571</v>
      </c>
      <c r="S22" s="11"/>
      <c r="T22"/>
    </row>
    <row r="23" spans="1:20" ht="15" x14ac:dyDescent="0.25">
      <c r="A23" s="32">
        <v>72</v>
      </c>
      <c r="B23" s="13" t="s">
        <v>28</v>
      </c>
      <c r="C23" s="15">
        <v>927</v>
      </c>
      <c r="D23" s="15">
        <f>Ikärakenne[[#This Row],[Laskennalliset kustannukset, IKÄRAKENNE yhteensä, €]]</f>
        <v>1204050.3700000001</v>
      </c>
      <c r="E23" s="15">
        <f>'Lask. kustannukset MUUT'!AD29</f>
        <v>1548325.0903103536</v>
      </c>
      <c r="F23" s="231">
        <f>Yhteenveto[[#This Row],[Ikärakenne, laskennallinen kustannus]]+Yhteenveto[[#This Row],[Muut laskennalliset kustannukset ]]</f>
        <v>2752375.4603103539</v>
      </c>
      <c r="G23" s="451">
        <v>1548.79</v>
      </c>
      <c r="H23" s="17">
        <v>1435728.33</v>
      </c>
      <c r="I23" s="339">
        <f>Yhteenveto[[#This Row],[Laskennalliset kustannukset yhteensä]]-Yhteenveto[[#This Row],[Omarahoitusosuus, €]]</f>
        <v>1316647.1303103538</v>
      </c>
      <c r="J23" s="33">
        <f>Lisäosat!U24</f>
        <v>88769.946818965371</v>
      </c>
      <c r="K23" s="34">
        <f>'Muut lis_väh'!Q21</f>
        <v>-298360.94165954267</v>
      </c>
      <c r="L23" s="231">
        <f>Yhteenveto[[#This Row],[Valtionosuus omarahoitusosuuden jälkeen (välisumma)]]+Yhteenveto[[#This Row],[Lisäosat yhteensä]]+Yhteenveto[[#This Row],[Valtionosuuteen tehtävät vähennykset ja lisäykset, netto]]</f>
        <v>1107056.1354697766</v>
      </c>
      <c r="M23" s="34">
        <f>'Verotuloihin perust tasaus'!N28</f>
        <v>354888.13864213345</v>
      </c>
      <c r="N23" s="303">
        <f>SUM(Yhteenveto[[#This Row],[Valtionosuus ennen verotuloihin perustuvaa valtionosuuden tasausta]]+Yhteenveto[[#This Row],[Verotuloihin perustuva valtionosuuden tasaus]])</f>
        <v>1461944.27411191</v>
      </c>
      <c r="O23" s="241">
        <f>Verokorvaukset!G21</f>
        <v>106768.10997304173</v>
      </c>
      <c r="P23" s="372">
        <f>SUM(Yhteenveto[[#This Row],[Kunnan  peruspalvelujen valtionosuus ]:[Veroperustemuutoksista johtuvien veromenetysten korvaus]])</f>
        <v>1568712.3840849518</v>
      </c>
      <c r="Q23" s="34">
        <f>Kotikuntakorvaus!F25</f>
        <v>-28268</v>
      </c>
      <c r="R23" s="341">
        <f>+Yhteenveto[[#This Row],[Kunnan  peruspalvelujen valtionosuus ]]+Yhteenveto[[#This Row],[Veroperustemuutoksista johtuvien veromenetysten korvaus]]+Yhteenveto[[#This Row],[Kotikuntakorvaus, netto]]</f>
        <v>1540444.3840849518</v>
      </c>
      <c r="S23" s="11"/>
      <c r="T23"/>
    </row>
    <row r="24" spans="1:20" ht="15" x14ac:dyDescent="0.25">
      <c r="A24" s="32">
        <v>74</v>
      </c>
      <c r="B24" s="13" t="s">
        <v>29</v>
      </c>
      <c r="C24" s="15">
        <v>985</v>
      </c>
      <c r="D24" s="15">
        <f>Ikärakenne[[#This Row],[Laskennalliset kustannukset, IKÄRAKENNE yhteensä, €]]</f>
        <v>1499971.9500000002</v>
      </c>
      <c r="E24" s="15">
        <f>'Lask. kustannukset MUUT'!AD30</f>
        <v>576763.55879654363</v>
      </c>
      <c r="F24" s="231">
        <f>Yhteenveto[[#This Row],[Ikärakenne, laskennallinen kustannus]]+Yhteenveto[[#This Row],[Muut laskennalliset kustannukset ]]</f>
        <v>2076735.5087965438</v>
      </c>
      <c r="G24" s="451">
        <v>1548.79</v>
      </c>
      <c r="H24" s="17">
        <v>1525558.15</v>
      </c>
      <c r="I24" s="339">
        <f>Yhteenveto[[#This Row],[Laskennalliset kustannukset yhteensä]]-Yhteenveto[[#This Row],[Omarahoitusosuus, €]]</f>
        <v>551177.35879654391</v>
      </c>
      <c r="J24" s="33">
        <f>Lisäosat!U25</f>
        <v>173077.3096977864</v>
      </c>
      <c r="K24" s="34">
        <f>'Muut lis_väh'!Q22</f>
        <v>118473.68343687222</v>
      </c>
      <c r="L24" s="231">
        <f>Yhteenveto[[#This Row],[Valtionosuus omarahoitusosuuden jälkeen (välisumma)]]+Yhteenveto[[#This Row],[Lisäosat yhteensä]]+Yhteenveto[[#This Row],[Valtionosuuteen tehtävät vähennykset ja lisäykset, netto]]</f>
        <v>842728.35193120246</v>
      </c>
      <c r="M24" s="34">
        <f>'Verotuloihin perust tasaus'!N29</f>
        <v>547160.88851544901</v>
      </c>
      <c r="N24" s="303">
        <f>SUM(Yhteenveto[[#This Row],[Valtionosuus ennen verotuloihin perustuvaa valtionosuuden tasausta]]+Yhteenveto[[#This Row],[Verotuloihin perustuva valtionosuuden tasaus]])</f>
        <v>1389889.2404466514</v>
      </c>
      <c r="O24" s="241">
        <f>Verokorvaukset!G22</f>
        <v>211652.1175847601</v>
      </c>
      <c r="P24" s="372">
        <f>SUM(Yhteenveto[[#This Row],[Kunnan  peruspalvelujen valtionosuus ]:[Veroperustemuutoksista johtuvien veromenetysten korvaus]])</f>
        <v>1601541.3580314114</v>
      </c>
      <c r="Q24" s="34">
        <f>Kotikuntakorvaus!F26</f>
        <v>72436.75</v>
      </c>
      <c r="R24" s="341">
        <f>+Yhteenveto[[#This Row],[Kunnan  peruspalvelujen valtionosuus ]]+Yhteenveto[[#This Row],[Veroperustemuutoksista johtuvien veromenetysten korvaus]]+Yhteenveto[[#This Row],[Kotikuntakorvaus, netto]]</f>
        <v>1673978.1080314114</v>
      </c>
      <c r="S24" s="11"/>
      <c r="T24"/>
    </row>
    <row r="25" spans="1:20" ht="15" x14ac:dyDescent="0.25">
      <c r="A25" s="32">
        <v>75</v>
      </c>
      <c r="B25" s="13" t="s">
        <v>30</v>
      </c>
      <c r="C25" s="15">
        <v>19311</v>
      </c>
      <c r="D25" s="15">
        <f>Ikärakenne[[#This Row],[Laskennalliset kustannukset, IKÄRAKENNE yhteensä, €]]</f>
        <v>26648614.940000001</v>
      </c>
      <c r="E25" s="15">
        <f>'Lask. kustannukset MUUT'!AD31</f>
        <v>7171985.2467031823</v>
      </c>
      <c r="F25" s="231">
        <f>Yhteenveto[[#This Row],[Ikärakenne, laskennallinen kustannus]]+Yhteenveto[[#This Row],[Muut laskennalliset kustannukset ]]</f>
        <v>33820600.186703183</v>
      </c>
      <c r="G25" s="451">
        <v>1548.79</v>
      </c>
      <c r="H25" s="17">
        <v>29908683.689999998</v>
      </c>
      <c r="I25" s="339">
        <f>Yhteenveto[[#This Row],[Laskennalliset kustannukset yhteensä]]-Yhteenveto[[#This Row],[Omarahoitusosuus, €]]</f>
        <v>3911916.4967031851</v>
      </c>
      <c r="J25" s="33">
        <f>Lisäosat!U26</f>
        <v>576207.96596495714</v>
      </c>
      <c r="K25" s="34">
        <f>'Muut lis_väh'!Q23</f>
        <v>-5517012.7378998706</v>
      </c>
      <c r="L25" s="231">
        <f>Yhteenveto[[#This Row],[Valtionosuus omarahoitusosuuden jälkeen (välisumma)]]+Yhteenveto[[#This Row],[Lisäosat yhteensä]]+Yhteenveto[[#This Row],[Valtionosuuteen tehtävät vähennykset ja lisäykset, netto]]</f>
        <v>-1028888.2752317283</v>
      </c>
      <c r="M25" s="34">
        <f>'Verotuloihin perust tasaus'!N30</f>
        <v>2598406.0087464023</v>
      </c>
      <c r="N25" s="303">
        <f>SUM(Yhteenveto[[#This Row],[Valtionosuus ennen verotuloihin perustuvaa valtionosuuden tasausta]]+Yhteenveto[[#This Row],[Verotuloihin perustuva valtionosuuden tasaus]])</f>
        <v>1569517.733514674</v>
      </c>
      <c r="O25" s="241">
        <f>Verokorvaukset!G23</f>
        <v>1539145.759388305</v>
      </c>
      <c r="P25" s="372">
        <f>SUM(Yhteenveto[[#This Row],[Kunnan  peruspalvelujen valtionosuus ]:[Veroperustemuutoksista johtuvien veromenetysten korvaus]])</f>
        <v>3108663.4929029793</v>
      </c>
      <c r="Q25" s="34">
        <f>Kotikuntakorvaus!F27</f>
        <v>51960.117500000051</v>
      </c>
      <c r="R25" s="341">
        <f>+Yhteenveto[[#This Row],[Kunnan  peruspalvelujen valtionosuus ]]+Yhteenveto[[#This Row],[Veroperustemuutoksista johtuvien veromenetysten korvaus]]+Yhteenveto[[#This Row],[Kotikuntakorvaus, netto]]</f>
        <v>3160623.6104029794</v>
      </c>
      <c r="S25" s="11"/>
      <c r="T25"/>
    </row>
    <row r="26" spans="1:20" ht="15" x14ac:dyDescent="0.25">
      <c r="A26" s="32">
        <v>77</v>
      </c>
      <c r="B26" s="13" t="s">
        <v>31</v>
      </c>
      <c r="C26" s="15">
        <v>4509</v>
      </c>
      <c r="D26" s="15">
        <f>Ikärakenne[[#This Row],[Laskennalliset kustannukset, IKÄRAKENNE yhteensä, €]]</f>
        <v>6569941.1500000004</v>
      </c>
      <c r="E26" s="15">
        <f>'Lask. kustannukset MUUT'!AD32</f>
        <v>1410864.5086802121</v>
      </c>
      <c r="F26" s="231">
        <f>Yhteenveto[[#This Row],[Ikärakenne, laskennallinen kustannus]]+Yhteenveto[[#This Row],[Muut laskennalliset kustannukset ]]</f>
        <v>7980805.6586802127</v>
      </c>
      <c r="G26" s="451">
        <v>1548.79</v>
      </c>
      <c r="H26" s="17">
        <v>6983494.1099999994</v>
      </c>
      <c r="I26" s="339">
        <f>Yhteenveto[[#This Row],[Laskennalliset kustannukset yhteensä]]-Yhteenveto[[#This Row],[Omarahoitusosuus, €]]</f>
        <v>997311.54868021328</v>
      </c>
      <c r="J26" s="33">
        <f>Lisäosat!U27</f>
        <v>330940.04498252436</v>
      </c>
      <c r="K26" s="34">
        <f>'Muut lis_väh'!Q24</f>
        <v>-782021.24037156126</v>
      </c>
      <c r="L26" s="231">
        <f>Yhteenveto[[#This Row],[Valtionosuus omarahoitusosuuden jälkeen (välisumma)]]+Yhteenveto[[#This Row],[Lisäosat yhteensä]]+Yhteenveto[[#This Row],[Valtionosuuteen tehtävät vähennykset ja lisäykset, netto]]</f>
        <v>546230.35329117638</v>
      </c>
      <c r="M26" s="34">
        <f>'Verotuloihin perust tasaus'!N31</f>
        <v>2268421.0265234346</v>
      </c>
      <c r="N26" s="303">
        <f>SUM(Yhteenveto[[#This Row],[Valtionosuus ennen verotuloihin perustuvaa valtionosuuden tasausta]]+Yhteenveto[[#This Row],[Verotuloihin perustuva valtionosuuden tasaus]])</f>
        <v>2814651.3798146108</v>
      </c>
      <c r="O26" s="241">
        <f>Verokorvaukset!G24</f>
        <v>747993.26025580452</v>
      </c>
      <c r="P26" s="372">
        <f>SUM(Yhteenveto[[#This Row],[Kunnan  peruspalvelujen valtionosuus ]:[Veroperustemuutoksista johtuvien veromenetysten korvaus]])</f>
        <v>3562644.6400704151</v>
      </c>
      <c r="Q26" s="34">
        <f>Kotikuntakorvaus!F28</f>
        <v>14664.024999999994</v>
      </c>
      <c r="R26" s="341">
        <f>+Yhteenveto[[#This Row],[Kunnan  peruspalvelujen valtionosuus ]]+Yhteenveto[[#This Row],[Veroperustemuutoksista johtuvien veromenetysten korvaus]]+Yhteenveto[[#This Row],[Kotikuntakorvaus, netto]]</f>
        <v>3577308.665070415</v>
      </c>
      <c r="S26" s="11"/>
      <c r="T26"/>
    </row>
    <row r="27" spans="1:20" ht="15" x14ac:dyDescent="0.25">
      <c r="A27" s="32">
        <v>78</v>
      </c>
      <c r="B27" s="13" t="s">
        <v>32</v>
      </c>
      <c r="C27" s="15">
        <v>7702</v>
      </c>
      <c r="D27" s="15">
        <f>Ikärakenne[[#This Row],[Laskennalliset kustannukset, IKÄRAKENNE yhteensä, €]]</f>
        <v>9788924.1099999994</v>
      </c>
      <c r="E27" s="15">
        <f>'Lask. kustannukset MUUT'!AD33</f>
        <v>3404585.6147657321</v>
      </c>
      <c r="F27" s="231">
        <f>Yhteenveto[[#This Row],[Ikärakenne, laskennallinen kustannus]]+Yhteenveto[[#This Row],[Muut laskennalliset kustannukset ]]</f>
        <v>13193509.724765731</v>
      </c>
      <c r="G27" s="451">
        <v>1548.79</v>
      </c>
      <c r="H27" s="17">
        <v>11928780.58</v>
      </c>
      <c r="I27" s="339">
        <f>Yhteenveto[[#This Row],[Laskennalliset kustannukset yhteensä]]-Yhteenveto[[#This Row],[Omarahoitusosuus, €]]</f>
        <v>1264729.1447657309</v>
      </c>
      <c r="J27" s="33">
        <f>Lisäosat!U28</f>
        <v>771763.45159911108</v>
      </c>
      <c r="K27" s="34">
        <f>'Muut lis_väh'!Q25</f>
        <v>-3351912.1817037798</v>
      </c>
      <c r="L27" s="231">
        <f>Yhteenveto[[#This Row],[Valtionosuus omarahoitusosuuden jälkeen (välisumma)]]+Yhteenveto[[#This Row],[Lisäosat yhteensä]]+Yhteenveto[[#This Row],[Valtionosuuteen tehtävät vähennykset ja lisäykset, netto]]</f>
        <v>-1315419.5853389378</v>
      </c>
      <c r="M27" s="34">
        <f>'Verotuloihin perust tasaus'!N32</f>
        <v>-62987.526190049772</v>
      </c>
      <c r="N27" s="303">
        <f>SUM(Yhteenveto[[#This Row],[Valtionosuus ennen verotuloihin perustuvaa valtionosuuden tasausta]]+Yhteenveto[[#This Row],[Verotuloihin perustuva valtionosuuden tasaus]])</f>
        <v>-1378407.1115289875</v>
      </c>
      <c r="O27" s="241">
        <f>Verokorvaukset!G25</f>
        <v>578503.76843274257</v>
      </c>
      <c r="P27" s="372">
        <f>SUM(Yhteenveto[[#This Row],[Kunnan  peruspalvelujen valtionosuus ]:[Veroperustemuutoksista johtuvien veromenetysten korvaus]])</f>
        <v>-799903.34309624496</v>
      </c>
      <c r="Q27" s="34">
        <f>Kotikuntakorvaus!F29</f>
        <v>37101.75</v>
      </c>
      <c r="R27" s="341">
        <f>+Yhteenveto[[#This Row],[Kunnan  peruspalvelujen valtionosuus ]]+Yhteenveto[[#This Row],[Veroperustemuutoksista johtuvien veromenetysten korvaus]]+Yhteenveto[[#This Row],[Kotikuntakorvaus, netto]]</f>
        <v>-762801.59309624496</v>
      </c>
      <c r="S27" s="11"/>
      <c r="T27"/>
    </row>
    <row r="28" spans="1:20" ht="15" x14ac:dyDescent="0.25">
      <c r="A28" s="32">
        <v>79</v>
      </c>
      <c r="B28" s="13" t="s">
        <v>33</v>
      </c>
      <c r="C28" s="15">
        <v>6647</v>
      </c>
      <c r="D28" s="15">
        <f>Ikärakenne[[#This Row],[Laskennalliset kustannukset, IKÄRAKENNE yhteensä, €]]</f>
        <v>9731065.8499999996</v>
      </c>
      <c r="E28" s="15">
        <f>'Lask. kustannukset MUUT'!AD34</f>
        <v>1941626.0083870874</v>
      </c>
      <c r="F28" s="231">
        <f>Yhteenveto[[#This Row],[Ikärakenne, laskennallinen kustannus]]+Yhteenveto[[#This Row],[Muut laskennalliset kustannukset ]]</f>
        <v>11672691.858387087</v>
      </c>
      <c r="G28" s="451">
        <v>1548.79</v>
      </c>
      <c r="H28" s="17">
        <v>10294807.129999999</v>
      </c>
      <c r="I28" s="339">
        <f>Yhteenveto[[#This Row],[Laskennalliset kustannukset yhteensä]]-Yhteenveto[[#This Row],[Omarahoitusosuus, €]]</f>
        <v>1377884.7283870876</v>
      </c>
      <c r="J28" s="33">
        <f>Lisäosat!U29</f>
        <v>251142.21551795717</v>
      </c>
      <c r="K28" s="34">
        <f>'Muut lis_väh'!Q26</f>
        <v>-2146938.4775673281</v>
      </c>
      <c r="L28" s="231">
        <f>Yhteenveto[[#This Row],[Valtionosuus omarahoitusosuuden jälkeen (välisumma)]]+Yhteenveto[[#This Row],[Lisäosat yhteensä]]+Yhteenveto[[#This Row],[Valtionosuuteen tehtävät vähennykset ja lisäykset, netto]]</f>
        <v>-517911.53366228333</v>
      </c>
      <c r="M28" s="34">
        <f>'Verotuloihin perust tasaus'!N33</f>
        <v>-317898.58601216134</v>
      </c>
      <c r="N28" s="303">
        <f>SUM(Yhteenveto[[#This Row],[Valtionosuus ennen verotuloihin perustuvaa valtionosuuden tasausta]]+Yhteenveto[[#This Row],[Verotuloihin perustuva valtionosuuden tasaus]])</f>
        <v>-835810.11967444466</v>
      </c>
      <c r="O28" s="241">
        <f>Verokorvaukset!G26</f>
        <v>575036.22390583216</v>
      </c>
      <c r="P28" s="372">
        <f>SUM(Yhteenveto[[#This Row],[Kunnan  peruspalvelujen valtionosuus ]:[Veroperustemuutoksista johtuvien veromenetysten korvaus]])</f>
        <v>-260773.89576861251</v>
      </c>
      <c r="Q28" s="34">
        <f>Kotikuntakorvaus!F30</f>
        <v>49557.337500000023</v>
      </c>
      <c r="R28" s="341">
        <f>+Yhteenveto[[#This Row],[Kunnan  peruspalvelujen valtionosuus ]]+Yhteenveto[[#This Row],[Veroperustemuutoksista johtuvien veromenetysten korvaus]]+Yhteenveto[[#This Row],[Kotikuntakorvaus, netto]]</f>
        <v>-211216.55826861248</v>
      </c>
      <c r="S28" s="11"/>
      <c r="T28"/>
    </row>
    <row r="29" spans="1:20" ht="15" x14ac:dyDescent="0.25">
      <c r="A29" s="32">
        <v>81</v>
      </c>
      <c r="B29" s="13" t="s">
        <v>34</v>
      </c>
      <c r="C29" s="15">
        <v>2482</v>
      </c>
      <c r="D29" s="15">
        <f>Ikärakenne[[#This Row],[Laskennalliset kustannukset, IKÄRAKENNE yhteensä, €]]</f>
        <v>2644870.0100000002</v>
      </c>
      <c r="E29" s="15">
        <f>'Lask. kustannukset MUUT'!AD35</f>
        <v>1077756.234414119</v>
      </c>
      <c r="F29" s="231">
        <f>Yhteenveto[[#This Row],[Ikärakenne, laskennallinen kustannus]]+Yhteenveto[[#This Row],[Muut laskennalliset kustannukset ]]</f>
        <v>3722626.244414119</v>
      </c>
      <c r="G29" s="451">
        <v>1548.79</v>
      </c>
      <c r="H29" s="17">
        <v>3844096.78</v>
      </c>
      <c r="I29" s="339">
        <f>Yhteenveto[[#This Row],[Laskennalliset kustannukset yhteensä]]-Yhteenveto[[#This Row],[Omarahoitusosuus, €]]</f>
        <v>-121470.53558588075</v>
      </c>
      <c r="J29" s="33">
        <f>Lisäosat!U30</f>
        <v>331218.24092440336</v>
      </c>
      <c r="K29" s="34">
        <f>'Muut lis_väh'!Q27</f>
        <v>-268869.89012626227</v>
      </c>
      <c r="L29" s="231">
        <f>Yhteenveto[[#This Row],[Valtionosuus omarahoitusosuuden jälkeen (välisumma)]]+Yhteenveto[[#This Row],[Lisäosat yhteensä]]+Yhteenveto[[#This Row],[Valtionosuuteen tehtävät vähennykset ja lisäykset, netto]]</f>
        <v>-59122.18478773965</v>
      </c>
      <c r="M29" s="34">
        <f>'Verotuloihin perust tasaus'!N34</f>
        <v>398264.70643822732</v>
      </c>
      <c r="N29" s="303">
        <f>SUM(Yhteenveto[[#This Row],[Valtionosuus ennen verotuloihin perustuvaa valtionosuuden tasausta]]+Yhteenveto[[#This Row],[Verotuloihin perustuva valtionosuuden tasaus]])</f>
        <v>339142.52165048767</v>
      </c>
      <c r="O29" s="241">
        <f>Verokorvaukset!G27</f>
        <v>470840.76834925619</v>
      </c>
      <c r="P29" s="372">
        <f>SUM(Yhteenveto[[#This Row],[Kunnan  peruspalvelujen valtionosuus ]:[Veroperustemuutoksista johtuvien veromenetysten korvaus]])</f>
        <v>809983.28999974392</v>
      </c>
      <c r="Q29" s="34">
        <f>Kotikuntakorvaus!F31</f>
        <v>-171374.75</v>
      </c>
      <c r="R29" s="341">
        <f>+Yhteenveto[[#This Row],[Kunnan  peruspalvelujen valtionosuus ]]+Yhteenveto[[#This Row],[Veroperustemuutoksista johtuvien veromenetysten korvaus]]+Yhteenveto[[#This Row],[Kotikuntakorvaus, netto]]</f>
        <v>638608.53999974392</v>
      </c>
      <c r="S29" s="11"/>
      <c r="T29"/>
    </row>
    <row r="30" spans="1:20" ht="15" x14ac:dyDescent="0.25">
      <c r="A30" s="32">
        <v>82</v>
      </c>
      <c r="B30" s="36" t="s">
        <v>35</v>
      </c>
      <c r="C30" s="15">
        <v>9361</v>
      </c>
      <c r="D30" s="15">
        <f>Ikärakenne[[#This Row],[Laskennalliset kustannukset, IKÄRAKENNE yhteensä, €]]</f>
        <v>16587246.689999998</v>
      </c>
      <c r="E30" s="15">
        <f>'Lask. kustannukset MUUT'!AD36</f>
        <v>1744921.452051817</v>
      </c>
      <c r="F30" s="231">
        <f>Yhteenveto[[#This Row],[Ikärakenne, laskennallinen kustannus]]+Yhteenveto[[#This Row],[Muut laskennalliset kustannukset ]]</f>
        <v>18332168.142051816</v>
      </c>
      <c r="G30" s="451">
        <v>1548.79</v>
      </c>
      <c r="H30" s="17">
        <v>14498223.189999999</v>
      </c>
      <c r="I30" s="339">
        <f>Yhteenveto[[#This Row],[Laskennalliset kustannukset yhteensä]]-Yhteenveto[[#This Row],[Omarahoitusosuus, €]]</f>
        <v>3833944.9520518165</v>
      </c>
      <c r="J30" s="33">
        <f>Lisäosat!U31</f>
        <v>282761.35373871366</v>
      </c>
      <c r="K30" s="34">
        <f>'Muut lis_väh'!Q28</f>
        <v>-554955.53133174172</v>
      </c>
      <c r="L30" s="231">
        <f>Yhteenveto[[#This Row],[Valtionosuus omarahoitusosuuden jälkeen (välisumma)]]+Yhteenveto[[#This Row],[Lisäosat yhteensä]]+Yhteenveto[[#This Row],[Valtionosuuteen tehtävät vähennykset ja lisäykset, netto]]</f>
        <v>3561750.7744587883</v>
      </c>
      <c r="M30" s="34">
        <f>'Verotuloihin perust tasaus'!N35</f>
        <v>523213.9228441983</v>
      </c>
      <c r="N30" s="303">
        <f>SUM(Yhteenveto[[#This Row],[Valtionosuus ennen verotuloihin perustuvaa valtionosuuden tasausta]]+Yhteenveto[[#This Row],[Verotuloihin perustuva valtionosuuden tasaus]])</f>
        <v>4084964.6973029869</v>
      </c>
      <c r="O30" s="241">
        <f>Verokorvaukset!G28</f>
        <v>638017.75635643641</v>
      </c>
      <c r="P30" s="372">
        <f>SUM(Yhteenveto[[#This Row],[Kunnan  peruspalvelujen valtionosuus ]:[Veroperustemuutoksista johtuvien veromenetysten korvaus]])</f>
        <v>4722982.4536594236</v>
      </c>
      <c r="Q30" s="34">
        <f>Kotikuntakorvaus!F32</f>
        <v>759.70250000001397</v>
      </c>
      <c r="R30" s="341">
        <f>+Yhteenveto[[#This Row],[Kunnan  peruspalvelujen valtionosuus ]]+Yhteenveto[[#This Row],[Veroperustemuutoksista johtuvien veromenetysten korvaus]]+Yhteenveto[[#This Row],[Kotikuntakorvaus, netto]]</f>
        <v>4723742.1561594233</v>
      </c>
      <c r="S30" s="11"/>
      <c r="T30"/>
    </row>
    <row r="31" spans="1:20" ht="15" x14ac:dyDescent="0.25">
      <c r="A31" s="32">
        <v>86</v>
      </c>
      <c r="B31" s="13" t="s">
        <v>36</v>
      </c>
      <c r="C31" s="15">
        <v>7901</v>
      </c>
      <c r="D31" s="15">
        <f>Ikärakenne[[#This Row],[Laskennalliset kustannukset, IKÄRAKENNE yhteensä, €]]</f>
        <v>13480307.930000002</v>
      </c>
      <c r="E31" s="15">
        <f>'Lask. kustannukset MUUT'!AD37</f>
        <v>1819168.3863738282</v>
      </c>
      <c r="F31" s="231">
        <f>Yhteenveto[[#This Row],[Ikärakenne, laskennallinen kustannus]]+Yhteenveto[[#This Row],[Muut laskennalliset kustannukset ]]</f>
        <v>15299476.316373829</v>
      </c>
      <c r="G31" s="451">
        <v>1548.79</v>
      </c>
      <c r="H31" s="17">
        <v>12236989.789999999</v>
      </c>
      <c r="I31" s="339">
        <f>Yhteenveto[[#This Row],[Laskennalliset kustannukset yhteensä]]-Yhteenveto[[#This Row],[Omarahoitusosuus, €]]</f>
        <v>3062486.5263738297</v>
      </c>
      <c r="J31" s="33">
        <f>Lisäosat!U32</f>
        <v>220058.57012209838</v>
      </c>
      <c r="K31" s="34">
        <f>'Muut lis_väh'!Q29</f>
        <v>-1019387.1625572115</v>
      </c>
      <c r="L31" s="231">
        <f>Yhteenveto[[#This Row],[Valtionosuus omarahoitusosuuden jälkeen (välisumma)]]+Yhteenveto[[#This Row],[Lisäosat yhteensä]]+Yhteenveto[[#This Row],[Valtionosuuteen tehtävät vähennykset ja lisäykset, netto]]</f>
        <v>2263157.9339387165</v>
      </c>
      <c r="M31" s="34">
        <f>'Verotuloihin perust tasaus'!N36</f>
        <v>2536218.7183283903</v>
      </c>
      <c r="N31" s="303">
        <f>SUM(Yhteenveto[[#This Row],[Valtionosuus ennen verotuloihin perustuvaa valtionosuuden tasausta]]+Yhteenveto[[#This Row],[Verotuloihin perustuva valtionosuuden tasaus]])</f>
        <v>4799376.6522671068</v>
      </c>
      <c r="O31" s="241">
        <f>Verokorvaukset!G29</f>
        <v>701791.78395336529</v>
      </c>
      <c r="P31" s="372">
        <f>SUM(Yhteenveto[[#This Row],[Kunnan  peruspalvelujen valtionosuus ]:[Veroperustemuutoksista johtuvien veromenetysten korvaus]])</f>
        <v>5501168.4362204717</v>
      </c>
      <c r="Q31" s="34">
        <f>Kotikuntakorvaus!F33</f>
        <v>23144.425000000047</v>
      </c>
      <c r="R31" s="341">
        <f>+Yhteenveto[[#This Row],[Kunnan  peruspalvelujen valtionosuus ]]+Yhteenveto[[#This Row],[Veroperustemuutoksista johtuvien veromenetysten korvaus]]+Yhteenveto[[#This Row],[Kotikuntakorvaus, netto]]</f>
        <v>5524312.8612204716</v>
      </c>
      <c r="S31" s="11"/>
      <c r="T31"/>
    </row>
    <row r="32" spans="1:20" ht="15" x14ac:dyDescent="0.25">
      <c r="A32" s="32">
        <v>90</v>
      </c>
      <c r="B32" s="13" t="s">
        <v>37</v>
      </c>
      <c r="C32" s="15">
        <v>2929</v>
      </c>
      <c r="D32" s="15">
        <f>Ikärakenne[[#This Row],[Laskennalliset kustannukset, IKÄRAKENNE yhteensä, €]]</f>
        <v>3147879.31</v>
      </c>
      <c r="E32" s="15">
        <f>'Lask. kustannukset MUUT'!AD38</f>
        <v>1627922.9763298072</v>
      </c>
      <c r="F32" s="231">
        <f>Yhteenveto[[#This Row],[Ikärakenne, laskennallinen kustannus]]+Yhteenveto[[#This Row],[Muut laskennalliset kustannukset ]]</f>
        <v>4775802.2863298077</v>
      </c>
      <c r="G32" s="451">
        <v>1548.79</v>
      </c>
      <c r="H32" s="17">
        <v>4536405.91</v>
      </c>
      <c r="I32" s="339">
        <f>Yhteenveto[[#This Row],[Laskennalliset kustannukset yhteensä]]-Yhteenveto[[#This Row],[Omarahoitusosuus, €]]</f>
        <v>239396.37632980756</v>
      </c>
      <c r="J32" s="33">
        <f>Lisäosat!U33</f>
        <v>1084234.7225385711</v>
      </c>
      <c r="K32" s="34">
        <f>'Muut lis_väh'!Q30</f>
        <v>-1551219.2798157888</v>
      </c>
      <c r="L32" s="231">
        <f>Yhteenveto[[#This Row],[Valtionosuus omarahoitusosuuden jälkeen (välisumma)]]+Yhteenveto[[#This Row],[Lisäosat yhteensä]]+Yhteenveto[[#This Row],[Valtionosuuteen tehtävät vähennykset ja lisäykset, netto]]</f>
        <v>-227588.18094741018</v>
      </c>
      <c r="M32" s="34">
        <f>'Verotuloihin perust tasaus'!N37</f>
        <v>827417.58313926822</v>
      </c>
      <c r="N32" s="303">
        <f>SUM(Yhteenveto[[#This Row],[Valtionosuus ennen verotuloihin perustuvaa valtionosuuden tasausta]]+Yhteenveto[[#This Row],[Verotuloihin perustuva valtionosuuden tasaus]])</f>
        <v>599829.40219185804</v>
      </c>
      <c r="O32" s="241">
        <f>Verokorvaukset!G30</f>
        <v>529550.74862649757</v>
      </c>
      <c r="P32" s="372">
        <f>SUM(Yhteenveto[[#This Row],[Kunnan  peruspalvelujen valtionosuus ]:[Veroperustemuutoksista johtuvien veromenetysten korvaus]])</f>
        <v>1129380.1508183556</v>
      </c>
      <c r="Q32" s="34">
        <f>Kotikuntakorvaus!F34</f>
        <v>-26501.25</v>
      </c>
      <c r="R32" s="341">
        <f>+Yhteenveto[[#This Row],[Kunnan  peruspalvelujen valtionosuus ]]+Yhteenveto[[#This Row],[Veroperustemuutoksista johtuvien veromenetysten korvaus]]+Yhteenveto[[#This Row],[Kotikuntakorvaus, netto]]</f>
        <v>1102878.9008183556</v>
      </c>
      <c r="S32" s="11"/>
      <c r="T32"/>
    </row>
    <row r="33" spans="1:20" ht="15" x14ac:dyDescent="0.25">
      <c r="A33" s="32">
        <v>91</v>
      </c>
      <c r="B33" s="13" t="s">
        <v>38</v>
      </c>
      <c r="C33" s="15">
        <v>684018</v>
      </c>
      <c r="D33" s="15">
        <f>Ikärakenne[[#This Row],[Laskennalliset kustannukset, IKÄRAKENNE yhteensä, €]]</f>
        <v>1064020080.3999999</v>
      </c>
      <c r="E33" s="15">
        <f>'Lask. kustannukset MUUT'!AD39</f>
        <v>429256774.01146454</v>
      </c>
      <c r="F33" s="231">
        <f>Yhteenveto[[#This Row],[Ikärakenne, laskennallinen kustannus]]+Yhteenveto[[#This Row],[Muut laskennalliset kustannukset ]]</f>
        <v>1493276854.4114645</v>
      </c>
      <c r="G33" s="451">
        <v>1548.79</v>
      </c>
      <c r="H33" s="17">
        <v>1059400238.22</v>
      </c>
      <c r="I33" s="339">
        <f>Yhteenveto[[#This Row],[Laskennalliset kustannukset yhteensä]]-Yhteenveto[[#This Row],[Omarahoitusosuus, €]]</f>
        <v>433876616.19146442</v>
      </c>
      <c r="J33" s="33">
        <f>Lisäosat!U34</f>
        <v>37516862.292391196</v>
      </c>
      <c r="K33" s="34">
        <f>'Muut lis_väh'!Q31</f>
        <v>-62583487.22030589</v>
      </c>
      <c r="L33" s="231">
        <f>Yhteenveto[[#This Row],[Valtionosuus omarahoitusosuuden jälkeen (välisumma)]]+Yhteenveto[[#This Row],[Lisäosat yhteensä]]+Yhteenveto[[#This Row],[Valtionosuuteen tehtävät vähennykset ja lisäykset, netto]]</f>
        <v>408809991.26354969</v>
      </c>
      <c r="M33" s="34">
        <f>'Verotuloihin perust tasaus'!N38</f>
        <v>-57146063.111426309</v>
      </c>
      <c r="N33" s="303">
        <f>SUM(Yhteenveto[[#This Row],[Valtionosuus ennen verotuloihin perustuvaa valtionosuuden tasausta]]+Yhteenveto[[#This Row],[Verotuloihin perustuva valtionosuuden tasaus]])</f>
        <v>351663928.15212339</v>
      </c>
      <c r="O33" s="241">
        <f>Verokorvaukset!G31</f>
        <v>70859505.069072738</v>
      </c>
      <c r="P33" s="372">
        <f>SUM(Yhteenveto[[#This Row],[Kunnan  peruspalvelujen valtionosuus ]:[Veroperustemuutoksista johtuvien veromenetysten korvaus]])</f>
        <v>422523433.22119612</v>
      </c>
      <c r="Q33" s="34">
        <f>Kotikuntakorvaus!F35</f>
        <v>-120431208.08275005</v>
      </c>
      <c r="R33" s="341">
        <f>+Yhteenveto[[#This Row],[Kunnan  peruspalvelujen valtionosuus ]]+Yhteenveto[[#This Row],[Veroperustemuutoksista johtuvien veromenetysten korvaus]]+Yhteenveto[[#This Row],[Kotikuntakorvaus, netto]]</f>
        <v>302092225.13844609</v>
      </c>
      <c r="S33" s="11"/>
      <c r="T33"/>
    </row>
    <row r="34" spans="1:20" ht="15" x14ac:dyDescent="0.25">
      <c r="A34" s="32">
        <v>92</v>
      </c>
      <c r="B34" s="13" t="s">
        <v>39</v>
      </c>
      <c r="C34" s="15">
        <v>251269</v>
      </c>
      <c r="D34" s="15">
        <f>Ikärakenne[[#This Row],[Laskennalliset kustannukset, IKÄRAKENNE yhteensä, €]]</f>
        <v>452074994.05999994</v>
      </c>
      <c r="E34" s="15">
        <f>'Lask. kustannukset MUUT'!AD40</f>
        <v>204752226.42399937</v>
      </c>
      <c r="F34" s="231">
        <f>Yhteenveto[[#This Row],[Ikärakenne, laskennallinen kustannus]]+Yhteenveto[[#This Row],[Muut laskennalliset kustannukset ]]</f>
        <v>656827220.48399925</v>
      </c>
      <c r="G34" s="451">
        <v>1548.79</v>
      </c>
      <c r="H34" s="17">
        <v>389162914.50999999</v>
      </c>
      <c r="I34" s="339">
        <f>Yhteenveto[[#This Row],[Laskennalliset kustannukset yhteensä]]-Yhteenveto[[#This Row],[Omarahoitusosuus, €]]</f>
        <v>267664305.97399926</v>
      </c>
      <c r="J34" s="33">
        <f>Lisäosat!U35</f>
        <v>13547108.894332957</v>
      </c>
      <c r="K34" s="34">
        <f>'Muut lis_väh'!Q32</f>
        <v>-68680804.867439717</v>
      </c>
      <c r="L34" s="231">
        <f>Yhteenveto[[#This Row],[Valtionosuus omarahoitusosuuden jälkeen (välisumma)]]+Yhteenveto[[#This Row],[Lisäosat yhteensä]]+Yhteenveto[[#This Row],[Valtionosuuteen tehtävät vähennykset ja lisäykset, netto]]</f>
        <v>212530610.00089249</v>
      </c>
      <c r="M34" s="34">
        <f>'Verotuloihin perust tasaus'!N39</f>
        <v>-2595864.4336474673</v>
      </c>
      <c r="N34" s="303">
        <f>SUM(Yhteenveto[[#This Row],[Valtionosuus ennen verotuloihin perustuvaa valtionosuuden tasausta]]+Yhteenveto[[#This Row],[Verotuloihin perustuva valtionosuuden tasaus]])</f>
        <v>209934745.56724504</v>
      </c>
      <c r="O34" s="241">
        <f>Verokorvaukset!G32</f>
        <v>19010197.539971277</v>
      </c>
      <c r="P34" s="372">
        <f>SUM(Yhteenveto[[#This Row],[Kunnan  peruspalvelujen valtionosuus ]:[Veroperustemuutoksista johtuvien veromenetysten korvaus]])</f>
        <v>228944943.1072163</v>
      </c>
      <c r="Q34" s="34">
        <f>Kotikuntakorvaus!F36</f>
        <v>-7487020.0780000016</v>
      </c>
      <c r="R34" s="341">
        <f>+Yhteenveto[[#This Row],[Kunnan  peruspalvelujen valtionosuus ]]+Yhteenveto[[#This Row],[Veroperustemuutoksista johtuvien veromenetysten korvaus]]+Yhteenveto[[#This Row],[Kotikuntakorvaus, netto]]</f>
        <v>221457923.02921629</v>
      </c>
      <c r="S34" s="11"/>
      <c r="T34"/>
    </row>
    <row r="35" spans="1:20" ht="15" x14ac:dyDescent="0.25">
      <c r="A35" s="32">
        <v>97</v>
      </c>
      <c r="B35" s="13" t="s">
        <v>40</v>
      </c>
      <c r="C35" s="15">
        <v>2059</v>
      </c>
      <c r="D35" s="15">
        <f>Ikärakenne[[#This Row],[Laskennalliset kustannukset, IKÄRAKENNE yhteensä, €]]</f>
        <v>2420747.0900000003</v>
      </c>
      <c r="E35" s="15">
        <f>'Lask. kustannukset MUUT'!AD41</f>
        <v>1318877.3899755804</v>
      </c>
      <c r="F35" s="231">
        <f>Yhteenveto[[#This Row],[Ikärakenne, laskennallinen kustannus]]+Yhteenveto[[#This Row],[Muut laskennalliset kustannukset ]]</f>
        <v>3739624.4799755807</v>
      </c>
      <c r="G35" s="451">
        <v>1548.79</v>
      </c>
      <c r="H35" s="17">
        <v>3188958.61</v>
      </c>
      <c r="I35" s="339">
        <f>Yhteenveto[[#This Row],[Laskennalliset kustannukset yhteensä]]-Yhteenveto[[#This Row],[Omarahoitusosuus, €]]</f>
        <v>550665.86997558083</v>
      </c>
      <c r="J35" s="33">
        <f>Lisäosat!U36</f>
        <v>166360.84388458659</v>
      </c>
      <c r="K35" s="34">
        <f>'Muut lis_väh'!Q33</f>
        <v>-418224.51809801674</v>
      </c>
      <c r="L35" s="231">
        <f>Yhteenveto[[#This Row],[Valtionosuus omarahoitusosuuden jälkeen (välisumma)]]+Yhteenveto[[#This Row],[Lisäosat yhteensä]]+Yhteenveto[[#This Row],[Valtionosuuteen tehtävät vähennykset ja lisäykset, netto]]</f>
        <v>298802.19576215069</v>
      </c>
      <c r="M35" s="34">
        <f>'Verotuloihin perust tasaus'!N40</f>
        <v>198554.79615271909</v>
      </c>
      <c r="N35" s="303">
        <f>SUM(Yhteenveto[[#This Row],[Valtionosuus ennen verotuloihin perustuvaa valtionosuuden tasausta]]+Yhteenveto[[#This Row],[Verotuloihin perustuva valtionosuuden tasaus]])</f>
        <v>497356.99191486975</v>
      </c>
      <c r="O35" s="241">
        <f>Verokorvaukset!G33</f>
        <v>355436.36975033913</v>
      </c>
      <c r="P35" s="372">
        <f>SUM(Yhteenveto[[#This Row],[Kunnan  peruspalvelujen valtionosuus ]:[Veroperustemuutoksista johtuvien veromenetysten korvaus]])</f>
        <v>852793.36166520882</v>
      </c>
      <c r="Q35" s="34">
        <f>Kotikuntakorvaus!F37</f>
        <v>13745.315000000002</v>
      </c>
      <c r="R35" s="341">
        <f>+Yhteenveto[[#This Row],[Kunnan  peruspalvelujen valtionosuus ]]+Yhteenveto[[#This Row],[Veroperustemuutoksista johtuvien veromenetysten korvaus]]+Yhteenveto[[#This Row],[Kotikuntakorvaus, netto]]</f>
        <v>866538.67666520877</v>
      </c>
      <c r="S35" s="11"/>
      <c r="T35"/>
    </row>
    <row r="36" spans="1:20" ht="15" x14ac:dyDescent="0.25">
      <c r="A36" s="32">
        <v>98</v>
      </c>
      <c r="B36" s="13" t="s">
        <v>41</v>
      </c>
      <c r="C36" s="15">
        <v>22849</v>
      </c>
      <c r="D36" s="15">
        <f>Ikärakenne[[#This Row],[Laskennalliset kustannukset, IKÄRAKENNE yhteensä, €]]</f>
        <v>40372621.120000005</v>
      </c>
      <c r="E36" s="15">
        <f>'Lask. kustannukset MUUT'!AD42</f>
        <v>4799160.0572893312</v>
      </c>
      <c r="F36" s="231">
        <f>Yhteenveto[[#This Row],[Ikärakenne, laskennallinen kustannus]]+Yhteenveto[[#This Row],[Muut laskennalliset kustannukset ]]</f>
        <v>45171781.177289337</v>
      </c>
      <c r="G36" s="451">
        <v>1548.79</v>
      </c>
      <c r="H36" s="17">
        <v>35388302.710000001</v>
      </c>
      <c r="I36" s="339">
        <f>Yhteenveto[[#This Row],[Laskennalliset kustannukset yhteensä]]-Yhteenveto[[#This Row],[Omarahoitusosuus, €]]</f>
        <v>9783478.467289336</v>
      </c>
      <c r="J36" s="33">
        <f>Lisäosat!U37</f>
        <v>658292.22277922439</v>
      </c>
      <c r="K36" s="34">
        <f>'Muut lis_väh'!Q34</f>
        <v>4412256.944005549</v>
      </c>
      <c r="L36" s="231">
        <f>Yhteenveto[[#This Row],[Valtionosuus omarahoitusosuuden jälkeen (välisumma)]]+Yhteenveto[[#This Row],[Lisäosat yhteensä]]+Yhteenveto[[#This Row],[Valtionosuuteen tehtävät vähennykset ja lisäykset, netto]]</f>
        <v>14854027.634074109</v>
      </c>
      <c r="M36" s="34">
        <f>'Verotuloihin perust tasaus'!N41</f>
        <v>6071419.2405670211</v>
      </c>
      <c r="N36" s="303">
        <f>SUM(Yhteenveto[[#This Row],[Valtionosuus ennen verotuloihin perustuvaa valtionosuuden tasausta]]+Yhteenveto[[#This Row],[Verotuloihin perustuva valtionosuuden tasaus]])</f>
        <v>20925446.874641128</v>
      </c>
      <c r="O36" s="241">
        <f>Verokorvaukset!G34</f>
        <v>1752292.2985637013</v>
      </c>
      <c r="P36" s="372">
        <f>SUM(Yhteenveto[[#This Row],[Kunnan  peruspalvelujen valtionosuus ]:[Veroperustemuutoksista johtuvien veromenetysten korvaus]])</f>
        <v>22677739.173204828</v>
      </c>
      <c r="Q36" s="34">
        <f>Kotikuntakorvaus!F38</f>
        <v>-2635231.2974999999</v>
      </c>
      <c r="R36" s="341">
        <f>+Yhteenveto[[#This Row],[Kunnan  peruspalvelujen valtionosuus ]]+Yhteenveto[[#This Row],[Veroperustemuutoksista johtuvien veromenetysten korvaus]]+Yhteenveto[[#This Row],[Kotikuntakorvaus, netto]]</f>
        <v>20042507.875704829</v>
      </c>
      <c r="S36" s="11"/>
      <c r="T36"/>
    </row>
    <row r="37" spans="1:20" ht="15" x14ac:dyDescent="0.25">
      <c r="A37" s="32">
        <v>102</v>
      </c>
      <c r="B37" s="13" t="s">
        <v>42</v>
      </c>
      <c r="C37" s="15">
        <v>9555</v>
      </c>
      <c r="D37" s="15">
        <f>Ikärakenne[[#This Row],[Laskennalliset kustannukset, IKÄRAKENNE yhteensä, €]]</f>
        <v>14221927.259999998</v>
      </c>
      <c r="E37" s="15">
        <f>'Lask. kustannukset MUUT'!AD43</f>
        <v>2751106.4667397975</v>
      </c>
      <c r="F37" s="231">
        <f>Yhteenveto[[#This Row],[Ikärakenne, laskennallinen kustannus]]+Yhteenveto[[#This Row],[Muut laskennalliset kustannukset ]]</f>
        <v>16973033.726739794</v>
      </c>
      <c r="G37" s="451">
        <v>1548.79</v>
      </c>
      <c r="H37" s="17">
        <v>14798688.449999999</v>
      </c>
      <c r="I37" s="339">
        <f>Yhteenveto[[#This Row],[Laskennalliset kustannukset yhteensä]]-Yhteenveto[[#This Row],[Omarahoitusosuus, €]]</f>
        <v>2174345.2767397948</v>
      </c>
      <c r="J37" s="33">
        <f>Lisäosat!U38</f>
        <v>305493.06515519915</v>
      </c>
      <c r="K37" s="34">
        <f>'Muut lis_väh'!Q35</f>
        <v>-246643.17348344816</v>
      </c>
      <c r="L37" s="231">
        <f>Yhteenveto[[#This Row],[Valtionosuus omarahoitusosuuden jälkeen (välisumma)]]+Yhteenveto[[#This Row],[Lisäosat yhteensä]]+Yhteenveto[[#This Row],[Valtionosuuteen tehtävät vähennykset ja lisäykset, netto]]</f>
        <v>2233195.1684115459</v>
      </c>
      <c r="M37" s="34">
        <f>'Verotuloihin perust tasaus'!N42</f>
        <v>3890123.322890617</v>
      </c>
      <c r="N37" s="303">
        <f>SUM(Yhteenveto[[#This Row],[Valtionosuus ennen verotuloihin perustuvaa valtionosuuden tasausta]]+Yhteenveto[[#This Row],[Verotuloihin perustuva valtionosuuden tasaus]])</f>
        <v>6123318.4913021624</v>
      </c>
      <c r="O37" s="241">
        <f>Verokorvaukset!G35</f>
        <v>1447329.5377621741</v>
      </c>
      <c r="P37" s="372">
        <f>SUM(Yhteenveto[[#This Row],[Kunnan  peruspalvelujen valtionosuus ]:[Veroperustemuutoksista johtuvien veromenetysten korvaus]])</f>
        <v>7570648.0290643368</v>
      </c>
      <c r="Q37" s="34">
        <f>Kotikuntakorvaus!F39</f>
        <v>191074.01249999995</v>
      </c>
      <c r="R37" s="341">
        <f>+Yhteenveto[[#This Row],[Kunnan  peruspalvelujen valtionosuus ]]+Yhteenveto[[#This Row],[Veroperustemuutoksista johtuvien veromenetysten korvaus]]+Yhteenveto[[#This Row],[Kotikuntakorvaus, netto]]</f>
        <v>7761722.041564337</v>
      </c>
      <c r="S37" s="11"/>
      <c r="T37"/>
    </row>
    <row r="38" spans="1:20" ht="15" x14ac:dyDescent="0.25">
      <c r="A38" s="32">
        <v>103</v>
      </c>
      <c r="B38" s="13" t="s">
        <v>43</v>
      </c>
      <c r="C38" s="15">
        <v>2094</v>
      </c>
      <c r="D38" s="15">
        <f>Ikärakenne[[#This Row],[Laskennalliset kustannukset, IKÄRAKENNE yhteensä, €]]</f>
        <v>2918577.8800000004</v>
      </c>
      <c r="E38" s="15">
        <f>'Lask. kustannukset MUUT'!AD44</f>
        <v>548422.34635886329</v>
      </c>
      <c r="F38" s="231">
        <f>Yhteenveto[[#This Row],[Ikärakenne, laskennallinen kustannus]]+Yhteenveto[[#This Row],[Muut laskennalliset kustannukset ]]</f>
        <v>3467000.2263588635</v>
      </c>
      <c r="G38" s="451">
        <v>1548.79</v>
      </c>
      <c r="H38" s="17">
        <v>3243166.26</v>
      </c>
      <c r="I38" s="339">
        <f>Yhteenveto[[#This Row],[Laskennalliset kustannukset yhteensä]]-Yhteenveto[[#This Row],[Omarahoitusosuus, €]]</f>
        <v>223833.96635886375</v>
      </c>
      <c r="J38" s="33">
        <f>Lisäosat!U39</f>
        <v>57299.372502408864</v>
      </c>
      <c r="K38" s="34">
        <f>'Muut lis_väh'!Q36</f>
        <v>6449.9065452580398</v>
      </c>
      <c r="L38" s="231">
        <f>Yhteenveto[[#This Row],[Valtionosuus omarahoitusosuuden jälkeen (välisumma)]]+Yhteenveto[[#This Row],[Lisäosat yhteensä]]+Yhteenveto[[#This Row],[Valtionosuuteen tehtävät vähennykset ja lisäykset, netto]]</f>
        <v>287583.24540653068</v>
      </c>
      <c r="M38" s="34">
        <f>'Verotuloihin perust tasaus'!N43</f>
        <v>1101989.9896684526</v>
      </c>
      <c r="N38" s="303">
        <f>SUM(Yhteenveto[[#This Row],[Valtionosuus ennen verotuloihin perustuvaa valtionosuuden tasausta]]+Yhteenveto[[#This Row],[Verotuloihin perustuva valtionosuuden tasaus]])</f>
        <v>1389573.2350749834</v>
      </c>
      <c r="O38" s="241">
        <f>Verokorvaukset!G36</f>
        <v>353395.8373800423</v>
      </c>
      <c r="P38" s="372">
        <f>SUM(Yhteenveto[[#This Row],[Kunnan  peruspalvelujen valtionosuus ]:[Veroperustemuutoksista johtuvien veromenetysten korvaus]])</f>
        <v>1742969.0724550257</v>
      </c>
      <c r="Q38" s="34">
        <f>Kotikuntakorvaus!F40</f>
        <v>47702.25</v>
      </c>
      <c r="R38" s="341">
        <f>+Yhteenveto[[#This Row],[Kunnan  peruspalvelujen valtionosuus ]]+Yhteenveto[[#This Row],[Veroperustemuutoksista johtuvien veromenetysten korvaus]]+Yhteenveto[[#This Row],[Kotikuntakorvaus, netto]]</f>
        <v>1790671.3224550257</v>
      </c>
      <c r="S38" s="11"/>
      <c r="T38"/>
    </row>
    <row r="39" spans="1:20" ht="15" x14ac:dyDescent="0.25">
      <c r="A39" s="32">
        <v>105</v>
      </c>
      <c r="B39" s="13" t="s">
        <v>44</v>
      </c>
      <c r="C39" s="15">
        <v>2002</v>
      </c>
      <c r="D39" s="15">
        <f>Ikärakenne[[#This Row],[Laskennalliset kustannukset, IKÄRAKENNE yhteensä, €]]</f>
        <v>2056616.9499999995</v>
      </c>
      <c r="E39" s="15">
        <f>'Lask. kustannukset MUUT'!AD45</f>
        <v>1602992.7391537954</v>
      </c>
      <c r="F39" s="231">
        <f>Yhteenveto[[#This Row],[Ikärakenne, laskennallinen kustannus]]+Yhteenveto[[#This Row],[Muut laskennalliset kustannukset ]]</f>
        <v>3659609.6891537951</v>
      </c>
      <c r="G39" s="451">
        <v>1548.79</v>
      </c>
      <c r="H39" s="17">
        <v>3100677.58</v>
      </c>
      <c r="I39" s="339">
        <f>Yhteenveto[[#This Row],[Laskennalliset kustannukset yhteensä]]-Yhteenveto[[#This Row],[Omarahoitusosuus, €]]</f>
        <v>558932.10915379506</v>
      </c>
      <c r="J39" s="33">
        <f>Lisäosat!U40</f>
        <v>756801.52761347382</v>
      </c>
      <c r="K39" s="34">
        <f>'Muut lis_väh'!Q37</f>
        <v>581523.32778649696</v>
      </c>
      <c r="L39" s="231">
        <f>Yhteenveto[[#This Row],[Valtionosuus omarahoitusosuuden jälkeen (välisumma)]]+Yhteenveto[[#This Row],[Lisäosat yhteensä]]+Yhteenveto[[#This Row],[Valtionosuuteen tehtävät vähennykset ja lisäykset, netto]]</f>
        <v>1897256.964553766</v>
      </c>
      <c r="M39" s="34">
        <f>'Verotuloihin perust tasaus'!N44</f>
        <v>1049361.4141071348</v>
      </c>
      <c r="N39" s="303">
        <f>SUM(Yhteenveto[[#This Row],[Valtionosuus ennen verotuloihin perustuvaa valtionosuuden tasausta]]+Yhteenveto[[#This Row],[Verotuloihin perustuva valtionosuuden tasaus]])</f>
        <v>2946618.3786609005</v>
      </c>
      <c r="O39" s="241">
        <f>Verokorvaukset!G37</f>
        <v>367172.15660239087</v>
      </c>
      <c r="P39" s="372">
        <f>SUM(Yhteenveto[[#This Row],[Kunnan  peruspalvelujen valtionosuus ]:[Veroperustemuutoksista johtuvien veromenetysten korvaus]])</f>
        <v>3313790.5352632916</v>
      </c>
      <c r="Q39" s="34">
        <f>Kotikuntakorvaus!F41</f>
        <v>-19434.25</v>
      </c>
      <c r="R39" s="341">
        <f>+Yhteenveto[[#This Row],[Kunnan  peruspalvelujen valtionosuus ]]+Yhteenveto[[#This Row],[Veroperustemuutoksista johtuvien veromenetysten korvaus]]+Yhteenveto[[#This Row],[Kotikuntakorvaus, netto]]</f>
        <v>3294356.2852632916</v>
      </c>
      <c r="S39" s="11"/>
      <c r="T39"/>
    </row>
    <row r="40" spans="1:20" ht="15" x14ac:dyDescent="0.25">
      <c r="A40" s="32">
        <v>106</v>
      </c>
      <c r="B40" s="13" t="s">
        <v>45</v>
      </c>
      <c r="C40" s="15">
        <v>47031</v>
      </c>
      <c r="D40" s="15">
        <f>Ikärakenne[[#This Row],[Laskennalliset kustannukset, IKÄRAKENNE yhteensä, €]]</f>
        <v>75230019.599999994</v>
      </c>
      <c r="E40" s="15">
        <f>'Lask. kustannukset MUUT'!AD46</f>
        <v>16069071.534845253</v>
      </c>
      <c r="F40" s="231">
        <f>Yhteenveto[[#This Row],[Ikärakenne, laskennallinen kustannus]]+Yhteenveto[[#This Row],[Muut laskennalliset kustannukset ]]</f>
        <v>91299091.134845242</v>
      </c>
      <c r="G40" s="451">
        <v>1548.79</v>
      </c>
      <c r="H40" s="17">
        <v>72841142.489999995</v>
      </c>
      <c r="I40" s="339">
        <f>Yhteenveto[[#This Row],[Laskennalliset kustannukset yhteensä]]-Yhteenveto[[#This Row],[Omarahoitusosuus, €]]</f>
        <v>18457948.644845247</v>
      </c>
      <c r="J40" s="33">
        <f>Lisäosat!U41</f>
        <v>1619339.6632491604</v>
      </c>
      <c r="K40" s="34">
        <f>'Muut lis_väh'!Q38</f>
        <v>-6349955.6189008504</v>
      </c>
      <c r="L40" s="231">
        <f>Yhteenveto[[#This Row],[Valtionosuus omarahoitusosuuden jälkeen (välisumma)]]+Yhteenveto[[#This Row],[Lisäosat yhteensä]]+Yhteenveto[[#This Row],[Valtionosuuteen tehtävät vähennykset ja lisäykset, netto]]</f>
        <v>13727332.689193558</v>
      </c>
      <c r="M40" s="34">
        <f>'Verotuloihin perust tasaus'!N45</f>
        <v>367626.20205887366</v>
      </c>
      <c r="N40" s="303">
        <f>SUM(Yhteenveto[[#This Row],[Valtionosuus ennen verotuloihin perustuvaa valtionosuuden tasausta]]+Yhteenveto[[#This Row],[Verotuloihin perustuva valtionosuuden tasaus]])</f>
        <v>14094958.891252432</v>
      </c>
      <c r="O40" s="241">
        <f>Verokorvaukset!G38</f>
        <v>3493912.7723381161</v>
      </c>
      <c r="P40" s="372">
        <f>SUM(Yhteenveto[[#This Row],[Kunnan  peruspalvelujen valtionosuus ]:[Veroperustemuutoksista johtuvien veromenetysten korvaus]])</f>
        <v>17588871.663590547</v>
      </c>
      <c r="Q40" s="34">
        <f>Kotikuntakorvaus!F42</f>
        <v>-225454.9674999998</v>
      </c>
      <c r="R40" s="341">
        <f>+Yhteenveto[[#This Row],[Kunnan  peruspalvelujen valtionosuus ]]+Yhteenveto[[#This Row],[Veroperustemuutoksista johtuvien veromenetysten korvaus]]+Yhteenveto[[#This Row],[Kotikuntakorvaus, netto]]</f>
        <v>17363416.696090546</v>
      </c>
      <c r="S40" s="11"/>
      <c r="T40"/>
    </row>
    <row r="41" spans="1:20" ht="15" x14ac:dyDescent="0.25">
      <c r="A41" s="32">
        <v>108</v>
      </c>
      <c r="B41" s="13" t="s">
        <v>46</v>
      </c>
      <c r="C41" s="15">
        <v>10348</v>
      </c>
      <c r="D41" s="15">
        <f>Ikärakenne[[#This Row],[Laskennalliset kustannukset, IKÄRAKENNE yhteensä, €]]</f>
        <v>18547433.060000002</v>
      </c>
      <c r="E41" s="15">
        <f>'Lask. kustannukset MUUT'!AD47</f>
        <v>2345891.7564007249</v>
      </c>
      <c r="F41" s="231">
        <f>Yhteenveto[[#This Row],[Ikärakenne, laskennallinen kustannus]]+Yhteenveto[[#This Row],[Muut laskennalliset kustannukset ]]</f>
        <v>20893324.816400729</v>
      </c>
      <c r="G41" s="451">
        <v>1548.79</v>
      </c>
      <c r="H41" s="17">
        <v>16026878.92</v>
      </c>
      <c r="I41" s="339">
        <f>Yhteenveto[[#This Row],[Laskennalliset kustannukset yhteensä]]-Yhteenveto[[#This Row],[Omarahoitusosuus, €]]</f>
        <v>4866445.8964007292</v>
      </c>
      <c r="J41" s="33">
        <f>Lisäosat!U42</f>
        <v>301226.93732030812</v>
      </c>
      <c r="K41" s="34">
        <f>'Muut lis_väh'!Q39</f>
        <v>-68073.125219556998</v>
      </c>
      <c r="L41" s="231">
        <f>Yhteenveto[[#This Row],[Valtionosuus omarahoitusosuuden jälkeen (välisumma)]]+Yhteenveto[[#This Row],[Lisäosat yhteensä]]+Yhteenveto[[#This Row],[Valtionosuuteen tehtävät vähennykset ja lisäykset, netto]]</f>
        <v>5099599.7085014796</v>
      </c>
      <c r="M41" s="34">
        <f>'Verotuloihin perust tasaus'!N46</f>
        <v>4499072.0628661672</v>
      </c>
      <c r="N41" s="303">
        <f>SUM(Yhteenveto[[#This Row],[Valtionosuus ennen verotuloihin perustuvaa valtionosuuden tasausta]]+Yhteenveto[[#This Row],[Verotuloihin perustuva valtionosuuden tasaus]])</f>
        <v>9598671.7713676468</v>
      </c>
      <c r="O41" s="241">
        <f>Verokorvaukset!G39</f>
        <v>876687.145532366</v>
      </c>
      <c r="P41" s="372">
        <f>SUM(Yhteenveto[[#This Row],[Kunnan  peruspalvelujen valtionosuus ]:[Veroperustemuutoksista johtuvien veromenetysten korvaus]])</f>
        <v>10475358.916900013</v>
      </c>
      <c r="Q41" s="34">
        <f>Kotikuntakorvaus!F43</f>
        <v>40546.912499999977</v>
      </c>
      <c r="R41" s="341">
        <f>+Yhteenveto[[#This Row],[Kunnan  peruspalvelujen valtionosuus ]]+Yhteenveto[[#This Row],[Veroperustemuutoksista johtuvien veromenetysten korvaus]]+Yhteenveto[[#This Row],[Kotikuntakorvaus, netto]]</f>
        <v>10515905.829400012</v>
      </c>
      <c r="S41" s="11"/>
      <c r="T41"/>
    </row>
    <row r="42" spans="1:20" ht="15" x14ac:dyDescent="0.25">
      <c r="A42" s="32">
        <v>109</v>
      </c>
      <c r="B42" s="36" t="s">
        <v>47</v>
      </c>
      <c r="C42" s="15">
        <v>68433</v>
      </c>
      <c r="D42" s="15">
        <f>Ikärakenne[[#This Row],[Laskennalliset kustannukset, IKÄRAKENNE yhteensä, €]]</f>
        <v>105404543.35999998</v>
      </c>
      <c r="E42" s="15">
        <f>'Lask. kustannukset MUUT'!AD48</f>
        <v>22812274.780354843</v>
      </c>
      <c r="F42" s="231">
        <f>Yhteenveto[[#This Row],[Ikärakenne, laskennallinen kustannus]]+Yhteenveto[[#This Row],[Muut laskennalliset kustannukset ]]</f>
        <v>128216818.14035483</v>
      </c>
      <c r="G42" s="451">
        <v>1548.79</v>
      </c>
      <c r="H42" s="17">
        <v>105988346.06999999</v>
      </c>
      <c r="I42" s="339">
        <f>Yhteenveto[[#This Row],[Laskennalliset kustannukset yhteensä]]-Yhteenveto[[#This Row],[Omarahoitusosuus, €]]</f>
        <v>22228472.070354834</v>
      </c>
      <c r="J42" s="33">
        <f>Lisäosat!U43</f>
        <v>2570491.5925081316</v>
      </c>
      <c r="K42" s="34">
        <f>'Muut lis_väh'!Q40</f>
        <v>-6824545.7043709494</v>
      </c>
      <c r="L42" s="231">
        <f>Yhteenveto[[#This Row],[Valtionosuus omarahoitusosuuden jälkeen (välisumma)]]+Yhteenveto[[#This Row],[Lisäosat yhteensä]]+Yhteenveto[[#This Row],[Valtionosuuteen tehtävät vähennykset ja lisäykset, netto]]</f>
        <v>17974417.958492015</v>
      </c>
      <c r="M42" s="34">
        <f>'Verotuloihin perust tasaus'!N47</f>
        <v>3999066.8663363308</v>
      </c>
      <c r="N42" s="303">
        <f>SUM(Yhteenveto[[#This Row],[Valtionosuus ennen verotuloihin perustuvaa valtionosuuden tasausta]]+Yhteenveto[[#This Row],[Verotuloihin perustuva valtionosuuden tasaus]])</f>
        <v>21973484.824828345</v>
      </c>
      <c r="O42" s="241">
        <f>Verokorvaukset!G40</f>
        <v>5882575.9075377509</v>
      </c>
      <c r="P42" s="372">
        <f>SUM(Yhteenveto[[#This Row],[Kunnan  peruspalvelujen valtionosuus ]:[Veroperustemuutoksista johtuvien veromenetysten korvaus]])</f>
        <v>27856060.732366096</v>
      </c>
      <c r="Q42" s="34">
        <f>Kotikuntakorvaus!F44</f>
        <v>137788.83250000002</v>
      </c>
      <c r="R42" s="341">
        <f>+Yhteenveto[[#This Row],[Kunnan  peruspalvelujen valtionosuus ]]+Yhteenveto[[#This Row],[Veroperustemuutoksista johtuvien veromenetysten korvaus]]+Yhteenveto[[#This Row],[Kotikuntakorvaus, netto]]</f>
        <v>27993849.564866096</v>
      </c>
      <c r="S42" s="11"/>
      <c r="T42"/>
    </row>
    <row r="43" spans="1:20" ht="15" x14ac:dyDescent="0.25">
      <c r="A43" s="32">
        <v>111</v>
      </c>
      <c r="B43" s="36" t="s">
        <v>48</v>
      </c>
      <c r="C43" s="15">
        <v>17829</v>
      </c>
      <c r="D43" s="15">
        <f>Ikärakenne[[#This Row],[Laskennalliset kustannukset, IKÄRAKENNE yhteensä, €]]</f>
        <v>20943887.229999997</v>
      </c>
      <c r="E43" s="15">
        <f>'Lask. kustannukset MUUT'!AD49</f>
        <v>6162427.8307074588</v>
      </c>
      <c r="F43" s="231">
        <f>Yhteenveto[[#This Row],[Ikärakenne, laskennallinen kustannus]]+Yhteenveto[[#This Row],[Muut laskennalliset kustannukset ]]</f>
        <v>27106315.060707457</v>
      </c>
      <c r="G43" s="451">
        <v>1548.79</v>
      </c>
      <c r="H43" s="17">
        <v>27613376.91</v>
      </c>
      <c r="I43" s="339">
        <f>Yhteenveto[[#This Row],[Laskennalliset kustannukset yhteensä]]-Yhteenveto[[#This Row],[Omarahoitusosuus, €]]</f>
        <v>-507061.84929254279</v>
      </c>
      <c r="J43" s="33">
        <f>Lisäosat!U44</f>
        <v>626566.34197795927</v>
      </c>
      <c r="K43" s="34">
        <f>'Muut lis_väh'!Q41</f>
        <v>4541212.7389568407</v>
      </c>
      <c r="L43" s="231">
        <f>Yhteenveto[[#This Row],[Valtionosuus omarahoitusosuuden jälkeen (välisumma)]]+Yhteenveto[[#This Row],[Lisäosat yhteensä]]+Yhteenveto[[#This Row],[Valtionosuuteen tehtävät vähennykset ja lisäykset, netto]]</f>
        <v>4660717.2316422574</v>
      </c>
      <c r="M43" s="34">
        <f>'Verotuloihin perust tasaus'!N48</f>
        <v>4234258.5979948901</v>
      </c>
      <c r="N43" s="303">
        <f>SUM(Yhteenveto[[#This Row],[Valtionosuus ennen verotuloihin perustuvaa valtionosuuden tasausta]]+Yhteenveto[[#This Row],[Verotuloihin perustuva valtionosuuden tasaus]])</f>
        <v>8894975.8296371475</v>
      </c>
      <c r="O43" s="241">
        <f>Verokorvaukset!G41</f>
        <v>1937772.5220660812</v>
      </c>
      <c r="P43" s="372">
        <f>SUM(Yhteenveto[[#This Row],[Kunnan  peruspalvelujen valtionosuus ]:[Veroperustemuutoksista johtuvien veromenetysten korvaus]])</f>
        <v>10832748.351703228</v>
      </c>
      <c r="Q43" s="34">
        <f>Kotikuntakorvaus!F45</f>
        <v>151021.78999999998</v>
      </c>
      <c r="R43" s="341">
        <f>+Yhteenveto[[#This Row],[Kunnan  peruspalvelujen valtionosuus ]]+Yhteenveto[[#This Row],[Veroperustemuutoksista johtuvien veromenetysten korvaus]]+Yhteenveto[[#This Row],[Kotikuntakorvaus, netto]]</f>
        <v>10983770.141703228</v>
      </c>
      <c r="S43" s="11"/>
      <c r="T43"/>
    </row>
    <row r="44" spans="1:20" ht="15" x14ac:dyDescent="0.25">
      <c r="A44" s="32">
        <v>139</v>
      </c>
      <c r="B44" s="36" t="s">
        <v>49</v>
      </c>
      <c r="C44" s="15">
        <v>9806</v>
      </c>
      <c r="D44" s="15">
        <f>Ikärakenne[[#This Row],[Laskennalliset kustannukset, IKÄRAKENNE yhteensä, €]]</f>
        <v>22112306.559999999</v>
      </c>
      <c r="E44" s="15">
        <f>'Lask. kustannukset MUUT'!AD50</f>
        <v>3217663.6951802736</v>
      </c>
      <c r="F44" s="231">
        <f>Yhteenveto[[#This Row],[Ikärakenne, laskennallinen kustannus]]+Yhteenveto[[#This Row],[Muut laskennalliset kustannukset ]]</f>
        <v>25329970.255180273</v>
      </c>
      <c r="G44" s="451">
        <v>1548.79</v>
      </c>
      <c r="H44" s="17">
        <v>15187434.74</v>
      </c>
      <c r="I44" s="339">
        <f>Yhteenveto[[#This Row],[Laskennalliset kustannukset yhteensä]]-Yhteenveto[[#This Row],[Omarahoitusosuus, €]]</f>
        <v>10142535.515180273</v>
      </c>
      <c r="J44" s="33">
        <f>Lisäosat!U45</f>
        <v>274694.82492135814</v>
      </c>
      <c r="K44" s="34">
        <f>'Muut lis_väh'!Q42</f>
        <v>-2413032.4796056105</v>
      </c>
      <c r="L44" s="231">
        <f>Yhteenveto[[#This Row],[Valtionosuus omarahoitusosuuden jälkeen (välisumma)]]+Yhteenveto[[#This Row],[Lisäosat yhteensä]]+Yhteenveto[[#This Row],[Valtionosuuteen tehtävät vähennykset ja lisäykset, netto]]</f>
        <v>8004197.8604960209</v>
      </c>
      <c r="M44" s="34">
        <f>'Verotuloihin perust tasaus'!N49</f>
        <v>5631429.3875265978</v>
      </c>
      <c r="N44" s="303">
        <f>SUM(Yhteenveto[[#This Row],[Valtionosuus ennen verotuloihin perustuvaa valtionosuuden tasausta]]+Yhteenveto[[#This Row],[Verotuloihin perustuva valtionosuuden tasaus]])</f>
        <v>13635627.24802262</v>
      </c>
      <c r="O44" s="241">
        <f>Verokorvaukset!G42</f>
        <v>696858.62628587161</v>
      </c>
      <c r="P44" s="372">
        <f>SUM(Yhteenveto[[#This Row],[Kunnan  peruspalvelujen valtionosuus ]:[Veroperustemuutoksista johtuvien veromenetysten korvaus]])</f>
        <v>14332485.874308491</v>
      </c>
      <c r="Q44" s="34">
        <f>Kotikuntakorvaus!F46</f>
        <v>148407.00000000003</v>
      </c>
      <c r="R44" s="341">
        <f>+Yhteenveto[[#This Row],[Kunnan  peruspalvelujen valtionosuus ]]+Yhteenveto[[#This Row],[Veroperustemuutoksista johtuvien veromenetysten korvaus]]+Yhteenveto[[#This Row],[Kotikuntakorvaus, netto]]</f>
        <v>14480892.874308491</v>
      </c>
      <c r="S44" s="11"/>
      <c r="T44"/>
    </row>
    <row r="45" spans="1:20" ht="15" x14ac:dyDescent="0.25">
      <c r="A45" s="32">
        <v>140</v>
      </c>
      <c r="B45" s="36" t="s">
        <v>50</v>
      </c>
      <c r="C45" s="15">
        <v>20463</v>
      </c>
      <c r="D45" s="15">
        <f>Ikärakenne[[#This Row],[Laskennalliset kustannukset, IKÄRAKENNE yhteensä, €]]</f>
        <v>32232440.479999997</v>
      </c>
      <c r="E45" s="15">
        <f>'Lask. kustannukset MUUT'!AD51</f>
        <v>5984891.8949417388</v>
      </c>
      <c r="F45" s="231">
        <f>Yhteenveto[[#This Row],[Ikärakenne, laskennallinen kustannus]]+Yhteenveto[[#This Row],[Muut laskennalliset kustannukset ]]</f>
        <v>38217332.374941736</v>
      </c>
      <c r="G45" s="451">
        <v>1548.79</v>
      </c>
      <c r="H45" s="17">
        <v>31692889.77</v>
      </c>
      <c r="I45" s="339">
        <f>Yhteenveto[[#This Row],[Laskennalliset kustannukset yhteensä]]-Yhteenveto[[#This Row],[Omarahoitusosuus, €]]</f>
        <v>6524442.6049417369</v>
      </c>
      <c r="J45" s="33">
        <f>Lisäosat!U46</f>
        <v>1079319.0136588982</v>
      </c>
      <c r="K45" s="34">
        <f>'Muut lis_väh'!Q43</f>
        <v>5937358.5903823441</v>
      </c>
      <c r="L45" s="231">
        <f>Yhteenveto[[#This Row],[Valtionosuus omarahoitusosuuden jälkeen (välisumma)]]+Yhteenveto[[#This Row],[Lisäosat yhteensä]]+Yhteenveto[[#This Row],[Valtionosuuteen tehtävät vähennykset ja lisäykset, netto]]</f>
        <v>13541120.208982978</v>
      </c>
      <c r="M45" s="34">
        <f>'Verotuloihin perust tasaus'!N50</f>
        <v>7494006.2442667149</v>
      </c>
      <c r="N45" s="303">
        <f>SUM(Yhteenveto[[#This Row],[Valtionosuus ennen verotuloihin perustuvaa valtionosuuden tasausta]]+Yhteenveto[[#This Row],[Verotuloihin perustuva valtionosuuden tasaus]])</f>
        <v>21035126.453249693</v>
      </c>
      <c r="O45" s="241">
        <f>Verokorvaukset!G43</f>
        <v>2271719.8619182827</v>
      </c>
      <c r="P45" s="372">
        <f>SUM(Yhteenveto[[#This Row],[Kunnan  peruspalvelujen valtionosuus ]:[Veroperustemuutoksista johtuvien veromenetysten korvaus]])</f>
        <v>23306846.315167975</v>
      </c>
      <c r="Q45" s="34">
        <f>Kotikuntakorvaus!F47</f>
        <v>-91111.297499999986</v>
      </c>
      <c r="R45" s="341">
        <f>+Yhteenveto[[#This Row],[Kunnan  peruspalvelujen valtionosuus ]]+Yhteenveto[[#This Row],[Veroperustemuutoksista johtuvien veromenetysten korvaus]]+Yhteenveto[[#This Row],[Kotikuntakorvaus, netto]]</f>
        <v>23215735.017667975</v>
      </c>
      <c r="S45" s="11"/>
      <c r="T45"/>
    </row>
    <row r="46" spans="1:20" ht="15" x14ac:dyDescent="0.25">
      <c r="A46" s="32">
        <v>142</v>
      </c>
      <c r="B46" s="36" t="s">
        <v>51</v>
      </c>
      <c r="C46" s="15">
        <v>6401</v>
      </c>
      <c r="D46" s="15">
        <f>Ikärakenne[[#This Row],[Laskennalliset kustannukset, IKÄRAKENNE yhteensä, €]]</f>
        <v>9481977.4900000002</v>
      </c>
      <c r="E46" s="15">
        <f>'Lask. kustannukset MUUT'!AD52</f>
        <v>1768134.7684270879</v>
      </c>
      <c r="F46" s="231">
        <f>Yhteenveto[[#This Row],[Ikärakenne, laskennallinen kustannus]]+Yhteenveto[[#This Row],[Muut laskennalliset kustannukset ]]</f>
        <v>11250112.258427087</v>
      </c>
      <c r="G46" s="451">
        <v>1548.79</v>
      </c>
      <c r="H46" s="17">
        <v>9913804.7899999991</v>
      </c>
      <c r="I46" s="339">
        <f>Yhteenveto[[#This Row],[Laskennalliset kustannukset yhteensä]]-Yhteenveto[[#This Row],[Omarahoitusosuus, €]]</f>
        <v>1336307.4684270881</v>
      </c>
      <c r="J46" s="33">
        <f>Lisäosat!U47</f>
        <v>190201.81223841838</v>
      </c>
      <c r="K46" s="34">
        <f>'Muut lis_väh'!Q44</f>
        <v>-195241.86255190353</v>
      </c>
      <c r="L46" s="231">
        <f>Yhteenveto[[#This Row],[Valtionosuus omarahoitusosuuden jälkeen (välisumma)]]+Yhteenveto[[#This Row],[Lisäosat yhteensä]]+Yhteenveto[[#This Row],[Valtionosuuteen tehtävät vähennykset ja lisäykset, netto]]</f>
        <v>1331267.418113603</v>
      </c>
      <c r="M46" s="34">
        <f>'Verotuloihin perust tasaus'!N51</f>
        <v>2602144.279742917</v>
      </c>
      <c r="N46" s="303">
        <f>SUM(Yhteenveto[[#This Row],[Valtionosuus ennen verotuloihin perustuvaa valtionosuuden tasausta]]+Yhteenveto[[#This Row],[Verotuloihin perustuva valtionosuuden tasaus]])</f>
        <v>3933411.6978565203</v>
      </c>
      <c r="O46" s="241">
        <f>Verokorvaukset!G44</f>
        <v>792531.94730695186</v>
      </c>
      <c r="P46" s="372">
        <f>SUM(Yhteenveto[[#This Row],[Kunnan  peruspalvelujen valtionosuus ]:[Veroperustemuutoksista johtuvien veromenetysten korvaus]])</f>
        <v>4725943.6451634718</v>
      </c>
      <c r="Q46" s="34">
        <f>Kotikuntakorvaus!F48</f>
        <v>587497.37750000006</v>
      </c>
      <c r="R46" s="341">
        <f>+Yhteenveto[[#This Row],[Kunnan  peruspalvelujen valtionosuus ]]+Yhteenveto[[#This Row],[Veroperustemuutoksista johtuvien veromenetysten korvaus]]+Yhteenveto[[#This Row],[Kotikuntakorvaus, netto]]</f>
        <v>5313441.0226634722</v>
      </c>
      <c r="S46" s="11"/>
      <c r="T46"/>
    </row>
    <row r="47" spans="1:20" ht="15" x14ac:dyDescent="0.25">
      <c r="A47" s="32">
        <v>143</v>
      </c>
      <c r="B47" s="13" t="s">
        <v>52</v>
      </c>
      <c r="C47" s="15">
        <v>6758</v>
      </c>
      <c r="D47" s="15">
        <f>Ikärakenne[[#This Row],[Laskennalliset kustannukset, IKÄRAKENNE yhteensä, €]]</f>
        <v>10023243.67</v>
      </c>
      <c r="E47" s="15">
        <f>'Lask. kustannukset MUUT'!AD53</f>
        <v>2354033.4301143945</v>
      </c>
      <c r="F47" s="231">
        <f>Yhteenveto[[#This Row],[Ikärakenne, laskennallinen kustannus]]+Yhteenveto[[#This Row],[Muut laskennalliset kustannukset ]]</f>
        <v>12377277.100114394</v>
      </c>
      <c r="G47" s="451">
        <v>1548.79</v>
      </c>
      <c r="H47" s="17">
        <v>10466722.82</v>
      </c>
      <c r="I47" s="339">
        <f>Yhteenveto[[#This Row],[Laskennalliset kustannukset yhteensä]]-Yhteenveto[[#This Row],[Omarahoitusosuus, €]]</f>
        <v>1910554.2801143937</v>
      </c>
      <c r="J47" s="33">
        <f>Lisäosat!U48</f>
        <v>252587.53303111414</v>
      </c>
      <c r="K47" s="34">
        <f>'Muut lis_väh'!Q45</f>
        <v>-1123063.5538583519</v>
      </c>
      <c r="L47" s="231">
        <f>Yhteenveto[[#This Row],[Valtionosuus omarahoitusosuuden jälkeen (välisumma)]]+Yhteenveto[[#This Row],[Lisäosat yhteensä]]+Yhteenveto[[#This Row],[Valtionosuuteen tehtävät vähennykset ja lisäykset, netto]]</f>
        <v>1040078.2592871562</v>
      </c>
      <c r="M47" s="34">
        <f>'Verotuloihin perust tasaus'!N52</f>
        <v>2744908.9381804885</v>
      </c>
      <c r="N47" s="303">
        <f>SUM(Yhteenveto[[#This Row],[Valtionosuus ennen verotuloihin perustuvaa valtionosuuden tasausta]]+Yhteenveto[[#This Row],[Verotuloihin perustuva valtionosuuden tasaus]])</f>
        <v>3784987.1974676447</v>
      </c>
      <c r="O47" s="241">
        <f>Verokorvaukset!G45</f>
        <v>859516.87219683977</v>
      </c>
      <c r="P47" s="372">
        <f>SUM(Yhteenveto[[#This Row],[Kunnan  peruspalvelujen valtionosuus ]:[Veroperustemuutoksista johtuvien veromenetysten korvaus]])</f>
        <v>4644504.0696644848</v>
      </c>
      <c r="Q47" s="34">
        <f>Kotikuntakorvaus!F49</f>
        <v>159767.20250000004</v>
      </c>
      <c r="R47" s="341">
        <f>+Yhteenveto[[#This Row],[Kunnan  peruspalvelujen valtionosuus ]]+Yhteenveto[[#This Row],[Veroperustemuutoksista johtuvien veromenetysten korvaus]]+Yhteenveto[[#This Row],[Kotikuntakorvaus, netto]]</f>
        <v>4804271.2721644845</v>
      </c>
      <c r="S47" s="11"/>
      <c r="T47"/>
    </row>
    <row r="48" spans="1:20" ht="15" x14ac:dyDescent="0.25">
      <c r="A48" s="32">
        <v>145</v>
      </c>
      <c r="B48" s="13" t="s">
        <v>53</v>
      </c>
      <c r="C48" s="15">
        <v>12429</v>
      </c>
      <c r="D48" s="15">
        <f>Ikärakenne[[#This Row],[Laskennalliset kustannukset, IKÄRAKENNE yhteensä, €]]</f>
        <v>25333201.170000002</v>
      </c>
      <c r="E48" s="15">
        <f>'Lask. kustannukset MUUT'!AD54</f>
        <v>2119933.3430934311</v>
      </c>
      <c r="F48" s="231">
        <f>Yhteenveto[[#This Row],[Ikärakenne, laskennallinen kustannus]]+Yhteenveto[[#This Row],[Muut laskennalliset kustannukset ]]</f>
        <v>27453134.513093434</v>
      </c>
      <c r="G48" s="451">
        <v>1548.79</v>
      </c>
      <c r="H48" s="17">
        <v>19249910.91</v>
      </c>
      <c r="I48" s="339">
        <f>Yhteenveto[[#This Row],[Laskennalliset kustannukset yhteensä]]-Yhteenveto[[#This Row],[Omarahoitusosuus, €]]</f>
        <v>8203223.6030934341</v>
      </c>
      <c r="J48" s="33">
        <f>Lisäosat!U49</f>
        <v>366072.11181676376</v>
      </c>
      <c r="K48" s="34">
        <f>'Muut lis_väh'!Q46</f>
        <v>-263399.47463723016</v>
      </c>
      <c r="L48" s="231">
        <f>Yhteenveto[[#This Row],[Valtionosuus omarahoitusosuuden jälkeen (välisumma)]]+Yhteenveto[[#This Row],[Lisäosat yhteensä]]+Yhteenveto[[#This Row],[Valtionosuuteen tehtävät vähennykset ja lisäykset, netto]]</f>
        <v>8305896.2402729681</v>
      </c>
      <c r="M48" s="34">
        <f>'Verotuloihin perust tasaus'!N53</f>
        <v>5920880.5904870443</v>
      </c>
      <c r="N48" s="303">
        <f>SUM(Yhteenveto[[#This Row],[Valtionosuus ennen verotuloihin perustuvaa valtionosuuden tasausta]]+Yhteenveto[[#This Row],[Verotuloihin perustuva valtionosuuden tasaus]])</f>
        <v>14226776.830760013</v>
      </c>
      <c r="O48" s="241">
        <f>Verokorvaukset!G46</f>
        <v>1087163.3622373133</v>
      </c>
      <c r="P48" s="372">
        <f>SUM(Yhteenveto[[#This Row],[Kunnan  peruspalvelujen valtionosuus ]:[Veroperustemuutoksista johtuvien veromenetysten korvaus]])</f>
        <v>15313940.192997327</v>
      </c>
      <c r="Q48" s="34">
        <f>Kotikuntakorvaus!F50</f>
        <v>279499.84999999998</v>
      </c>
      <c r="R48" s="341">
        <f>+Yhteenveto[[#This Row],[Kunnan  peruspalvelujen valtionosuus ]]+Yhteenveto[[#This Row],[Veroperustemuutoksista johtuvien veromenetysten korvaus]]+Yhteenveto[[#This Row],[Kotikuntakorvaus, netto]]</f>
        <v>15593440.042997327</v>
      </c>
      <c r="S48" s="11"/>
      <c r="T48"/>
    </row>
    <row r="49" spans="1:20" ht="15" x14ac:dyDescent="0.25">
      <c r="A49" s="32">
        <v>146</v>
      </c>
      <c r="B49" s="13" t="s">
        <v>54</v>
      </c>
      <c r="C49" s="15">
        <v>4382</v>
      </c>
      <c r="D49" s="15">
        <f>Ikärakenne[[#This Row],[Laskennalliset kustannukset, IKÄRAKENNE yhteensä, €]]</f>
        <v>4209743.7700000005</v>
      </c>
      <c r="E49" s="15">
        <f>'Lask. kustannukset MUUT'!AD55</f>
        <v>3692695.56799006</v>
      </c>
      <c r="F49" s="231">
        <f>Yhteenveto[[#This Row],[Ikärakenne, laskennallinen kustannus]]+Yhteenveto[[#This Row],[Muut laskennalliset kustannukset ]]</f>
        <v>7902439.3379900604</v>
      </c>
      <c r="G49" s="451">
        <v>1548.79</v>
      </c>
      <c r="H49" s="17">
        <v>6786797.7800000003</v>
      </c>
      <c r="I49" s="339">
        <f>Yhteenveto[[#This Row],[Laskennalliset kustannukset yhteensä]]-Yhteenveto[[#This Row],[Omarahoitusosuus, €]]</f>
        <v>1115641.5579900602</v>
      </c>
      <c r="J49" s="33">
        <f>Lisäosat!U50</f>
        <v>1499179.6404623073</v>
      </c>
      <c r="K49" s="34">
        <f>'Muut lis_väh'!Q47</f>
        <v>7438.6051297447993</v>
      </c>
      <c r="L49" s="231">
        <f>Yhteenveto[[#This Row],[Valtionosuus omarahoitusosuuden jälkeen (välisumma)]]+Yhteenveto[[#This Row],[Lisäosat yhteensä]]+Yhteenveto[[#This Row],[Valtionosuuteen tehtävät vähennykset ja lisäykset, netto]]</f>
        <v>2622259.8035821123</v>
      </c>
      <c r="M49" s="34">
        <f>'Verotuloihin perust tasaus'!N54</f>
        <v>916756.01854817371</v>
      </c>
      <c r="N49" s="303">
        <f>SUM(Yhteenveto[[#This Row],[Valtionosuus ennen verotuloihin perustuvaa valtionosuuden tasausta]]+Yhteenveto[[#This Row],[Verotuloihin perustuva valtionosuuden tasaus]])</f>
        <v>3539015.8221302861</v>
      </c>
      <c r="O49" s="241">
        <f>Verokorvaukset!G47</f>
        <v>754855.42773624684</v>
      </c>
      <c r="P49" s="372">
        <f>SUM(Yhteenveto[[#This Row],[Kunnan  peruspalvelujen valtionosuus ]:[Veroperustemuutoksista johtuvien veromenetysten korvaus]])</f>
        <v>4293871.2498665331</v>
      </c>
      <c r="Q49" s="34">
        <f>Kotikuntakorvaus!F51</f>
        <v>145050.17500000002</v>
      </c>
      <c r="R49" s="341">
        <f>+Yhteenveto[[#This Row],[Kunnan  peruspalvelujen valtionosuus ]]+Yhteenveto[[#This Row],[Veroperustemuutoksista johtuvien veromenetysten korvaus]]+Yhteenveto[[#This Row],[Kotikuntakorvaus, netto]]</f>
        <v>4438921.4248665329</v>
      </c>
      <c r="S49" s="11"/>
      <c r="T49"/>
    </row>
    <row r="50" spans="1:20" ht="15" x14ac:dyDescent="0.25">
      <c r="A50" s="32">
        <v>148</v>
      </c>
      <c r="B50" s="13" t="s">
        <v>55</v>
      </c>
      <c r="C50" s="15">
        <v>7224</v>
      </c>
      <c r="D50" s="15">
        <f>Ikärakenne[[#This Row],[Laskennalliset kustannukset, IKÄRAKENNE yhteensä, €]]</f>
        <v>9762233.0600000005</v>
      </c>
      <c r="E50" s="15">
        <f>'Lask. kustannukset MUUT'!AD56</f>
        <v>8464068.8182458021</v>
      </c>
      <c r="F50" s="231">
        <f>Yhteenveto[[#This Row],[Ikärakenne, laskennallinen kustannus]]+Yhteenveto[[#This Row],[Muut laskennalliset kustannukset ]]</f>
        <v>18226301.878245801</v>
      </c>
      <c r="G50" s="451">
        <v>1548.79</v>
      </c>
      <c r="H50" s="17">
        <v>11188458.959999999</v>
      </c>
      <c r="I50" s="339">
        <f>Yhteenveto[[#This Row],[Laskennalliset kustannukset yhteensä]]-Yhteenveto[[#This Row],[Omarahoitusosuus, €]]</f>
        <v>7037842.9182458017</v>
      </c>
      <c r="J50" s="33">
        <f>Lisäosat!U51</f>
        <v>3172303.2846196699</v>
      </c>
      <c r="K50" s="34">
        <f>'Muut lis_väh'!Q48</f>
        <v>2387609.1670108</v>
      </c>
      <c r="L50" s="231">
        <f>Yhteenveto[[#This Row],[Valtionosuus omarahoitusosuuden jälkeen (välisumma)]]+Yhteenveto[[#This Row],[Lisäosat yhteensä]]+Yhteenveto[[#This Row],[Valtionosuuteen tehtävät vähennykset ja lisäykset, netto]]</f>
        <v>12597755.369876273</v>
      </c>
      <c r="M50" s="34">
        <f>'Verotuloihin perust tasaus'!N55</f>
        <v>-45166.195056927754</v>
      </c>
      <c r="N50" s="303">
        <f>SUM(Yhteenveto[[#This Row],[Valtionosuus ennen verotuloihin perustuvaa valtionosuuden tasausta]]+Yhteenveto[[#This Row],[Verotuloihin perustuva valtionosuuden tasaus]])</f>
        <v>12552589.174819345</v>
      </c>
      <c r="O50" s="241">
        <f>Verokorvaukset!G48</f>
        <v>762528.10124721983</v>
      </c>
      <c r="P50" s="372">
        <f>SUM(Yhteenveto[[#This Row],[Kunnan  peruspalvelujen valtionosuus ]:[Veroperustemuutoksista johtuvien veromenetysten korvaus]])</f>
        <v>13315117.276066564</v>
      </c>
      <c r="Q50" s="34">
        <f>Kotikuntakorvaus!F52</f>
        <v>-72260.074999999997</v>
      </c>
      <c r="R50" s="341">
        <f>+Yhteenveto[[#This Row],[Kunnan  peruspalvelujen valtionosuus ]]+Yhteenveto[[#This Row],[Veroperustemuutoksista johtuvien veromenetysten korvaus]]+Yhteenveto[[#This Row],[Kotikuntakorvaus, netto]]</f>
        <v>13242857.201066565</v>
      </c>
      <c r="S50" s="11"/>
      <c r="T50"/>
    </row>
    <row r="51" spans="1:20" ht="15" x14ac:dyDescent="0.25">
      <c r="A51" s="32">
        <v>149</v>
      </c>
      <c r="B51" s="13" t="s">
        <v>56</v>
      </c>
      <c r="C51" s="15">
        <v>5402</v>
      </c>
      <c r="D51" s="15">
        <f>Ikärakenne[[#This Row],[Laskennalliset kustannukset, IKÄRAKENNE yhteensä, €]]</f>
        <v>8574808.4199999999</v>
      </c>
      <c r="E51" s="15">
        <f>'Lask. kustannukset MUUT'!AD57</f>
        <v>2361485.1965992264</v>
      </c>
      <c r="F51" s="231">
        <f>Yhteenveto[[#This Row],[Ikärakenne, laskennallinen kustannus]]+Yhteenveto[[#This Row],[Muut laskennalliset kustannukset ]]</f>
        <v>10936293.616599226</v>
      </c>
      <c r="G51" s="451">
        <v>1548.79</v>
      </c>
      <c r="H51" s="17">
        <v>8366563.5800000001</v>
      </c>
      <c r="I51" s="339">
        <f>Yhteenveto[[#This Row],[Laskennalliset kustannukset yhteensä]]-Yhteenveto[[#This Row],[Omarahoitusosuus, €]]</f>
        <v>2569730.0365992263</v>
      </c>
      <c r="J51" s="33">
        <f>Lisäosat!U52</f>
        <v>164869.28162730762</v>
      </c>
      <c r="K51" s="34">
        <f>'Muut lis_väh'!Q49</f>
        <v>338877.53191480611</v>
      </c>
      <c r="L51" s="231">
        <f>Yhteenveto[[#This Row],[Valtionosuus omarahoitusosuuden jälkeen (välisumma)]]+Yhteenveto[[#This Row],[Lisäosat yhteensä]]+Yhteenveto[[#This Row],[Valtionosuuteen tehtävät vähennykset ja lisäykset, netto]]</f>
        <v>3073476.8501413399</v>
      </c>
      <c r="M51" s="34">
        <f>'Verotuloihin perust tasaus'!N56</f>
        <v>-65958.064402011718</v>
      </c>
      <c r="N51" s="303">
        <f>SUM(Yhteenveto[[#This Row],[Valtionosuus ennen verotuloihin perustuvaa valtionosuuden tasausta]]+Yhteenveto[[#This Row],[Verotuloihin perustuva valtionosuuden tasaus]])</f>
        <v>3007518.7857393282</v>
      </c>
      <c r="O51" s="241">
        <f>Verokorvaukset!G49</f>
        <v>542400.0120801453</v>
      </c>
      <c r="P51" s="372">
        <f>SUM(Yhteenveto[[#This Row],[Kunnan  peruspalvelujen valtionosuus ]:[Veroperustemuutoksista johtuvien veromenetysten korvaus]])</f>
        <v>3549918.7978194738</v>
      </c>
      <c r="Q51" s="34">
        <f>Kotikuntakorvaus!F53</f>
        <v>-2735194.0124999997</v>
      </c>
      <c r="R51" s="341">
        <f>+Yhteenveto[[#This Row],[Kunnan  peruspalvelujen valtionosuus ]]+Yhteenveto[[#This Row],[Veroperustemuutoksista johtuvien veromenetysten korvaus]]+Yhteenveto[[#This Row],[Kotikuntakorvaus, netto]]</f>
        <v>814724.78531947406</v>
      </c>
      <c r="S51" s="11"/>
      <c r="T51"/>
    </row>
    <row r="52" spans="1:20" ht="15" x14ac:dyDescent="0.25">
      <c r="A52" s="32">
        <v>151</v>
      </c>
      <c r="B52" s="13" t="s">
        <v>57</v>
      </c>
      <c r="C52" s="15">
        <v>1794</v>
      </c>
      <c r="D52" s="15">
        <f>Ikärakenne[[#This Row],[Laskennalliset kustannukset, IKÄRAKENNE yhteensä, €]]</f>
        <v>2408553.2499999995</v>
      </c>
      <c r="E52" s="15">
        <f>'Lask. kustannukset MUUT'!AD58</f>
        <v>895995.75682332006</v>
      </c>
      <c r="F52" s="231">
        <f>Yhteenveto[[#This Row],[Ikärakenne, laskennallinen kustannus]]+Yhteenveto[[#This Row],[Muut laskennalliset kustannukset ]]</f>
        <v>3304549.0068233195</v>
      </c>
      <c r="G52" s="451">
        <v>1548.79</v>
      </c>
      <c r="H52" s="17">
        <v>2778529.26</v>
      </c>
      <c r="I52" s="339">
        <f>Yhteenveto[[#This Row],[Laskennalliset kustannukset yhteensä]]-Yhteenveto[[#This Row],[Omarahoitusosuus, €]]</f>
        <v>526019.7468233197</v>
      </c>
      <c r="J52" s="33">
        <f>Lisäosat!U53</f>
        <v>254501.75369042548</v>
      </c>
      <c r="K52" s="34">
        <f>'Muut lis_väh'!Q50</f>
        <v>-542866.93652603123</v>
      </c>
      <c r="L52" s="231">
        <f>Yhteenveto[[#This Row],[Valtionosuus omarahoitusosuuden jälkeen (välisumma)]]+Yhteenveto[[#This Row],[Lisäosat yhteensä]]+Yhteenveto[[#This Row],[Valtionosuuteen tehtävät vähennykset ja lisäykset, netto]]</f>
        <v>237654.56398771401</v>
      </c>
      <c r="M52" s="34">
        <f>'Verotuloihin perust tasaus'!N57</f>
        <v>323596.3119620831</v>
      </c>
      <c r="N52" s="303">
        <f>SUM(Yhteenveto[[#This Row],[Valtionosuus ennen verotuloihin perustuvaa valtionosuuden tasausta]]+Yhteenveto[[#This Row],[Verotuloihin perustuva valtionosuuden tasaus]])</f>
        <v>561250.8759497971</v>
      </c>
      <c r="O52" s="241">
        <f>Verokorvaukset!G50</f>
        <v>367282.50948344363</v>
      </c>
      <c r="P52" s="372">
        <f>SUM(Yhteenveto[[#This Row],[Kunnan  peruspalvelujen valtionosuus ]:[Veroperustemuutoksista johtuvien veromenetysten korvaus]])</f>
        <v>928533.38543324079</v>
      </c>
      <c r="Q52" s="34">
        <f>Kotikuntakorvaus!F54</f>
        <v>12278.912499999999</v>
      </c>
      <c r="R52" s="341">
        <f>+Yhteenveto[[#This Row],[Kunnan  peruspalvelujen valtionosuus ]]+Yhteenveto[[#This Row],[Veroperustemuutoksista johtuvien veromenetysten korvaus]]+Yhteenveto[[#This Row],[Kotikuntakorvaus, netto]]</f>
        <v>940812.29793324077</v>
      </c>
      <c r="S52" s="11"/>
      <c r="T52"/>
    </row>
    <row r="53" spans="1:20" ht="15" x14ac:dyDescent="0.25">
      <c r="A53" s="32">
        <v>152</v>
      </c>
      <c r="B53" s="13" t="s">
        <v>58</v>
      </c>
      <c r="C53" s="15">
        <v>4319</v>
      </c>
      <c r="D53" s="15">
        <f>Ikärakenne[[#This Row],[Laskennalliset kustannukset, IKÄRAKENNE yhteensä, €]]</f>
        <v>7215307.2299999995</v>
      </c>
      <c r="E53" s="15">
        <f>'Lask. kustannukset MUUT'!AD59</f>
        <v>911488.69310842792</v>
      </c>
      <c r="F53" s="231">
        <f>Yhteenveto[[#This Row],[Ikärakenne, laskennallinen kustannus]]+Yhteenveto[[#This Row],[Muut laskennalliset kustannukset ]]</f>
        <v>8126795.9231084278</v>
      </c>
      <c r="G53" s="451">
        <v>1548.79</v>
      </c>
      <c r="H53" s="17">
        <v>6689224.0099999998</v>
      </c>
      <c r="I53" s="339">
        <f>Yhteenveto[[#This Row],[Laskennalliset kustannukset yhteensä]]-Yhteenveto[[#This Row],[Omarahoitusosuus, €]]</f>
        <v>1437571.913108428</v>
      </c>
      <c r="J53" s="33">
        <f>Lisäosat!U54</f>
        <v>132033.5768870766</v>
      </c>
      <c r="K53" s="34">
        <f>'Muut lis_väh'!Q51</f>
        <v>-188129.42491851954</v>
      </c>
      <c r="L53" s="231">
        <f>Yhteenveto[[#This Row],[Valtionosuus omarahoitusosuuden jälkeen (välisumma)]]+Yhteenveto[[#This Row],[Lisäosat yhteensä]]+Yhteenveto[[#This Row],[Valtionosuuteen tehtävät vähennykset ja lisäykset, netto]]</f>
        <v>1381476.0650769852</v>
      </c>
      <c r="M53" s="34">
        <f>'Verotuloihin perust tasaus'!N58</f>
        <v>2173627.2588016614</v>
      </c>
      <c r="N53" s="303">
        <f>SUM(Yhteenveto[[#This Row],[Valtionosuus ennen verotuloihin perustuvaa valtionosuuden tasausta]]+Yhteenveto[[#This Row],[Verotuloihin perustuva valtionosuuden tasaus]])</f>
        <v>3555103.3238786468</v>
      </c>
      <c r="O53" s="241">
        <f>Verokorvaukset!G51</f>
        <v>627414.41248253151</v>
      </c>
      <c r="P53" s="372">
        <f>SUM(Yhteenveto[[#This Row],[Kunnan  peruspalvelujen valtionosuus ]:[Veroperustemuutoksista johtuvien veromenetysten korvaus]])</f>
        <v>4182517.7363611786</v>
      </c>
      <c r="Q53" s="34">
        <f>Kotikuntakorvaus!F55</f>
        <v>420486.5</v>
      </c>
      <c r="R53" s="341">
        <f>+Yhteenveto[[#This Row],[Kunnan  peruspalvelujen valtionosuus ]]+Yhteenveto[[#This Row],[Veroperustemuutoksista johtuvien veromenetysten korvaus]]+Yhteenveto[[#This Row],[Kotikuntakorvaus, netto]]</f>
        <v>4603004.2363611786</v>
      </c>
      <c r="S53" s="11"/>
      <c r="T53"/>
    </row>
    <row r="54" spans="1:20" ht="15" x14ac:dyDescent="0.25">
      <c r="A54" s="32">
        <v>153</v>
      </c>
      <c r="B54" s="13" t="s">
        <v>59</v>
      </c>
      <c r="C54" s="15">
        <v>24724</v>
      </c>
      <c r="D54" s="15">
        <f>Ikärakenne[[#This Row],[Laskennalliset kustannukset, IKÄRAKENNE yhteensä, €]]</f>
        <v>32042795.319999997</v>
      </c>
      <c r="E54" s="15">
        <f>'Lask. kustannukset MUUT'!AD60</f>
        <v>10308890.950648004</v>
      </c>
      <c r="F54" s="231">
        <f>Yhteenveto[[#This Row],[Ikärakenne, laskennallinen kustannus]]+Yhteenveto[[#This Row],[Muut laskennalliset kustannukset ]]</f>
        <v>42351686.270648003</v>
      </c>
      <c r="G54" s="451">
        <v>1548.79</v>
      </c>
      <c r="H54" s="17">
        <v>38292283.960000001</v>
      </c>
      <c r="I54" s="339">
        <f>Yhteenveto[[#This Row],[Laskennalliset kustannukset yhteensä]]-Yhteenveto[[#This Row],[Omarahoitusosuus, €]]</f>
        <v>4059402.3106480017</v>
      </c>
      <c r="J54" s="33">
        <f>Lisäosat!U55</f>
        <v>829326.70200014208</v>
      </c>
      <c r="K54" s="34">
        <f>'Muut lis_väh'!Q52</f>
        <v>6795982.5005662944</v>
      </c>
      <c r="L54" s="231">
        <f>Yhteenveto[[#This Row],[Valtionosuus omarahoitusosuuden jälkeen (välisumma)]]+Yhteenveto[[#This Row],[Lisäosat yhteensä]]+Yhteenveto[[#This Row],[Valtionosuuteen tehtävät vähennykset ja lisäykset, netto]]</f>
        <v>11684711.513214439</v>
      </c>
      <c r="M54" s="34">
        <f>'Verotuloihin perust tasaus'!N59</f>
        <v>6753208.4096270045</v>
      </c>
      <c r="N54" s="303">
        <f>SUM(Yhteenveto[[#This Row],[Valtionosuus ennen verotuloihin perustuvaa valtionosuuden tasausta]]+Yhteenveto[[#This Row],[Verotuloihin perustuva valtionosuuden tasaus]])</f>
        <v>18437919.922841445</v>
      </c>
      <c r="O54" s="241">
        <f>Verokorvaukset!G52</f>
        <v>1981657.509409999</v>
      </c>
      <c r="P54" s="372">
        <f>SUM(Yhteenveto[[#This Row],[Kunnan  peruspalvelujen valtionosuus ]:[Veroperustemuutoksista johtuvien veromenetysten korvaus]])</f>
        <v>20419577.432251442</v>
      </c>
      <c r="Q54" s="34">
        <f>Kotikuntakorvaus!F56</f>
        <v>-985510.81749999989</v>
      </c>
      <c r="R54" s="341">
        <f>+Yhteenveto[[#This Row],[Kunnan  peruspalvelujen valtionosuus ]]+Yhteenveto[[#This Row],[Veroperustemuutoksista johtuvien veromenetysten korvaus]]+Yhteenveto[[#This Row],[Kotikuntakorvaus, netto]]</f>
        <v>19434066.614751443</v>
      </c>
      <c r="S54" s="11"/>
      <c r="T54"/>
    </row>
    <row r="55" spans="1:20" ht="15" x14ac:dyDescent="0.25">
      <c r="A55" s="32">
        <v>165</v>
      </c>
      <c r="B55" s="13" t="s">
        <v>60</v>
      </c>
      <c r="C55" s="15">
        <v>16015</v>
      </c>
      <c r="D55" s="15">
        <f>Ikärakenne[[#This Row],[Laskennalliset kustannukset, IKÄRAKENNE yhteensä, €]]</f>
        <v>27485601.84</v>
      </c>
      <c r="E55" s="15">
        <f>'Lask. kustannukset MUUT'!AD61</f>
        <v>3725078.0792096979</v>
      </c>
      <c r="F55" s="231">
        <f>Yhteenveto[[#This Row],[Ikärakenne, laskennallinen kustannus]]+Yhteenveto[[#This Row],[Muut laskennalliset kustannukset ]]</f>
        <v>31210679.919209696</v>
      </c>
      <c r="G55" s="451">
        <v>1548.79</v>
      </c>
      <c r="H55" s="17">
        <v>24803871.849999998</v>
      </c>
      <c r="I55" s="339">
        <f>Yhteenveto[[#This Row],[Laskennalliset kustannukset yhteensä]]-Yhteenveto[[#This Row],[Omarahoitusosuus, €]]</f>
        <v>6406808.0692096986</v>
      </c>
      <c r="J55" s="33">
        <f>Lisäosat!U56</f>
        <v>473788.24549535813</v>
      </c>
      <c r="K55" s="34">
        <f>'Muut lis_väh'!Q53</f>
        <v>-750124.43338520383</v>
      </c>
      <c r="L55" s="231">
        <f>Yhteenveto[[#This Row],[Valtionosuus omarahoitusosuuden jälkeen (välisumma)]]+Yhteenveto[[#This Row],[Lisäosat yhteensä]]+Yhteenveto[[#This Row],[Valtionosuuteen tehtävät vähennykset ja lisäykset, netto]]</f>
        <v>6130471.8813198535</v>
      </c>
      <c r="M55" s="34">
        <f>'Verotuloihin perust tasaus'!N60</f>
        <v>3502150.0211466323</v>
      </c>
      <c r="N55" s="303">
        <f>SUM(Yhteenveto[[#This Row],[Valtionosuus ennen verotuloihin perustuvaa valtionosuuden tasausta]]+Yhteenveto[[#This Row],[Verotuloihin perustuva valtionosuuden tasaus]])</f>
        <v>9632621.9024664853</v>
      </c>
      <c r="O55" s="241">
        <f>Verokorvaukset!G53</f>
        <v>1212061.0537836833</v>
      </c>
      <c r="P55" s="372">
        <f>SUM(Yhteenveto[[#This Row],[Kunnan  peruspalvelujen valtionosuus ]:[Veroperustemuutoksista johtuvien veromenetysten korvaus]])</f>
        <v>10844682.956250168</v>
      </c>
      <c r="Q55" s="34">
        <f>Kotikuntakorvaus!F57</f>
        <v>374639.33750000002</v>
      </c>
      <c r="R55" s="341">
        <f>+Yhteenveto[[#This Row],[Kunnan  peruspalvelujen valtionosuus ]]+Yhteenveto[[#This Row],[Veroperustemuutoksista johtuvien veromenetysten korvaus]]+Yhteenveto[[#This Row],[Kotikuntakorvaus, netto]]</f>
        <v>11219322.293750169</v>
      </c>
      <c r="S55" s="11"/>
      <c r="T55"/>
    </row>
    <row r="56" spans="1:20" ht="15" x14ac:dyDescent="0.25">
      <c r="A56" s="32">
        <v>167</v>
      </c>
      <c r="B56" s="13" t="s">
        <v>61</v>
      </c>
      <c r="C56" s="15">
        <v>78741</v>
      </c>
      <c r="D56" s="15">
        <f>Ikärakenne[[#This Row],[Laskennalliset kustannukset, IKÄRAKENNE yhteensä, €]]</f>
        <v>113522099.72</v>
      </c>
      <c r="E56" s="15">
        <f>'Lask. kustannukset MUUT'!AD62</f>
        <v>30663440.383264147</v>
      </c>
      <c r="F56" s="231">
        <f>Yhteenveto[[#This Row],[Ikärakenne, laskennallinen kustannus]]+Yhteenveto[[#This Row],[Muut laskennalliset kustannukset ]]</f>
        <v>144185540.10326415</v>
      </c>
      <c r="G56" s="451">
        <v>1548.79</v>
      </c>
      <c r="H56" s="17">
        <v>121953273.39</v>
      </c>
      <c r="I56" s="339">
        <f>Yhteenveto[[#This Row],[Laskennalliset kustannukset yhteensä]]-Yhteenveto[[#This Row],[Omarahoitusosuus, €]]</f>
        <v>22232266.713264152</v>
      </c>
      <c r="J56" s="33">
        <f>Lisäosat!U57</f>
        <v>3374557.204986603</v>
      </c>
      <c r="K56" s="34">
        <f>'Muut lis_väh'!Q54</f>
        <v>-7253177.0803170782</v>
      </c>
      <c r="L56" s="231">
        <f>Yhteenveto[[#This Row],[Valtionosuus omarahoitusosuuden jälkeen (välisumma)]]+Yhteenveto[[#This Row],[Lisäosat yhteensä]]+Yhteenveto[[#This Row],[Valtionosuuteen tehtävät vähennykset ja lisäykset, netto]]</f>
        <v>18353646.837933674</v>
      </c>
      <c r="M56" s="34">
        <f>'Verotuloihin perust tasaus'!N61</f>
        <v>26113489.72272297</v>
      </c>
      <c r="N56" s="303">
        <f>SUM(Yhteenveto[[#This Row],[Valtionosuus ennen verotuloihin perustuvaa valtionosuuden tasausta]]+Yhteenveto[[#This Row],[Verotuloihin perustuva valtionosuuden tasaus]])</f>
        <v>44467136.560656644</v>
      </c>
      <c r="O56" s="241">
        <f>Verokorvaukset!G54</f>
        <v>8659968.5192335341</v>
      </c>
      <c r="P56" s="372">
        <f>SUM(Yhteenveto[[#This Row],[Kunnan  peruspalvelujen valtionosuus ]:[Veroperustemuutoksista johtuvien veromenetysten korvaus]])</f>
        <v>53127105.079890177</v>
      </c>
      <c r="Q56" s="34">
        <f>Kotikuntakorvaus!F58</f>
        <v>-11798939.5275</v>
      </c>
      <c r="R56" s="341">
        <f>+Yhteenveto[[#This Row],[Kunnan  peruspalvelujen valtionosuus ]]+Yhteenveto[[#This Row],[Veroperustemuutoksista johtuvien veromenetysten korvaus]]+Yhteenveto[[#This Row],[Kotikuntakorvaus, netto]]</f>
        <v>41328165.552390173</v>
      </c>
      <c r="S56" s="11"/>
      <c r="T56"/>
    </row>
    <row r="57" spans="1:20" ht="15" x14ac:dyDescent="0.25">
      <c r="A57" s="32">
        <v>169</v>
      </c>
      <c r="B57" s="13" t="s">
        <v>62</v>
      </c>
      <c r="C57" s="15">
        <v>4848</v>
      </c>
      <c r="D57" s="15">
        <f>Ikärakenne[[#This Row],[Laskennalliset kustannukset, IKÄRAKENNE yhteensä, €]]</f>
        <v>7773333.6300000008</v>
      </c>
      <c r="E57" s="15">
        <f>'Lask. kustannukset MUUT'!AD63</f>
        <v>1087582.1504444168</v>
      </c>
      <c r="F57" s="231">
        <f>Yhteenveto[[#This Row],[Ikärakenne, laskennallinen kustannus]]+Yhteenveto[[#This Row],[Muut laskennalliset kustannukset ]]</f>
        <v>8860915.7804444171</v>
      </c>
      <c r="G57" s="451">
        <v>1548.79</v>
      </c>
      <c r="H57" s="17">
        <v>7508533.9199999999</v>
      </c>
      <c r="I57" s="339">
        <f>Yhteenveto[[#This Row],[Laskennalliset kustannukset yhteensä]]-Yhteenveto[[#This Row],[Omarahoitusosuus, €]]</f>
        <v>1352381.8604444172</v>
      </c>
      <c r="J57" s="33">
        <f>Lisäosat!U58</f>
        <v>125707.95593770294</v>
      </c>
      <c r="K57" s="34">
        <f>'Muut lis_väh'!Q55</f>
        <v>26943.231524062896</v>
      </c>
      <c r="L57" s="231">
        <f>Yhteenveto[[#This Row],[Valtionosuus omarahoitusosuuden jälkeen (välisumma)]]+Yhteenveto[[#This Row],[Lisäosat yhteensä]]+Yhteenveto[[#This Row],[Valtionosuuteen tehtävät vähennykset ja lisäykset, netto]]</f>
        <v>1505033.0479061829</v>
      </c>
      <c r="M57" s="34">
        <f>'Verotuloihin perust tasaus'!N62</f>
        <v>1964719.151458231</v>
      </c>
      <c r="N57" s="303">
        <f>SUM(Yhteenveto[[#This Row],[Valtionosuus ennen verotuloihin perustuvaa valtionosuuden tasausta]]+Yhteenveto[[#This Row],[Verotuloihin perustuva valtionosuuden tasaus]])</f>
        <v>3469752.199364414</v>
      </c>
      <c r="O57" s="241">
        <f>Verokorvaukset!G55</f>
        <v>474080.00495523348</v>
      </c>
      <c r="P57" s="372">
        <f>SUM(Yhteenveto[[#This Row],[Kunnan  peruspalvelujen valtionosuus ]:[Veroperustemuutoksista johtuvien veromenetysten korvaus]])</f>
        <v>3943832.2043196475</v>
      </c>
      <c r="Q57" s="34">
        <f>Kotikuntakorvaus!F59</f>
        <v>-74115.162500000006</v>
      </c>
      <c r="R57" s="341">
        <f>+Yhteenveto[[#This Row],[Kunnan  peruspalvelujen valtionosuus ]]+Yhteenveto[[#This Row],[Veroperustemuutoksista johtuvien veromenetysten korvaus]]+Yhteenveto[[#This Row],[Kotikuntakorvaus, netto]]</f>
        <v>3869717.0418196474</v>
      </c>
      <c r="S57" s="11"/>
      <c r="T57"/>
    </row>
    <row r="58" spans="1:20" ht="15" x14ac:dyDescent="0.25">
      <c r="A58" s="32">
        <v>171</v>
      </c>
      <c r="B58" s="13" t="s">
        <v>63</v>
      </c>
      <c r="C58" s="15">
        <v>4552</v>
      </c>
      <c r="D58" s="15">
        <f>Ikärakenne[[#This Row],[Laskennalliset kustannukset, IKÄRAKENNE yhteensä, €]]</f>
        <v>6572848.5499999998</v>
      </c>
      <c r="E58" s="15">
        <f>'Lask. kustannukset MUUT'!AD64</f>
        <v>1752025.4511139588</v>
      </c>
      <c r="F58" s="231">
        <f>Yhteenveto[[#This Row],[Ikärakenne, laskennallinen kustannus]]+Yhteenveto[[#This Row],[Muut laskennalliset kustannukset ]]</f>
        <v>8324874.0011139587</v>
      </c>
      <c r="G58" s="451">
        <v>1548.79</v>
      </c>
      <c r="H58" s="17">
        <v>7050092.0800000001</v>
      </c>
      <c r="I58" s="339">
        <f>Yhteenveto[[#This Row],[Laskennalliset kustannukset yhteensä]]-Yhteenveto[[#This Row],[Omarahoitusosuus, €]]</f>
        <v>1274781.9211139586</v>
      </c>
      <c r="J58" s="33">
        <f>Lisäosat!U59</f>
        <v>164052.07769589426</v>
      </c>
      <c r="K58" s="34">
        <f>'Muut lis_väh'!Q56</f>
        <v>-230110.70689901791</v>
      </c>
      <c r="L58" s="231">
        <f>Yhteenveto[[#This Row],[Valtionosuus omarahoitusosuuden jälkeen (välisumma)]]+Yhteenveto[[#This Row],[Lisäosat yhteensä]]+Yhteenveto[[#This Row],[Valtionosuuteen tehtävät vähennykset ja lisäykset, netto]]</f>
        <v>1208723.2919108351</v>
      </c>
      <c r="M58" s="34">
        <f>'Verotuloihin perust tasaus'!N63</f>
        <v>1546377.2386811911</v>
      </c>
      <c r="N58" s="303">
        <f>SUM(Yhteenveto[[#This Row],[Valtionosuus ennen verotuloihin perustuvaa valtionosuuden tasausta]]+Yhteenveto[[#This Row],[Verotuloihin perustuva valtionosuuden tasaus]])</f>
        <v>2755100.5305920262</v>
      </c>
      <c r="O58" s="241">
        <f>Verokorvaukset!G56</f>
        <v>679622.23415379005</v>
      </c>
      <c r="P58" s="372">
        <f>SUM(Yhteenveto[[#This Row],[Kunnan  peruspalvelujen valtionosuus ]:[Veroperustemuutoksista johtuvien veromenetysten korvaus]])</f>
        <v>3434722.7647458161</v>
      </c>
      <c r="Q58" s="34">
        <f>Kotikuntakorvaus!F60</f>
        <v>37101.75</v>
      </c>
      <c r="R58" s="341">
        <f>+Yhteenveto[[#This Row],[Kunnan  peruspalvelujen valtionosuus ]]+Yhteenveto[[#This Row],[Veroperustemuutoksista johtuvien veromenetysten korvaus]]+Yhteenveto[[#This Row],[Kotikuntakorvaus, netto]]</f>
        <v>3471824.5147458161</v>
      </c>
      <c r="S58" s="11"/>
      <c r="T58"/>
    </row>
    <row r="59" spans="1:20" ht="15" x14ac:dyDescent="0.25">
      <c r="A59" s="32">
        <v>172</v>
      </c>
      <c r="B59" s="13" t="s">
        <v>64</v>
      </c>
      <c r="C59" s="15">
        <v>4099</v>
      </c>
      <c r="D59" s="15">
        <f>Ikärakenne[[#This Row],[Laskennalliset kustannukset, IKÄRAKENNE yhteensä, €]]</f>
        <v>4732686.63</v>
      </c>
      <c r="E59" s="15">
        <f>'Lask. kustannukset MUUT'!AD65</f>
        <v>1978149.6899774305</v>
      </c>
      <c r="F59" s="231">
        <f>Yhteenveto[[#This Row],[Ikärakenne, laskennallinen kustannus]]+Yhteenveto[[#This Row],[Muut laskennalliset kustannukset ]]</f>
        <v>6710836.3199774306</v>
      </c>
      <c r="G59" s="451">
        <v>1548.79</v>
      </c>
      <c r="H59" s="17">
        <v>6348490.21</v>
      </c>
      <c r="I59" s="339">
        <f>Yhteenveto[[#This Row],[Laskennalliset kustannukset yhteensä]]-Yhteenveto[[#This Row],[Omarahoitusosuus, €]]</f>
        <v>362346.10997743066</v>
      </c>
      <c r="J59" s="33">
        <f>Lisäosat!U60</f>
        <v>711417.89945356245</v>
      </c>
      <c r="K59" s="34">
        <f>'Muut lis_väh'!Q57</f>
        <v>-269471.46286726248</v>
      </c>
      <c r="L59" s="231">
        <f>Yhteenveto[[#This Row],[Valtionosuus omarahoitusosuuden jälkeen (välisumma)]]+Yhteenveto[[#This Row],[Lisäosat yhteensä]]+Yhteenveto[[#This Row],[Valtionosuuteen tehtävät vähennykset ja lisäykset, netto]]</f>
        <v>804292.54656373058</v>
      </c>
      <c r="M59" s="34">
        <f>'Verotuloihin perust tasaus'!N64</f>
        <v>1659128.9419642931</v>
      </c>
      <c r="N59" s="303">
        <f>SUM(Yhteenveto[[#This Row],[Valtionosuus ennen verotuloihin perustuvaa valtionosuuden tasausta]]+Yhteenveto[[#This Row],[Verotuloihin perustuva valtionosuuden tasaus]])</f>
        <v>2463421.4885280235</v>
      </c>
      <c r="O59" s="241">
        <f>Verokorvaukset!G57</f>
        <v>695377.25787244493</v>
      </c>
      <c r="P59" s="372">
        <f>SUM(Yhteenveto[[#This Row],[Kunnan  peruspalvelujen valtionosuus ]:[Veroperustemuutoksista johtuvien veromenetysten korvaus]])</f>
        <v>3158798.7464004685</v>
      </c>
      <c r="Q59" s="34">
        <f>Kotikuntakorvaus!F61</f>
        <v>142576.72500000003</v>
      </c>
      <c r="R59" s="341">
        <f>+Yhteenveto[[#This Row],[Kunnan  peruspalvelujen valtionosuus ]]+Yhteenveto[[#This Row],[Veroperustemuutoksista johtuvien veromenetysten korvaus]]+Yhteenveto[[#This Row],[Kotikuntakorvaus, netto]]</f>
        <v>3301375.4714004686</v>
      </c>
      <c r="S59" s="11"/>
      <c r="T59"/>
    </row>
    <row r="60" spans="1:20" ht="15" x14ac:dyDescent="0.25">
      <c r="A60" s="32">
        <v>176</v>
      </c>
      <c r="B60" s="13" t="s">
        <v>65</v>
      </c>
      <c r="C60" s="15">
        <v>4160</v>
      </c>
      <c r="D60" s="15">
        <f>Ikärakenne[[#This Row],[Laskennalliset kustannukset, IKÄRAKENNE yhteensä, €]]</f>
        <v>4242763.0199999996</v>
      </c>
      <c r="E60" s="15">
        <f>'Lask. kustannukset MUUT'!AD66</f>
        <v>2606575.7092341632</v>
      </c>
      <c r="F60" s="231">
        <f>Yhteenveto[[#This Row],[Ikärakenne, laskennallinen kustannus]]+Yhteenveto[[#This Row],[Muut laskennalliset kustannukset ]]</f>
        <v>6849338.7292341627</v>
      </c>
      <c r="G60" s="451">
        <v>1548.79</v>
      </c>
      <c r="H60" s="17">
        <v>6442966.3999999994</v>
      </c>
      <c r="I60" s="339">
        <f>Yhteenveto[[#This Row],[Laskennalliset kustannukset yhteensä]]-Yhteenveto[[#This Row],[Omarahoitusosuus, €]]</f>
        <v>406372.32923416328</v>
      </c>
      <c r="J60" s="33">
        <f>Lisäosat!U61</f>
        <v>1390492.2475650706</v>
      </c>
      <c r="K60" s="34">
        <f>'Muut lis_väh'!Q58</f>
        <v>-2151471.1664714585</v>
      </c>
      <c r="L60" s="231">
        <f>Yhteenveto[[#This Row],[Valtionosuus omarahoitusosuuden jälkeen (välisumma)]]+Yhteenveto[[#This Row],[Lisäosat yhteensä]]+Yhteenveto[[#This Row],[Valtionosuuteen tehtävät vähennykset ja lisäykset, netto]]</f>
        <v>-354606.5896722246</v>
      </c>
      <c r="M60" s="34">
        <f>'Verotuloihin perust tasaus'!N65</f>
        <v>2083175.7406007696</v>
      </c>
      <c r="N60" s="303">
        <f>SUM(Yhteenveto[[#This Row],[Valtionosuus ennen verotuloihin perustuvaa valtionosuuden tasausta]]+Yhteenveto[[#This Row],[Verotuloihin perustuva valtionosuuden tasaus]])</f>
        <v>1728569.150928545</v>
      </c>
      <c r="O60" s="241">
        <f>Verokorvaukset!G58</f>
        <v>757368.07542289072</v>
      </c>
      <c r="P60" s="372">
        <f>SUM(Yhteenveto[[#This Row],[Kunnan  peruspalvelujen valtionosuus ]:[Veroperustemuutoksista johtuvien veromenetysten korvaus]])</f>
        <v>2485937.2263514358</v>
      </c>
      <c r="Q60" s="34">
        <f>Kotikuntakorvaus!F62</f>
        <v>-254588.67499999999</v>
      </c>
      <c r="R60" s="341">
        <f>+Yhteenveto[[#This Row],[Kunnan  peruspalvelujen valtionosuus ]]+Yhteenveto[[#This Row],[Veroperustemuutoksista johtuvien veromenetysten korvaus]]+Yhteenveto[[#This Row],[Kotikuntakorvaus, netto]]</f>
        <v>2231348.5513514359</v>
      </c>
      <c r="S60" s="11"/>
      <c r="T60"/>
    </row>
    <row r="61" spans="1:20" ht="15" x14ac:dyDescent="0.25">
      <c r="A61" s="32">
        <v>177</v>
      </c>
      <c r="B61" s="13" t="s">
        <v>66</v>
      </c>
      <c r="C61" s="15">
        <v>1668</v>
      </c>
      <c r="D61" s="15">
        <f>Ikärakenne[[#This Row],[Laskennalliset kustannukset, IKÄRAKENNE yhteensä, €]]</f>
        <v>2385153.39</v>
      </c>
      <c r="E61" s="15">
        <f>'Lask. kustannukset MUUT'!AD67</f>
        <v>474551.65950115002</v>
      </c>
      <c r="F61" s="231">
        <f>Yhteenveto[[#This Row],[Ikärakenne, laskennallinen kustannus]]+Yhteenveto[[#This Row],[Muut laskennalliset kustannukset ]]</f>
        <v>2859705.0495011499</v>
      </c>
      <c r="G61" s="451">
        <v>1548.79</v>
      </c>
      <c r="H61" s="17">
        <v>2583381.7199999997</v>
      </c>
      <c r="I61" s="339">
        <f>Yhteenveto[[#This Row],[Laskennalliset kustannukset yhteensä]]-Yhteenveto[[#This Row],[Omarahoitusosuus, €]]</f>
        <v>276323.32950115018</v>
      </c>
      <c r="J61" s="33">
        <f>Lisäosat!U62</f>
        <v>120099.25026623956</v>
      </c>
      <c r="K61" s="34">
        <f>'Muut lis_väh'!Q59</f>
        <v>519392.98174308747</v>
      </c>
      <c r="L61" s="231">
        <f>Yhteenveto[[#This Row],[Valtionosuus omarahoitusosuuden jälkeen (välisumma)]]+Yhteenveto[[#This Row],[Lisäosat yhteensä]]+Yhteenveto[[#This Row],[Valtionosuuteen tehtävät vähennykset ja lisäykset, netto]]</f>
        <v>915815.56151047722</v>
      </c>
      <c r="M61" s="34">
        <f>'Verotuloihin perust tasaus'!N66</f>
        <v>-20866.997350411704</v>
      </c>
      <c r="N61" s="303">
        <f>SUM(Yhteenveto[[#This Row],[Valtionosuus ennen verotuloihin perustuvaa valtionosuuden tasausta]]+Yhteenveto[[#This Row],[Verotuloihin perustuva valtionosuuden tasaus]])</f>
        <v>894948.56416006549</v>
      </c>
      <c r="O61" s="241">
        <f>Verokorvaukset!G59</f>
        <v>275824.11808721826</v>
      </c>
      <c r="P61" s="372">
        <f>SUM(Yhteenveto[[#This Row],[Kunnan  peruspalvelujen valtionosuus ]:[Veroperustemuutoksista johtuvien veromenetysten korvaus]])</f>
        <v>1170772.6822472839</v>
      </c>
      <c r="Q61" s="34">
        <f>Kotikuntakorvaus!F63</f>
        <v>268811.01250000001</v>
      </c>
      <c r="R61" s="341">
        <f>+Yhteenveto[[#This Row],[Kunnan  peruspalvelujen valtionosuus ]]+Yhteenveto[[#This Row],[Veroperustemuutoksista johtuvien veromenetysten korvaus]]+Yhteenveto[[#This Row],[Kotikuntakorvaus, netto]]</f>
        <v>1439583.6947472838</v>
      </c>
      <c r="S61" s="11"/>
      <c r="T61"/>
    </row>
    <row r="62" spans="1:20" ht="15" x14ac:dyDescent="0.25">
      <c r="A62" s="32">
        <v>178</v>
      </c>
      <c r="B62" s="13" t="s">
        <v>67</v>
      </c>
      <c r="C62" s="15">
        <v>5674</v>
      </c>
      <c r="D62" s="15">
        <f>Ikärakenne[[#This Row],[Laskennalliset kustannukset, IKÄRAKENNE yhteensä, €]]</f>
        <v>7111217.7400000002</v>
      </c>
      <c r="E62" s="15">
        <f>'Lask. kustannukset MUUT'!AD68</f>
        <v>2208748.8516810853</v>
      </c>
      <c r="F62" s="231">
        <f>Yhteenveto[[#This Row],[Ikärakenne, laskennallinen kustannus]]+Yhteenveto[[#This Row],[Muut laskennalliset kustannukset ]]</f>
        <v>9319966.5916810855</v>
      </c>
      <c r="G62" s="451">
        <v>1548.79</v>
      </c>
      <c r="H62" s="17">
        <v>8787834.459999999</v>
      </c>
      <c r="I62" s="339">
        <f>Yhteenveto[[#This Row],[Laskennalliset kustannukset yhteensä]]-Yhteenveto[[#This Row],[Omarahoitusosuus, €]]</f>
        <v>532132.1316810865</v>
      </c>
      <c r="J62" s="33">
        <f>Lisäosat!U63</f>
        <v>482852.67943388247</v>
      </c>
      <c r="K62" s="34">
        <f>'Muut lis_väh'!Q60</f>
        <v>150497.30634217156</v>
      </c>
      <c r="L62" s="231">
        <f>Yhteenveto[[#This Row],[Valtionosuus omarahoitusosuuden jälkeen (välisumma)]]+Yhteenveto[[#This Row],[Lisäosat yhteensä]]+Yhteenveto[[#This Row],[Valtionosuuteen tehtävät vähennykset ja lisäykset, netto]]</f>
        <v>1165482.1174571405</v>
      </c>
      <c r="M62" s="34">
        <f>'Verotuloihin perust tasaus'!N67</f>
        <v>2396106.455371832</v>
      </c>
      <c r="N62" s="303">
        <f>SUM(Yhteenveto[[#This Row],[Valtionosuus ennen verotuloihin perustuvaa valtionosuuden tasausta]]+Yhteenveto[[#This Row],[Verotuloihin perustuva valtionosuuden tasaus]])</f>
        <v>3561588.5728289727</v>
      </c>
      <c r="O62" s="241">
        <f>Verokorvaukset!G60</f>
        <v>962554.57777144515</v>
      </c>
      <c r="P62" s="372">
        <f>SUM(Yhteenveto[[#This Row],[Kunnan  peruspalvelujen valtionosuus ]:[Veroperustemuutoksista johtuvien veromenetysten korvaus]])</f>
        <v>4524143.1506004175</v>
      </c>
      <c r="Q62" s="34">
        <f>Kotikuntakorvaus!F64</f>
        <v>17755.837499999994</v>
      </c>
      <c r="R62" s="341">
        <f>+Yhteenveto[[#This Row],[Kunnan  peruspalvelujen valtionosuus ]]+Yhteenveto[[#This Row],[Veroperustemuutoksista johtuvien veromenetysten korvaus]]+Yhteenveto[[#This Row],[Kotikuntakorvaus, netto]]</f>
        <v>4541898.9881004179</v>
      </c>
      <c r="S62" s="11"/>
      <c r="T62"/>
    </row>
    <row r="63" spans="1:20" ht="15" x14ac:dyDescent="0.25">
      <c r="A63" s="32">
        <v>179</v>
      </c>
      <c r="B63" s="13" t="s">
        <v>68</v>
      </c>
      <c r="C63" s="15">
        <v>149194</v>
      </c>
      <c r="D63" s="15">
        <f>Ikärakenne[[#This Row],[Laskennalliset kustannukset, IKÄRAKENNE yhteensä, €]]</f>
        <v>235645075.5</v>
      </c>
      <c r="E63" s="15">
        <f>'Lask. kustannukset MUUT'!AD69</f>
        <v>52262043.549574785</v>
      </c>
      <c r="F63" s="231">
        <f>Yhteenveto[[#This Row],[Ikärakenne, laskennallinen kustannus]]+Yhteenveto[[#This Row],[Muut laskennalliset kustannukset ]]</f>
        <v>287907119.04957479</v>
      </c>
      <c r="G63" s="451">
        <v>1548.79</v>
      </c>
      <c r="H63" s="17">
        <v>231070175.25999999</v>
      </c>
      <c r="I63" s="339">
        <f>Yhteenveto[[#This Row],[Laskennalliset kustannukset yhteensä]]-Yhteenveto[[#This Row],[Omarahoitusosuus, €]]</f>
        <v>56836943.789574802</v>
      </c>
      <c r="J63" s="33">
        <f>Lisäosat!U64</f>
        <v>7221265.6342103789</v>
      </c>
      <c r="K63" s="34">
        <f>'Muut lis_väh'!Q61</f>
        <v>-34913076.127843082</v>
      </c>
      <c r="L63" s="231">
        <f>Yhteenveto[[#This Row],[Valtionosuus omarahoitusosuuden jälkeen (välisumma)]]+Yhteenveto[[#This Row],[Lisäosat yhteensä]]+Yhteenveto[[#This Row],[Valtionosuuteen tehtävät vähennykset ja lisäykset, netto]]</f>
        <v>29145133.295942098</v>
      </c>
      <c r="M63" s="34">
        <f>'Verotuloihin perust tasaus'!N68</f>
        <v>39959487.855712511</v>
      </c>
      <c r="N63" s="303">
        <f>SUM(Yhteenveto[[#This Row],[Valtionosuus ennen verotuloihin perustuvaa valtionosuuden tasausta]]+Yhteenveto[[#This Row],[Verotuloihin perustuva valtionosuuden tasaus]])</f>
        <v>69104621.151654601</v>
      </c>
      <c r="O63" s="241">
        <f>Verokorvaukset!G61</f>
        <v>12918085.132892441</v>
      </c>
      <c r="P63" s="372">
        <f>SUM(Yhteenveto[[#This Row],[Kunnan  peruspalvelujen valtionosuus ]:[Veroperustemuutoksista johtuvien veromenetysten korvaus]])</f>
        <v>82022706.284547046</v>
      </c>
      <c r="Q63" s="34">
        <f>Kotikuntakorvaus!F65</f>
        <v>-13564664.812500002</v>
      </c>
      <c r="R63" s="341">
        <f>+Yhteenveto[[#This Row],[Kunnan  peruspalvelujen valtionosuus ]]+Yhteenveto[[#This Row],[Veroperustemuutoksista johtuvien veromenetysten korvaus]]+Yhteenveto[[#This Row],[Kotikuntakorvaus, netto]]</f>
        <v>68458041.472047046</v>
      </c>
      <c r="S63" s="11"/>
      <c r="T63"/>
    </row>
    <row r="64" spans="1:20" ht="15" x14ac:dyDescent="0.25">
      <c r="A64" s="32">
        <v>181</v>
      </c>
      <c r="B64" s="13" t="s">
        <v>69</v>
      </c>
      <c r="C64" s="15">
        <v>1658</v>
      </c>
      <c r="D64" s="15">
        <f>Ikärakenne[[#This Row],[Laskennalliset kustannukset, IKÄRAKENNE yhteensä, €]]</f>
        <v>2638146.1100000003</v>
      </c>
      <c r="E64" s="15">
        <f>'Lask. kustannukset MUUT'!AD70</f>
        <v>470431.33454535838</v>
      </c>
      <c r="F64" s="231">
        <f>Yhteenveto[[#This Row],[Ikärakenne, laskennallinen kustannus]]+Yhteenveto[[#This Row],[Muut laskennalliset kustannukset ]]</f>
        <v>3108577.4445453589</v>
      </c>
      <c r="G64" s="451">
        <v>1548.79</v>
      </c>
      <c r="H64" s="17">
        <v>2567893.8199999998</v>
      </c>
      <c r="I64" s="339">
        <f>Yhteenveto[[#This Row],[Laskennalliset kustannukset yhteensä]]-Yhteenveto[[#This Row],[Omarahoitusosuus, €]]</f>
        <v>540683.62454535905</v>
      </c>
      <c r="J64" s="33">
        <f>Lisäosat!U65</f>
        <v>85378.743204690938</v>
      </c>
      <c r="K64" s="34">
        <f>'Muut lis_väh'!Q62</f>
        <v>448492.44159664371</v>
      </c>
      <c r="L64" s="231">
        <f>Yhteenveto[[#This Row],[Valtionosuus omarahoitusosuuden jälkeen (välisumma)]]+Yhteenveto[[#This Row],[Lisäosat yhteensä]]+Yhteenveto[[#This Row],[Valtionosuuteen tehtävät vähennykset ja lisäykset, netto]]</f>
        <v>1074554.8093466938</v>
      </c>
      <c r="M64" s="34">
        <f>'Verotuloihin perust tasaus'!N69</f>
        <v>967108.8365948369</v>
      </c>
      <c r="N64" s="303">
        <f>SUM(Yhteenveto[[#This Row],[Valtionosuus ennen verotuloihin perustuvaa valtionosuuden tasausta]]+Yhteenveto[[#This Row],[Verotuloihin perustuva valtionosuuden tasaus]])</f>
        <v>2041663.6459415308</v>
      </c>
      <c r="O64" s="241">
        <f>Verokorvaukset!G62</f>
        <v>292118.17510547588</v>
      </c>
      <c r="P64" s="372">
        <f>SUM(Yhteenveto[[#This Row],[Kunnan  peruspalvelujen valtionosuus ]:[Veroperustemuutoksista johtuvien veromenetysten korvaus]])</f>
        <v>2333781.8210470066</v>
      </c>
      <c r="Q64" s="34">
        <f>Kotikuntakorvaus!F66</f>
        <v>-33568.25</v>
      </c>
      <c r="R64" s="341">
        <f>+Yhteenveto[[#This Row],[Kunnan  peruspalvelujen valtionosuus ]]+Yhteenveto[[#This Row],[Veroperustemuutoksista johtuvien veromenetysten korvaus]]+Yhteenveto[[#This Row],[Kotikuntakorvaus, netto]]</f>
        <v>2300213.5710470066</v>
      </c>
      <c r="S64" s="11"/>
      <c r="T64"/>
    </row>
    <row r="65" spans="1:20" ht="15" x14ac:dyDescent="0.25">
      <c r="A65" s="32">
        <v>182</v>
      </c>
      <c r="B65" s="13" t="s">
        <v>70</v>
      </c>
      <c r="C65" s="15">
        <v>19116</v>
      </c>
      <c r="D65" s="15">
        <f>Ikärakenne[[#This Row],[Laskennalliset kustannukset, IKÄRAKENNE yhteensä, €]]</f>
        <v>25356903.749999996</v>
      </c>
      <c r="E65" s="15">
        <f>'Lask. kustannukset MUUT'!AD71</f>
        <v>6361280.4527130192</v>
      </c>
      <c r="F65" s="231">
        <f>Yhteenveto[[#This Row],[Ikärakenne, laskennallinen kustannus]]+Yhteenveto[[#This Row],[Muut laskennalliset kustannukset ]]</f>
        <v>31718184.202713016</v>
      </c>
      <c r="G65" s="451">
        <v>1548.79</v>
      </c>
      <c r="H65" s="17">
        <v>29606669.640000001</v>
      </c>
      <c r="I65" s="339">
        <f>Yhteenveto[[#This Row],[Laskennalliset kustannukset yhteensä]]-Yhteenveto[[#This Row],[Omarahoitusosuus, €]]</f>
        <v>2111514.5627130158</v>
      </c>
      <c r="J65" s="33">
        <f>Lisäosat!U66</f>
        <v>957185.27312540892</v>
      </c>
      <c r="K65" s="34">
        <f>'Muut lis_väh'!Q63</f>
        <v>-2594990.054497858</v>
      </c>
      <c r="L65" s="231">
        <f>Yhteenveto[[#This Row],[Valtionosuus omarahoitusosuuden jälkeen (välisumma)]]+Yhteenveto[[#This Row],[Lisäosat yhteensä]]+Yhteenveto[[#This Row],[Valtionosuuteen tehtävät vähennykset ja lisäykset, netto]]</f>
        <v>473709.78134056693</v>
      </c>
      <c r="M65" s="34">
        <f>'Verotuloihin perust tasaus'!N70</f>
        <v>2791440.1769289831</v>
      </c>
      <c r="N65" s="303">
        <f>SUM(Yhteenveto[[#This Row],[Valtionosuus ennen verotuloihin perustuvaa valtionosuuden tasausta]]+Yhteenveto[[#This Row],[Verotuloihin perustuva valtionosuuden tasaus]])</f>
        <v>3265149.95826955</v>
      </c>
      <c r="O65" s="241">
        <f>Verokorvaukset!G63</f>
        <v>1775197.839017415</v>
      </c>
      <c r="P65" s="372">
        <f>SUM(Yhteenveto[[#This Row],[Kunnan  peruspalvelujen valtionosuus ]:[Veroperustemuutoksista johtuvien veromenetysten korvaus]])</f>
        <v>5040347.797286965</v>
      </c>
      <c r="Q65" s="34">
        <f>Kotikuntakorvaus!F67</f>
        <v>-62966.969999999914</v>
      </c>
      <c r="R65" s="341">
        <f>+Yhteenveto[[#This Row],[Kunnan  peruspalvelujen valtionosuus ]]+Yhteenveto[[#This Row],[Veroperustemuutoksista johtuvien veromenetysten korvaus]]+Yhteenveto[[#This Row],[Kotikuntakorvaus, netto]]</f>
        <v>4977380.8272869652</v>
      </c>
      <c r="S65" s="11"/>
      <c r="T65"/>
    </row>
    <row r="66" spans="1:20" ht="15" x14ac:dyDescent="0.25">
      <c r="A66" s="32">
        <v>186</v>
      </c>
      <c r="B66" s="13" t="s">
        <v>71</v>
      </c>
      <c r="C66" s="15">
        <v>46871</v>
      </c>
      <c r="D66" s="15">
        <f>Ikärakenne[[#This Row],[Laskennalliset kustannukset, IKÄRAKENNE yhteensä, €]]</f>
        <v>82891435.50999999</v>
      </c>
      <c r="E66" s="15">
        <f>'Lask. kustannukset MUUT'!AD72</f>
        <v>16773054.476887429</v>
      </c>
      <c r="F66" s="231">
        <f>Yhteenveto[[#This Row],[Ikärakenne, laskennallinen kustannus]]+Yhteenveto[[#This Row],[Muut laskennalliset kustannukset ]]</f>
        <v>99664489.986887425</v>
      </c>
      <c r="G66" s="451">
        <v>1548.79</v>
      </c>
      <c r="H66" s="17">
        <v>72593336.090000004</v>
      </c>
      <c r="I66" s="339">
        <f>Yhteenveto[[#This Row],[Laskennalliset kustannukset yhteensä]]-Yhteenveto[[#This Row],[Omarahoitusosuus, €]]</f>
        <v>27071153.896887422</v>
      </c>
      <c r="J66" s="33">
        <f>Lisäosat!U67</f>
        <v>2182530.8946988597</v>
      </c>
      <c r="K66" s="34">
        <f>'Muut lis_väh'!Q64</f>
        <v>-12830378.283366632</v>
      </c>
      <c r="L66" s="231">
        <f>Yhteenveto[[#This Row],[Valtionosuus omarahoitusosuuden jälkeen (välisumma)]]+Yhteenveto[[#This Row],[Lisäosat yhteensä]]+Yhteenveto[[#This Row],[Valtionosuuteen tehtävät vähennykset ja lisäykset, netto]]</f>
        <v>16423306.508219648</v>
      </c>
      <c r="M66" s="34">
        <f>'Verotuloihin perust tasaus'!N71</f>
        <v>1269931.200264445</v>
      </c>
      <c r="N66" s="303">
        <f>SUM(Yhteenveto[[#This Row],[Valtionosuus ennen verotuloihin perustuvaa valtionosuuden tasausta]]+Yhteenveto[[#This Row],[Verotuloihin perustuva valtionosuuden tasaus]])</f>
        <v>17693237.708484095</v>
      </c>
      <c r="O66" s="241">
        <f>Verokorvaukset!G64</f>
        <v>2304186.316751515</v>
      </c>
      <c r="P66" s="372">
        <f>SUM(Yhteenveto[[#This Row],[Kunnan  peruspalvelujen valtionosuus ]:[Veroperustemuutoksista johtuvien veromenetysten korvaus]])</f>
        <v>19997424.025235608</v>
      </c>
      <c r="Q66" s="34">
        <f>Kotikuntakorvaus!F68</f>
        <v>-3389174.1925000004</v>
      </c>
      <c r="R66" s="341">
        <f>+Yhteenveto[[#This Row],[Kunnan  peruspalvelujen valtionosuus ]]+Yhteenveto[[#This Row],[Veroperustemuutoksista johtuvien veromenetysten korvaus]]+Yhteenveto[[#This Row],[Kotikuntakorvaus, netto]]</f>
        <v>16608249.832735607</v>
      </c>
      <c r="S66" s="11"/>
      <c r="T66"/>
    </row>
    <row r="67" spans="1:20" ht="15" x14ac:dyDescent="0.25">
      <c r="A67" s="32">
        <v>202</v>
      </c>
      <c r="B67" s="13" t="s">
        <v>72</v>
      </c>
      <c r="C67" s="15">
        <v>36551</v>
      </c>
      <c r="D67" s="15">
        <f>Ikärakenne[[#This Row],[Laskennalliset kustannukset, IKÄRAKENNE yhteensä, €]]</f>
        <v>72397608.329999998</v>
      </c>
      <c r="E67" s="15">
        <f>'Lask. kustannukset MUUT'!AD73</f>
        <v>8703523.3151930161</v>
      </c>
      <c r="F67" s="231">
        <f>Yhteenveto[[#This Row],[Ikärakenne, laskennallinen kustannus]]+Yhteenveto[[#This Row],[Muut laskennalliset kustannukset ]]</f>
        <v>81101131.645193011</v>
      </c>
      <c r="G67" s="451">
        <v>1548.79</v>
      </c>
      <c r="H67" s="17">
        <v>56609823.289999999</v>
      </c>
      <c r="I67" s="339">
        <f>Yhteenveto[[#This Row],[Laskennalliset kustannukset yhteensä]]-Yhteenveto[[#This Row],[Omarahoitusosuus, €]]</f>
        <v>24491308.355193011</v>
      </c>
      <c r="J67" s="33">
        <f>Lisäosat!U68</f>
        <v>1499296.2299753758</v>
      </c>
      <c r="K67" s="34">
        <f>'Muut lis_väh'!Q65</f>
        <v>3683693.9543778305</v>
      </c>
      <c r="L67" s="231">
        <f>Yhteenveto[[#This Row],[Valtionosuus omarahoitusosuuden jälkeen (välisumma)]]+Yhteenveto[[#This Row],[Lisäosat yhteensä]]+Yhteenveto[[#This Row],[Valtionosuuteen tehtävät vähennykset ja lisäykset, netto]]</f>
        <v>29674298.539546218</v>
      </c>
      <c r="M67" s="34">
        <f>'Verotuloihin perust tasaus'!N72</f>
        <v>-11291.613378383037</v>
      </c>
      <c r="N67" s="303">
        <f>SUM(Yhteenveto[[#This Row],[Valtionosuus ennen verotuloihin perustuvaa valtionosuuden tasausta]]+Yhteenveto[[#This Row],[Verotuloihin perustuva valtionosuuden tasaus]])</f>
        <v>29663006.926167835</v>
      </c>
      <c r="O67" s="241">
        <f>Verokorvaukset!G65</f>
        <v>954937.49197398871</v>
      </c>
      <c r="P67" s="372">
        <f>SUM(Yhteenveto[[#This Row],[Kunnan  peruspalvelujen valtionosuus ]:[Veroperustemuutoksista johtuvien veromenetysten korvaus]])</f>
        <v>30617944.418141823</v>
      </c>
      <c r="Q67" s="34">
        <f>Kotikuntakorvaus!F69</f>
        <v>-3852168.6975000002</v>
      </c>
      <c r="R67" s="341">
        <f>+Yhteenveto[[#This Row],[Kunnan  peruspalvelujen valtionosuus ]]+Yhteenveto[[#This Row],[Veroperustemuutoksista johtuvien veromenetysten korvaus]]+Yhteenveto[[#This Row],[Kotikuntakorvaus, netto]]</f>
        <v>26765775.720641822</v>
      </c>
      <c r="S67" s="11"/>
      <c r="T67"/>
    </row>
    <row r="68" spans="1:20" ht="15" x14ac:dyDescent="0.25">
      <c r="A68" s="32">
        <v>204</v>
      </c>
      <c r="B68" s="13" t="s">
        <v>73</v>
      </c>
      <c r="C68" s="15">
        <v>2589</v>
      </c>
      <c r="D68" s="15">
        <f>Ikärakenne[[#This Row],[Laskennalliset kustannukset, IKÄRAKENNE yhteensä, €]]</f>
        <v>3028388.79</v>
      </c>
      <c r="E68" s="15">
        <f>'Lask. kustannukset MUUT'!AD74</f>
        <v>1195159.2345631446</v>
      </c>
      <c r="F68" s="231">
        <f>Yhteenveto[[#This Row],[Ikärakenne, laskennallinen kustannus]]+Yhteenveto[[#This Row],[Muut laskennalliset kustannukset ]]</f>
        <v>4223548.0245631449</v>
      </c>
      <c r="G68" s="451">
        <v>1548.79</v>
      </c>
      <c r="H68" s="17">
        <v>4009817.31</v>
      </c>
      <c r="I68" s="339">
        <f>Yhteenveto[[#This Row],[Laskennalliset kustannukset yhteensä]]-Yhteenveto[[#This Row],[Omarahoitusosuus, €]]</f>
        <v>213730.71456314484</v>
      </c>
      <c r="J68" s="33">
        <f>Lisäosat!U69</f>
        <v>387680.92338645854</v>
      </c>
      <c r="K68" s="34">
        <f>'Muut lis_väh'!Q66</f>
        <v>-1843029.825006153</v>
      </c>
      <c r="L68" s="231">
        <f>Yhteenveto[[#This Row],[Valtionosuus omarahoitusosuuden jälkeen (välisumma)]]+Yhteenveto[[#This Row],[Lisäosat yhteensä]]+Yhteenveto[[#This Row],[Valtionosuuteen tehtävät vähennykset ja lisäykset, netto]]</f>
        <v>-1241618.1870565496</v>
      </c>
      <c r="M68" s="34">
        <f>'Verotuloihin perust tasaus'!N73</f>
        <v>1321993.3866288268</v>
      </c>
      <c r="N68" s="303">
        <f>SUM(Yhteenveto[[#This Row],[Valtionosuus ennen verotuloihin perustuvaa valtionosuuden tasausta]]+Yhteenveto[[#This Row],[Verotuloihin perustuva valtionosuuden tasaus]])</f>
        <v>80375.199572277255</v>
      </c>
      <c r="O68" s="241">
        <f>Verokorvaukset!G66</f>
        <v>412691.05099608621</v>
      </c>
      <c r="P68" s="372">
        <f>SUM(Yhteenveto[[#This Row],[Kunnan  peruspalvelujen valtionosuus ]:[Veroperustemuutoksista johtuvien veromenetysten korvaus]])</f>
        <v>493066.25056836347</v>
      </c>
      <c r="Q68" s="34">
        <f>Kotikuntakorvaus!F70</f>
        <v>-879311.47499999998</v>
      </c>
      <c r="R68" s="341">
        <f>+Yhteenveto[[#This Row],[Kunnan  peruspalvelujen valtionosuus ]]+Yhteenveto[[#This Row],[Veroperustemuutoksista johtuvien veromenetysten korvaus]]+Yhteenveto[[#This Row],[Kotikuntakorvaus, netto]]</f>
        <v>-386245.22443163651</v>
      </c>
      <c r="S68" s="11"/>
      <c r="T68"/>
    </row>
    <row r="69" spans="1:20" ht="15" x14ac:dyDescent="0.25">
      <c r="A69" s="32">
        <v>205</v>
      </c>
      <c r="B69" s="13" t="s">
        <v>74</v>
      </c>
      <c r="C69" s="15">
        <v>36433</v>
      </c>
      <c r="D69" s="15">
        <f>Ikärakenne[[#This Row],[Laskennalliset kustannukset, IKÄRAKENNE yhteensä, €]]</f>
        <v>59262807.240000002</v>
      </c>
      <c r="E69" s="15">
        <f>'Lask. kustannukset MUUT'!AD75</f>
        <v>12884482.32633967</v>
      </c>
      <c r="F69" s="231">
        <f>Yhteenveto[[#This Row],[Ikärakenne, laskennallinen kustannus]]+Yhteenveto[[#This Row],[Muut laskennalliset kustannukset ]]</f>
        <v>72147289.566339672</v>
      </c>
      <c r="G69" s="451">
        <v>1548.79</v>
      </c>
      <c r="H69" s="17">
        <v>56427066.07</v>
      </c>
      <c r="I69" s="339">
        <f>Yhteenveto[[#This Row],[Laskennalliset kustannukset yhteensä]]-Yhteenveto[[#This Row],[Omarahoitusosuus, €]]</f>
        <v>15720223.496339671</v>
      </c>
      <c r="J69" s="33">
        <f>Lisäosat!U70</f>
        <v>1624895.7173132119</v>
      </c>
      <c r="K69" s="34">
        <f>'Muut lis_väh'!Q67</f>
        <v>-10173801.006166492</v>
      </c>
      <c r="L69" s="231">
        <f>Yhteenveto[[#This Row],[Valtionosuus omarahoitusosuuden jälkeen (välisumma)]]+Yhteenveto[[#This Row],[Lisäosat yhteensä]]+Yhteenveto[[#This Row],[Valtionosuuteen tehtävät vähennykset ja lisäykset, netto]]</f>
        <v>7171318.2074863911</v>
      </c>
      <c r="M69" s="34">
        <f>'Verotuloihin perust tasaus'!N74</f>
        <v>10939699.559789339</v>
      </c>
      <c r="N69" s="303">
        <f>SUM(Yhteenveto[[#This Row],[Valtionosuus ennen verotuloihin perustuvaa valtionosuuden tasausta]]+Yhteenveto[[#This Row],[Verotuloihin perustuva valtionosuuden tasaus]])</f>
        <v>18111017.767275728</v>
      </c>
      <c r="O69" s="241">
        <f>Verokorvaukset!G67</f>
        <v>3023209.3248276128</v>
      </c>
      <c r="P69" s="372">
        <f>SUM(Yhteenveto[[#This Row],[Kunnan  peruspalvelujen valtionosuus ]:[Veroperustemuutoksista johtuvien veromenetysten korvaus]])</f>
        <v>21134227.09210334</v>
      </c>
      <c r="Q69" s="34">
        <f>Kotikuntakorvaus!F71</f>
        <v>89044.200000000012</v>
      </c>
      <c r="R69" s="341">
        <f>+Yhteenveto[[#This Row],[Kunnan  peruspalvelujen valtionosuus ]]+Yhteenveto[[#This Row],[Veroperustemuutoksista johtuvien veromenetysten korvaus]]+Yhteenveto[[#This Row],[Kotikuntakorvaus, netto]]</f>
        <v>21223271.292103339</v>
      </c>
      <c r="S69" s="11"/>
      <c r="T69"/>
    </row>
    <row r="70" spans="1:20" ht="15" x14ac:dyDescent="0.25">
      <c r="A70" s="32">
        <v>208</v>
      </c>
      <c r="B70" s="13" t="s">
        <v>75</v>
      </c>
      <c r="C70" s="15">
        <v>12271</v>
      </c>
      <c r="D70" s="15">
        <f>Ikärakenne[[#This Row],[Laskennalliset kustannukset, IKÄRAKENNE yhteensä, €]]</f>
        <v>22933981.769999996</v>
      </c>
      <c r="E70" s="15">
        <f>'Lask. kustannukset MUUT'!AD76</f>
        <v>3224883.087850566</v>
      </c>
      <c r="F70" s="231">
        <f>Yhteenveto[[#This Row],[Ikärakenne, laskennallinen kustannus]]+Yhteenveto[[#This Row],[Muut laskennalliset kustannukset ]]</f>
        <v>26158864.857850563</v>
      </c>
      <c r="G70" s="451">
        <v>1548.79</v>
      </c>
      <c r="H70" s="17">
        <v>19005202.09</v>
      </c>
      <c r="I70" s="339">
        <f>Yhteenveto[[#This Row],[Laskennalliset kustannukset yhteensä]]-Yhteenveto[[#This Row],[Omarahoitusosuus, €]]</f>
        <v>7153662.7678505629</v>
      </c>
      <c r="J70" s="33">
        <f>Lisäosat!U71</f>
        <v>783883.55732514441</v>
      </c>
      <c r="K70" s="34">
        <f>'Muut lis_väh'!Q68</f>
        <v>-3168.0024348392326</v>
      </c>
      <c r="L70" s="231">
        <f>Yhteenveto[[#This Row],[Valtionosuus omarahoitusosuuden jälkeen (välisumma)]]+Yhteenveto[[#This Row],[Lisäosat yhteensä]]+Yhteenveto[[#This Row],[Valtionosuuteen tehtävät vähennykset ja lisäykset, netto]]</f>
        <v>7934378.3227408677</v>
      </c>
      <c r="M70" s="34">
        <f>'Verotuloihin perust tasaus'!N75</f>
        <v>5010912.703280394</v>
      </c>
      <c r="N70" s="303">
        <f>SUM(Yhteenveto[[#This Row],[Valtionosuus ennen verotuloihin perustuvaa valtionosuuden tasausta]]+Yhteenveto[[#This Row],[Verotuloihin perustuva valtionosuuden tasaus]])</f>
        <v>12945291.026021261</v>
      </c>
      <c r="O70" s="241">
        <f>Verokorvaukset!G68</f>
        <v>1652647.0363898703</v>
      </c>
      <c r="P70" s="372">
        <f>SUM(Yhteenveto[[#This Row],[Kunnan  peruspalvelujen valtionosuus ]:[Veroperustemuutoksista johtuvien veromenetysten korvaus]])</f>
        <v>14597938.062411131</v>
      </c>
      <c r="Q70" s="34">
        <f>Kotikuntakorvaus!F72</f>
        <v>42402</v>
      </c>
      <c r="R70" s="341">
        <f>+Yhteenveto[[#This Row],[Kunnan  peruspalvelujen valtionosuus ]]+Yhteenveto[[#This Row],[Veroperustemuutoksista johtuvien veromenetysten korvaus]]+Yhteenveto[[#This Row],[Kotikuntakorvaus, netto]]</f>
        <v>14640340.062411131</v>
      </c>
      <c r="S70" s="11"/>
      <c r="T70"/>
    </row>
    <row r="71" spans="1:20" ht="15" x14ac:dyDescent="0.25">
      <c r="A71" s="32">
        <v>211</v>
      </c>
      <c r="B71" s="13" t="s">
        <v>76</v>
      </c>
      <c r="C71" s="15">
        <v>33951</v>
      </c>
      <c r="D71" s="15">
        <f>Ikärakenne[[#This Row],[Laskennalliset kustannukset, IKÄRAKENNE yhteensä, €]]</f>
        <v>65457460.629999995</v>
      </c>
      <c r="E71" s="15">
        <f>'Lask. kustannukset MUUT'!AD77</f>
        <v>6874984.54539607</v>
      </c>
      <c r="F71" s="231">
        <f>Yhteenveto[[#This Row],[Ikärakenne, laskennallinen kustannus]]+Yhteenveto[[#This Row],[Muut laskennalliset kustannukset ]]</f>
        <v>72332445.17539607</v>
      </c>
      <c r="G71" s="451">
        <v>1548.79</v>
      </c>
      <c r="H71" s="17">
        <v>52582969.289999999</v>
      </c>
      <c r="I71" s="339">
        <f>Yhteenveto[[#This Row],[Laskennalliset kustannukset yhteensä]]-Yhteenveto[[#This Row],[Omarahoitusosuus, €]]</f>
        <v>19749475.885396071</v>
      </c>
      <c r="J71" s="33">
        <f>Lisäosat!U72</f>
        <v>1485617.0694433933</v>
      </c>
      <c r="K71" s="34">
        <f>'Muut lis_väh'!Q69</f>
        <v>-3389997.6948392144</v>
      </c>
      <c r="L71" s="231">
        <f>Yhteenveto[[#This Row],[Valtionosuus omarahoitusosuuden jälkeen (välisumma)]]+Yhteenveto[[#This Row],[Lisäosat yhteensä]]+Yhteenveto[[#This Row],[Valtionosuuteen tehtävät vähennykset ja lisäykset, netto]]</f>
        <v>17845095.260000251</v>
      </c>
      <c r="M71" s="34">
        <f>'Verotuloihin perust tasaus'!N76</f>
        <v>5087533.2159088003</v>
      </c>
      <c r="N71" s="303">
        <f>SUM(Yhteenveto[[#This Row],[Valtionosuus ennen verotuloihin perustuvaa valtionosuuden tasausta]]+Yhteenveto[[#This Row],[Verotuloihin perustuva valtionosuuden tasaus]])</f>
        <v>22932628.475909051</v>
      </c>
      <c r="O71" s="241">
        <f>Verokorvaukset!G69</f>
        <v>1058956.022441434</v>
      </c>
      <c r="P71" s="372">
        <f>SUM(Yhteenveto[[#This Row],[Kunnan  peruspalvelujen valtionosuus ]:[Veroperustemuutoksista johtuvien veromenetysten korvaus]])</f>
        <v>23991584.498350486</v>
      </c>
      <c r="Q71" s="34">
        <f>Kotikuntakorvaus!F73</f>
        <v>-1178775.6000000001</v>
      </c>
      <c r="R71" s="341">
        <f>+Yhteenveto[[#This Row],[Kunnan  peruspalvelujen valtionosuus ]]+Yhteenveto[[#This Row],[Veroperustemuutoksista johtuvien veromenetysten korvaus]]+Yhteenveto[[#This Row],[Kotikuntakorvaus, netto]]</f>
        <v>22812808.898350485</v>
      </c>
      <c r="S71" s="11"/>
      <c r="T71"/>
    </row>
    <row r="72" spans="1:20" ht="15" x14ac:dyDescent="0.25">
      <c r="A72" s="32">
        <v>213</v>
      </c>
      <c r="B72" s="13" t="s">
        <v>77</v>
      </c>
      <c r="C72" s="15">
        <v>5062</v>
      </c>
      <c r="D72" s="15">
        <f>Ikärakenne[[#This Row],[Laskennalliset kustannukset, IKÄRAKENNE yhteensä, €]]</f>
        <v>6350533.1199999992</v>
      </c>
      <c r="E72" s="15">
        <f>'Lask. kustannukset MUUT'!AD78</f>
        <v>2028018.7701993869</v>
      </c>
      <c r="F72" s="231">
        <f>Yhteenveto[[#This Row],[Ikärakenne, laskennallinen kustannus]]+Yhteenveto[[#This Row],[Muut laskennalliset kustannukset ]]</f>
        <v>8378551.8901993856</v>
      </c>
      <c r="G72" s="451">
        <v>1548.79</v>
      </c>
      <c r="H72" s="17">
        <v>7839974.9799999995</v>
      </c>
      <c r="I72" s="339">
        <f>Yhteenveto[[#This Row],[Laskennalliset kustannukset yhteensä]]-Yhteenveto[[#This Row],[Omarahoitusosuus, €]]</f>
        <v>538576.91019938607</v>
      </c>
      <c r="J72" s="33">
        <f>Lisäosat!U73</f>
        <v>677169.79050305975</v>
      </c>
      <c r="K72" s="34">
        <f>'Muut lis_väh'!Q70</f>
        <v>-708652.93777640525</v>
      </c>
      <c r="L72" s="231">
        <f>Yhteenveto[[#This Row],[Valtionosuus omarahoitusosuuden jälkeen (välisumma)]]+Yhteenveto[[#This Row],[Lisäosat yhteensä]]+Yhteenveto[[#This Row],[Valtionosuuteen tehtävät vähennykset ja lisäykset, netto]]</f>
        <v>507093.76292604057</v>
      </c>
      <c r="M72" s="34">
        <f>'Verotuloihin perust tasaus'!N77</f>
        <v>1374054.875668067</v>
      </c>
      <c r="N72" s="303">
        <f>SUM(Yhteenveto[[#This Row],[Valtionosuus ennen verotuloihin perustuvaa valtionosuuden tasausta]]+Yhteenveto[[#This Row],[Verotuloihin perustuva valtionosuuden tasaus]])</f>
        <v>1881148.6385941077</v>
      </c>
      <c r="O72" s="241">
        <f>Verokorvaukset!G70</f>
        <v>783468.98172561405</v>
      </c>
      <c r="P72" s="372">
        <f>SUM(Yhteenveto[[#This Row],[Kunnan  peruspalvelujen valtionosuus ]:[Veroperustemuutoksista johtuvien veromenetysten korvaus]])</f>
        <v>2664617.6203197218</v>
      </c>
      <c r="Q72" s="34">
        <f>Kotikuntakorvaus!F74</f>
        <v>-70139.975000000006</v>
      </c>
      <c r="R72" s="341">
        <f>+Yhteenveto[[#This Row],[Kunnan  peruspalvelujen valtionosuus ]]+Yhteenveto[[#This Row],[Veroperustemuutoksista johtuvien veromenetysten korvaus]]+Yhteenveto[[#This Row],[Kotikuntakorvaus, netto]]</f>
        <v>2594477.6453197217</v>
      </c>
      <c r="S72" s="11"/>
      <c r="T72"/>
    </row>
    <row r="73" spans="1:20" ht="15" x14ac:dyDescent="0.25">
      <c r="A73" s="32">
        <v>214</v>
      </c>
      <c r="B73" s="13" t="s">
        <v>78</v>
      </c>
      <c r="C73" s="15">
        <v>12478</v>
      </c>
      <c r="D73" s="15">
        <f>Ikärakenne[[#This Row],[Laskennalliset kustannukset, IKÄRAKENNE yhteensä, €]]</f>
        <v>18924332.300000001</v>
      </c>
      <c r="E73" s="15">
        <f>'Lask. kustannukset MUUT'!AD79</f>
        <v>4684452.17325122</v>
      </c>
      <c r="F73" s="231">
        <f>Yhteenveto[[#This Row],[Ikärakenne, laskennallinen kustannus]]+Yhteenveto[[#This Row],[Muut laskennalliset kustannukset ]]</f>
        <v>23608784.47325122</v>
      </c>
      <c r="G73" s="451">
        <v>1548.79</v>
      </c>
      <c r="H73" s="17">
        <v>19325801.620000001</v>
      </c>
      <c r="I73" s="339">
        <f>Yhteenveto[[#This Row],[Laskennalliset kustannukset yhteensä]]-Yhteenveto[[#This Row],[Omarahoitusosuus, €]]</f>
        <v>4282982.8532512188</v>
      </c>
      <c r="J73" s="33">
        <f>Lisäosat!U74</f>
        <v>687990.08477324352</v>
      </c>
      <c r="K73" s="34">
        <f>'Muut lis_väh'!Q71</f>
        <v>-926254.16540049156</v>
      </c>
      <c r="L73" s="231">
        <f>Yhteenveto[[#This Row],[Valtionosuus omarahoitusosuuden jälkeen (välisumma)]]+Yhteenveto[[#This Row],[Lisäosat yhteensä]]+Yhteenveto[[#This Row],[Valtionosuuteen tehtävät vähennykset ja lisäykset, netto]]</f>
        <v>4044718.7726239706</v>
      </c>
      <c r="M73" s="34">
        <f>'Verotuloihin perust tasaus'!N78</f>
        <v>4934747.5209039776</v>
      </c>
      <c r="N73" s="303">
        <f>SUM(Yhteenveto[[#This Row],[Valtionosuus ennen verotuloihin perustuvaa valtionosuuden tasausta]]+Yhteenveto[[#This Row],[Verotuloihin perustuva valtionosuuden tasaus]])</f>
        <v>8979466.2935279477</v>
      </c>
      <c r="O73" s="241">
        <f>Verokorvaukset!G71</f>
        <v>1790474.3856786278</v>
      </c>
      <c r="P73" s="372">
        <f>SUM(Yhteenveto[[#This Row],[Kunnan  peruspalvelujen valtionosuus ]:[Veroperustemuutoksista johtuvien veromenetysten korvaus]])</f>
        <v>10769940.679206576</v>
      </c>
      <c r="Q73" s="34">
        <f>Kotikuntakorvaus!F75</f>
        <v>372960.92499999993</v>
      </c>
      <c r="R73" s="341">
        <f>+Yhteenveto[[#This Row],[Kunnan  peruspalvelujen valtionosuus ]]+Yhteenveto[[#This Row],[Veroperustemuutoksista johtuvien veromenetysten korvaus]]+Yhteenveto[[#This Row],[Kotikuntakorvaus, netto]]</f>
        <v>11142901.604206577</v>
      </c>
      <c r="S73" s="11"/>
      <c r="T73"/>
    </row>
    <row r="74" spans="1:20" ht="15" x14ac:dyDescent="0.25">
      <c r="A74" s="32">
        <v>216</v>
      </c>
      <c r="B74" s="13" t="s">
        <v>79</v>
      </c>
      <c r="C74" s="15">
        <v>1186</v>
      </c>
      <c r="D74" s="15">
        <f>Ikärakenne[[#This Row],[Laskennalliset kustannukset, IKÄRAKENNE yhteensä, €]]</f>
        <v>1555730.0699999998</v>
      </c>
      <c r="E74" s="15">
        <f>'Lask. kustannukset MUUT'!AD80</f>
        <v>604195.82597521681</v>
      </c>
      <c r="F74" s="231">
        <f>Yhteenveto[[#This Row],[Ikärakenne, laskennallinen kustannus]]+Yhteenveto[[#This Row],[Muut laskennalliset kustannukset ]]</f>
        <v>2159925.8959752168</v>
      </c>
      <c r="G74" s="451">
        <v>1548.79</v>
      </c>
      <c r="H74" s="17">
        <v>1836864.94</v>
      </c>
      <c r="I74" s="339">
        <f>Yhteenveto[[#This Row],[Laskennalliset kustannukset yhteensä]]-Yhteenveto[[#This Row],[Omarahoitusosuus, €]]</f>
        <v>323060.95597521681</v>
      </c>
      <c r="J74" s="33">
        <f>Lisäosat!U75</f>
        <v>400961.52487850451</v>
      </c>
      <c r="K74" s="34">
        <f>'Muut lis_väh'!Q72</f>
        <v>24999.174285418932</v>
      </c>
      <c r="L74" s="231">
        <f>Yhteenveto[[#This Row],[Valtionosuus omarahoitusosuuden jälkeen (välisumma)]]+Yhteenveto[[#This Row],[Lisäosat yhteensä]]+Yhteenveto[[#This Row],[Valtionosuuteen tehtävät vähennykset ja lisäykset, netto]]</f>
        <v>749021.6551391402</v>
      </c>
      <c r="M74" s="34">
        <f>'Verotuloihin perust tasaus'!N79</f>
        <v>481419.58159212058</v>
      </c>
      <c r="N74" s="303">
        <f>SUM(Yhteenveto[[#This Row],[Valtionosuus ennen verotuloihin perustuvaa valtionosuuden tasausta]]+Yhteenveto[[#This Row],[Verotuloihin perustuva valtionosuuden tasaus]])</f>
        <v>1230441.2367312608</v>
      </c>
      <c r="O74" s="241">
        <f>Verokorvaukset!G72</f>
        <v>234457.54333068416</v>
      </c>
      <c r="P74" s="372">
        <f>SUM(Yhteenveto[[#This Row],[Kunnan  peruspalvelujen valtionosuus ]:[Veroperustemuutoksista johtuvien veromenetysten korvaus]])</f>
        <v>1464898.7800619449</v>
      </c>
      <c r="Q74" s="34">
        <f>Kotikuntakorvaus!F76</f>
        <v>19434.25</v>
      </c>
      <c r="R74" s="341">
        <f>+Yhteenveto[[#This Row],[Kunnan  peruspalvelujen valtionosuus ]]+Yhteenveto[[#This Row],[Veroperustemuutoksista johtuvien veromenetysten korvaus]]+Yhteenveto[[#This Row],[Kotikuntakorvaus, netto]]</f>
        <v>1484333.0300619449</v>
      </c>
      <c r="S74" s="11"/>
      <c r="T74"/>
    </row>
    <row r="75" spans="1:20" ht="15" x14ac:dyDescent="0.25">
      <c r="A75" s="32">
        <v>217</v>
      </c>
      <c r="B75" s="13" t="s">
        <v>80</v>
      </c>
      <c r="C75" s="15">
        <v>5264</v>
      </c>
      <c r="D75" s="15">
        <f>Ikärakenne[[#This Row],[Laskennalliset kustannukset, IKÄRAKENNE yhteensä, €]]</f>
        <v>10182887.970000001</v>
      </c>
      <c r="E75" s="15">
        <f>'Lask. kustannukset MUUT'!AD81</f>
        <v>1385805.2743932602</v>
      </c>
      <c r="F75" s="231">
        <f>Yhteenveto[[#This Row],[Ikärakenne, laskennallinen kustannus]]+Yhteenveto[[#This Row],[Muut laskennalliset kustannukset ]]</f>
        <v>11568693.244393261</v>
      </c>
      <c r="G75" s="451">
        <v>1548.79</v>
      </c>
      <c r="H75" s="17">
        <v>8152830.5599999996</v>
      </c>
      <c r="I75" s="339">
        <f>Yhteenveto[[#This Row],[Laskennalliset kustannukset yhteensä]]-Yhteenveto[[#This Row],[Omarahoitusosuus, €]]</f>
        <v>3415862.6843932616</v>
      </c>
      <c r="J75" s="33">
        <f>Lisäosat!U76</f>
        <v>239795.31713989389</v>
      </c>
      <c r="K75" s="34">
        <f>'Muut lis_väh'!Q73</f>
        <v>-1823340.5148604773</v>
      </c>
      <c r="L75" s="231">
        <f>Yhteenveto[[#This Row],[Valtionosuus omarahoitusosuuden jälkeen (välisumma)]]+Yhteenveto[[#This Row],[Lisäosat yhteensä]]+Yhteenveto[[#This Row],[Valtionosuuteen tehtävät vähennykset ja lisäykset, netto]]</f>
        <v>1832317.486672678</v>
      </c>
      <c r="M75" s="34">
        <f>'Verotuloihin perust tasaus'!N80</f>
        <v>2634883.1705593928</v>
      </c>
      <c r="N75" s="303">
        <f>SUM(Yhteenveto[[#This Row],[Valtionosuus ennen verotuloihin perustuvaa valtionosuuden tasausta]]+Yhteenveto[[#This Row],[Verotuloihin perustuva valtionosuuden tasaus]])</f>
        <v>4467200.6572320703</v>
      </c>
      <c r="O75" s="241">
        <f>Verokorvaukset!G73</f>
        <v>590859.67383628583</v>
      </c>
      <c r="P75" s="372">
        <f>SUM(Yhteenveto[[#This Row],[Kunnan  peruspalvelujen valtionosuus ]:[Veroperustemuutoksista johtuvien veromenetysten korvaus]])</f>
        <v>5058060.3310683565</v>
      </c>
      <c r="Q75" s="34">
        <f>Kotikuntakorvaus!F77</f>
        <v>-44433.762499999997</v>
      </c>
      <c r="R75" s="341">
        <f>+Yhteenveto[[#This Row],[Kunnan  peruspalvelujen valtionosuus ]]+Yhteenveto[[#This Row],[Veroperustemuutoksista johtuvien veromenetysten korvaus]]+Yhteenveto[[#This Row],[Kotikuntakorvaus, netto]]</f>
        <v>5013626.5685683563</v>
      </c>
      <c r="S75" s="11"/>
      <c r="T75"/>
    </row>
    <row r="76" spans="1:20" ht="15" x14ac:dyDescent="0.25">
      <c r="A76" s="32">
        <v>218</v>
      </c>
      <c r="B76" s="13" t="s">
        <v>81</v>
      </c>
      <c r="C76" s="15">
        <v>1159</v>
      </c>
      <c r="D76" s="15">
        <f>Ikärakenne[[#This Row],[Laskennalliset kustannukset, IKÄRAKENNE yhteensä, €]]</f>
        <v>1369119.13</v>
      </c>
      <c r="E76" s="15">
        <f>'Lask. kustannukset MUUT'!AD82</f>
        <v>360291.61266706529</v>
      </c>
      <c r="F76" s="231">
        <f>Yhteenveto[[#This Row],[Ikärakenne, laskennallinen kustannus]]+Yhteenveto[[#This Row],[Muut laskennalliset kustannukset ]]</f>
        <v>1729410.7426670652</v>
      </c>
      <c r="G76" s="451">
        <v>1548.79</v>
      </c>
      <c r="H76" s="17">
        <v>1795047.6099999999</v>
      </c>
      <c r="I76" s="339">
        <f>Yhteenveto[[#This Row],[Laskennalliset kustannukset yhteensä]]-Yhteenveto[[#This Row],[Omarahoitusosuus, €]]</f>
        <v>-65636.867332934635</v>
      </c>
      <c r="J76" s="33">
        <f>Lisäosat!U77</f>
        <v>80420.084305048018</v>
      </c>
      <c r="K76" s="34">
        <f>'Muut lis_väh'!Q74</f>
        <v>368017.33387541148</v>
      </c>
      <c r="L76" s="231">
        <f>Yhteenveto[[#This Row],[Valtionosuus omarahoitusosuuden jälkeen (välisumma)]]+Yhteenveto[[#This Row],[Lisäosat yhteensä]]+Yhteenveto[[#This Row],[Valtionosuuteen tehtävät vähennykset ja lisäykset, netto]]</f>
        <v>382800.55084752489</v>
      </c>
      <c r="M76" s="34">
        <f>'Verotuloihin perust tasaus'!N81</f>
        <v>715340.80981748633</v>
      </c>
      <c r="N76" s="303">
        <f>SUM(Yhteenveto[[#This Row],[Valtionosuus ennen verotuloihin perustuvaa valtionosuuden tasausta]]+Yhteenveto[[#This Row],[Verotuloihin perustuva valtionosuuden tasaus]])</f>
        <v>1098141.3606650112</v>
      </c>
      <c r="O76" s="241">
        <f>Verokorvaukset!G74</f>
        <v>255945.68385272421</v>
      </c>
      <c r="P76" s="372">
        <f>SUM(Yhteenveto[[#This Row],[Kunnan  peruspalvelujen valtionosuus ]:[Veroperustemuutoksista johtuvien veromenetysten korvaus]])</f>
        <v>1354087.0445177355</v>
      </c>
      <c r="Q76" s="34">
        <f>Kotikuntakorvaus!F78</f>
        <v>-305471.07500000001</v>
      </c>
      <c r="R76" s="341">
        <f>+Yhteenveto[[#This Row],[Kunnan  peruspalvelujen valtionosuus ]]+Yhteenveto[[#This Row],[Veroperustemuutoksista johtuvien veromenetysten korvaus]]+Yhteenveto[[#This Row],[Kotikuntakorvaus, netto]]</f>
        <v>1048615.9695177355</v>
      </c>
      <c r="S76" s="11"/>
      <c r="T76"/>
    </row>
    <row r="77" spans="1:20" ht="15" x14ac:dyDescent="0.25">
      <c r="A77" s="32">
        <v>224</v>
      </c>
      <c r="B77" s="13" t="s">
        <v>82</v>
      </c>
      <c r="C77" s="15">
        <v>8440</v>
      </c>
      <c r="D77" s="15">
        <f>Ikärakenne[[#This Row],[Laskennalliset kustannukset, IKÄRAKENNE yhteensä, €]]</f>
        <v>13035038.880000001</v>
      </c>
      <c r="E77" s="15">
        <f>'Lask. kustannukset MUUT'!AD83</f>
        <v>3378710.4885742222</v>
      </c>
      <c r="F77" s="231">
        <f>Yhteenveto[[#This Row],[Ikärakenne, laskennallinen kustannus]]+Yhteenveto[[#This Row],[Muut laskennalliset kustannukset ]]</f>
        <v>16413749.368574223</v>
      </c>
      <c r="G77" s="451">
        <v>1548.79</v>
      </c>
      <c r="H77" s="17">
        <v>13071787.6</v>
      </c>
      <c r="I77" s="339">
        <f>Yhteenveto[[#This Row],[Laskennalliset kustannukset yhteensä]]-Yhteenveto[[#This Row],[Omarahoitusosuus, €]]</f>
        <v>3341961.7685742229</v>
      </c>
      <c r="J77" s="33">
        <f>Lisäosat!U78</f>
        <v>260278.57248514204</v>
      </c>
      <c r="K77" s="34">
        <f>'Muut lis_väh'!Q75</f>
        <v>-906588.92245445994</v>
      </c>
      <c r="L77" s="231">
        <f>Yhteenveto[[#This Row],[Valtionosuus omarahoitusosuuden jälkeen (välisumma)]]+Yhteenveto[[#This Row],[Lisäosat yhteensä]]+Yhteenveto[[#This Row],[Valtionosuuteen tehtävät vähennykset ja lisäykset, netto]]</f>
        <v>2695651.4186049048</v>
      </c>
      <c r="M77" s="34">
        <f>'Verotuloihin perust tasaus'!N82</f>
        <v>3749103.0775069948</v>
      </c>
      <c r="N77" s="303">
        <f>SUM(Yhteenveto[[#This Row],[Valtionosuus ennen verotuloihin perustuvaa valtionosuuden tasausta]]+Yhteenveto[[#This Row],[Verotuloihin perustuva valtionosuuden tasaus]])</f>
        <v>6444754.4961118996</v>
      </c>
      <c r="O77" s="241">
        <f>Verokorvaukset!G75</f>
        <v>791180.42847623944</v>
      </c>
      <c r="P77" s="372">
        <f>SUM(Yhteenveto[[#This Row],[Kunnan  peruspalvelujen valtionosuus ]:[Veroperustemuutoksista johtuvien veromenetysten korvaus]])</f>
        <v>7235934.9245881392</v>
      </c>
      <c r="Q77" s="34">
        <f>Kotikuntakorvaus!F79</f>
        <v>333915.75</v>
      </c>
      <c r="R77" s="341">
        <f>+Yhteenveto[[#This Row],[Kunnan  peruspalvelujen valtionosuus ]]+Yhteenveto[[#This Row],[Veroperustemuutoksista johtuvien veromenetysten korvaus]]+Yhteenveto[[#This Row],[Kotikuntakorvaus, netto]]</f>
        <v>7569850.6745881392</v>
      </c>
      <c r="S77" s="11"/>
      <c r="T77"/>
    </row>
    <row r="78" spans="1:20" ht="15" x14ac:dyDescent="0.25">
      <c r="A78" s="32">
        <v>226</v>
      </c>
      <c r="B78" s="13" t="s">
        <v>83</v>
      </c>
      <c r="C78" s="15">
        <v>3573</v>
      </c>
      <c r="D78" s="15">
        <f>Ikärakenne[[#This Row],[Laskennalliset kustannukset, IKÄRAKENNE yhteensä, €]]</f>
        <v>4476667.1000000006</v>
      </c>
      <c r="E78" s="15">
        <f>'Lask. kustannukset MUUT'!AD84</f>
        <v>1464885.4770884423</v>
      </c>
      <c r="F78" s="231">
        <f>Yhteenveto[[#This Row],[Ikärakenne, laskennallinen kustannus]]+Yhteenveto[[#This Row],[Muut laskennalliset kustannukset ]]</f>
        <v>5941552.5770884426</v>
      </c>
      <c r="G78" s="451">
        <v>1548.79</v>
      </c>
      <c r="H78" s="17">
        <v>5533826.6699999999</v>
      </c>
      <c r="I78" s="339">
        <f>Yhteenveto[[#This Row],[Laskennalliset kustannukset yhteensä]]-Yhteenveto[[#This Row],[Omarahoitusosuus, €]]</f>
        <v>407725.90708844271</v>
      </c>
      <c r="J78" s="33">
        <f>Lisäosat!U79</f>
        <v>604157.68317436893</v>
      </c>
      <c r="K78" s="34">
        <f>'Muut lis_väh'!Q76</f>
        <v>313867.19133110216</v>
      </c>
      <c r="L78" s="231">
        <f>Yhteenveto[[#This Row],[Valtionosuus omarahoitusosuuden jälkeen (välisumma)]]+Yhteenveto[[#This Row],[Lisäosat yhteensä]]+Yhteenveto[[#This Row],[Valtionosuuteen tehtävät vähennykset ja lisäykset, netto]]</f>
        <v>1325750.7815939137</v>
      </c>
      <c r="M78" s="34">
        <f>'Verotuloihin perust tasaus'!N83</f>
        <v>1622094.6410894475</v>
      </c>
      <c r="N78" s="303">
        <f>SUM(Yhteenveto[[#This Row],[Valtionosuus ennen verotuloihin perustuvaa valtionosuuden tasausta]]+Yhteenveto[[#This Row],[Verotuloihin perustuva valtionosuuden tasaus]])</f>
        <v>2947845.422683361</v>
      </c>
      <c r="O78" s="241">
        <f>Verokorvaukset!G76</f>
        <v>569555.75348054396</v>
      </c>
      <c r="P78" s="372">
        <f>SUM(Yhteenveto[[#This Row],[Kunnan  peruspalvelujen valtionosuus ]:[Veroperustemuutoksista johtuvien veromenetysten korvaus]])</f>
        <v>3517401.1761639048</v>
      </c>
      <c r="Q78" s="34">
        <f>Kotikuntakorvaus!F80</f>
        <v>53090.837499999994</v>
      </c>
      <c r="R78" s="341">
        <f>+Yhteenveto[[#This Row],[Kunnan  peruspalvelujen valtionosuus ]]+Yhteenveto[[#This Row],[Veroperustemuutoksista johtuvien veromenetysten korvaus]]+Yhteenveto[[#This Row],[Kotikuntakorvaus, netto]]</f>
        <v>3570492.0136639047</v>
      </c>
      <c r="S78" s="11"/>
      <c r="T78"/>
    </row>
    <row r="79" spans="1:20" ht="15" x14ac:dyDescent="0.25">
      <c r="A79" s="32">
        <v>230</v>
      </c>
      <c r="B79" s="13" t="s">
        <v>84</v>
      </c>
      <c r="C79" s="15">
        <v>2170</v>
      </c>
      <c r="D79" s="15">
        <f>Ikärakenne[[#This Row],[Laskennalliset kustannukset, IKÄRAKENNE yhteensä, €]]</f>
        <v>2939563.6</v>
      </c>
      <c r="E79" s="15">
        <f>'Lask. kustannukset MUUT'!AD85</f>
        <v>976649.11751122109</v>
      </c>
      <c r="F79" s="231">
        <f>Yhteenveto[[#This Row],[Ikärakenne, laskennallinen kustannus]]+Yhteenveto[[#This Row],[Muut laskennalliset kustannukset ]]</f>
        <v>3916212.7175112213</v>
      </c>
      <c r="G79" s="451">
        <v>1548.79</v>
      </c>
      <c r="H79" s="17">
        <v>3360874.3</v>
      </c>
      <c r="I79" s="339">
        <f>Yhteenveto[[#This Row],[Laskennalliset kustannukset yhteensä]]-Yhteenveto[[#This Row],[Omarahoitusosuus, €]]</f>
        <v>555338.41751122149</v>
      </c>
      <c r="J79" s="33">
        <f>Lisäosat!U80</f>
        <v>299797.00166175538</v>
      </c>
      <c r="K79" s="34">
        <f>'Muut lis_väh'!Q77</f>
        <v>-38335.652563343341</v>
      </c>
      <c r="L79" s="231">
        <f>Yhteenveto[[#This Row],[Valtionosuus omarahoitusosuuden jälkeen (välisumma)]]+Yhteenveto[[#This Row],[Lisäosat yhteensä]]+Yhteenveto[[#This Row],[Valtionosuuteen tehtävät vähennykset ja lisäykset, netto]]</f>
        <v>816799.76660963357</v>
      </c>
      <c r="M79" s="34">
        <f>'Verotuloihin perust tasaus'!N84</f>
        <v>1266826.6102996317</v>
      </c>
      <c r="N79" s="303">
        <f>SUM(Yhteenveto[[#This Row],[Valtionosuus ennen verotuloihin perustuvaa valtionosuuden tasausta]]+Yhteenveto[[#This Row],[Verotuloihin perustuva valtionosuuden tasaus]])</f>
        <v>2083626.3769092653</v>
      </c>
      <c r="O79" s="241">
        <f>Verokorvaukset!G77</f>
        <v>480482.62017715751</v>
      </c>
      <c r="P79" s="372">
        <f>SUM(Yhteenveto[[#This Row],[Kunnan  peruspalvelujen valtionosuus ]:[Veroperustemuutoksista johtuvien veromenetysten korvaus]])</f>
        <v>2564108.997086423</v>
      </c>
      <c r="Q79" s="34">
        <f>Kotikuntakorvaus!F81</f>
        <v>7067</v>
      </c>
      <c r="R79" s="341">
        <f>+Yhteenveto[[#This Row],[Kunnan  peruspalvelujen valtionosuus ]]+Yhteenveto[[#This Row],[Veroperustemuutoksista johtuvien veromenetysten korvaus]]+Yhteenveto[[#This Row],[Kotikuntakorvaus, netto]]</f>
        <v>2571175.997086423</v>
      </c>
      <c r="S79" s="11"/>
      <c r="T79"/>
    </row>
    <row r="80" spans="1:20" ht="15" x14ac:dyDescent="0.25">
      <c r="A80" s="32">
        <v>231</v>
      </c>
      <c r="B80" s="13" t="s">
        <v>85</v>
      </c>
      <c r="C80" s="15">
        <v>1241</v>
      </c>
      <c r="D80" s="15">
        <f>Ikärakenne[[#This Row],[Laskennalliset kustannukset, IKÄRAKENNE yhteensä, €]]</f>
        <v>1784432.35</v>
      </c>
      <c r="E80" s="15">
        <f>'Lask. kustannukset MUUT'!AD86</f>
        <v>788448.07883903524</v>
      </c>
      <c r="F80" s="231">
        <f>Yhteenveto[[#This Row],[Ikärakenne, laskennallinen kustannus]]+Yhteenveto[[#This Row],[Muut laskennalliset kustannukset ]]</f>
        <v>2572880.4288390353</v>
      </c>
      <c r="G80" s="451">
        <v>1548.79</v>
      </c>
      <c r="H80" s="17">
        <v>1922048.39</v>
      </c>
      <c r="I80" s="339">
        <f>Yhteenveto[[#This Row],[Laskennalliset kustannukset yhteensä]]-Yhteenveto[[#This Row],[Omarahoitusosuus, €]]</f>
        <v>650832.03883903543</v>
      </c>
      <c r="J80" s="33">
        <f>Lisäosat!U81</f>
        <v>113075.91740419669</v>
      </c>
      <c r="K80" s="34">
        <f>'Muut lis_väh'!Q78</f>
        <v>-1400054.7527934918</v>
      </c>
      <c r="L80" s="231">
        <f>Yhteenveto[[#This Row],[Valtionosuus omarahoitusosuuden jälkeen (välisumma)]]+Yhteenveto[[#This Row],[Lisäosat yhteensä]]+Yhteenveto[[#This Row],[Valtionosuuteen tehtävät vähennykset ja lisäykset, netto]]</f>
        <v>-636146.79655025969</v>
      </c>
      <c r="M80" s="34">
        <f>'Verotuloihin perust tasaus'!N85</f>
        <v>-47608.092136871412</v>
      </c>
      <c r="N80" s="303">
        <f>SUM(Yhteenveto[[#This Row],[Valtionosuus ennen verotuloihin perustuvaa valtionosuuden tasausta]]+Yhteenveto[[#This Row],[Verotuloihin perustuva valtionosuuden tasaus]])</f>
        <v>-683754.88868713111</v>
      </c>
      <c r="O80" s="241">
        <f>Verokorvaukset!G78</f>
        <v>142145.65470138603</v>
      </c>
      <c r="P80" s="372">
        <f>SUM(Yhteenveto[[#This Row],[Kunnan  peruspalvelujen valtionosuus ]:[Veroperustemuutoksista johtuvien veromenetysten korvaus]])</f>
        <v>-541609.23398574512</v>
      </c>
      <c r="Q80" s="34">
        <f>Kotikuntakorvaus!F82</f>
        <v>-404585.75</v>
      </c>
      <c r="R80" s="341">
        <f>+Yhteenveto[[#This Row],[Kunnan  peruspalvelujen valtionosuus ]]+Yhteenveto[[#This Row],[Veroperustemuutoksista johtuvien veromenetysten korvaus]]+Yhteenveto[[#This Row],[Kotikuntakorvaus, netto]]</f>
        <v>-946194.98398574512</v>
      </c>
      <c r="S80" s="11"/>
      <c r="T80"/>
    </row>
    <row r="81" spans="1:20" ht="15" x14ac:dyDescent="0.25">
      <c r="A81" s="32">
        <v>232</v>
      </c>
      <c r="B81" s="13" t="s">
        <v>86</v>
      </c>
      <c r="C81" s="15">
        <v>12518</v>
      </c>
      <c r="D81" s="15">
        <f>Ikärakenne[[#This Row],[Laskennalliset kustannukset, IKÄRAKENNE yhteensä, €]]</f>
        <v>20087146.380000003</v>
      </c>
      <c r="E81" s="15">
        <f>'Lask. kustannukset MUUT'!AD87</f>
        <v>3810832.1552908286</v>
      </c>
      <c r="F81" s="231">
        <f>Yhteenveto[[#This Row],[Ikärakenne, laskennallinen kustannus]]+Yhteenveto[[#This Row],[Muut laskennalliset kustannukset ]]</f>
        <v>23897978.53529083</v>
      </c>
      <c r="G81" s="451">
        <v>1548.79</v>
      </c>
      <c r="H81" s="17">
        <v>19387753.219999999</v>
      </c>
      <c r="I81" s="339">
        <f>Yhteenveto[[#This Row],[Laskennalliset kustannukset yhteensä]]-Yhteenveto[[#This Row],[Omarahoitusosuus, €]]</f>
        <v>4510225.315290831</v>
      </c>
      <c r="J81" s="33">
        <f>Lisäosat!U82</f>
        <v>449733.9206499781</v>
      </c>
      <c r="K81" s="34">
        <f>'Muut lis_väh'!Q79</f>
        <v>-918908.84662303224</v>
      </c>
      <c r="L81" s="231">
        <f>Yhteenveto[[#This Row],[Valtionosuus omarahoitusosuuden jälkeen (välisumma)]]+Yhteenveto[[#This Row],[Lisäosat yhteensä]]+Yhteenveto[[#This Row],[Valtionosuuteen tehtävät vähennykset ja lisäykset, netto]]</f>
        <v>4041050.389317777</v>
      </c>
      <c r="M81" s="34">
        <f>'Verotuloihin perust tasaus'!N86</f>
        <v>5536091.6603702623</v>
      </c>
      <c r="N81" s="303">
        <f>SUM(Yhteenveto[[#This Row],[Valtionosuus ennen verotuloihin perustuvaa valtionosuuden tasausta]]+Yhteenveto[[#This Row],[Verotuloihin perustuva valtionosuuden tasaus]])</f>
        <v>9577142.0496880393</v>
      </c>
      <c r="O81" s="241">
        <f>Verokorvaukset!G79</f>
        <v>1835176.3049091562</v>
      </c>
      <c r="P81" s="372">
        <f>SUM(Yhteenveto[[#This Row],[Kunnan  peruspalvelujen valtionosuus ]:[Veroperustemuutoksista johtuvien veromenetysten korvaus]])</f>
        <v>11412318.354597196</v>
      </c>
      <c r="Q81" s="34">
        <f>Kotikuntakorvaus!F83</f>
        <v>10600.5</v>
      </c>
      <c r="R81" s="341">
        <f>+Yhteenveto[[#This Row],[Kunnan  peruspalvelujen valtionosuus ]]+Yhteenveto[[#This Row],[Veroperustemuutoksista johtuvien veromenetysten korvaus]]+Yhteenveto[[#This Row],[Kotikuntakorvaus, netto]]</f>
        <v>11422918.854597196</v>
      </c>
      <c r="S81" s="11"/>
      <c r="T81"/>
    </row>
    <row r="82" spans="1:20" ht="15" x14ac:dyDescent="0.25">
      <c r="A82" s="32">
        <v>233</v>
      </c>
      <c r="B82" s="13" t="s">
        <v>87</v>
      </c>
      <c r="C82" s="15">
        <v>15050</v>
      </c>
      <c r="D82" s="15">
        <f>Ikärakenne[[#This Row],[Laskennalliset kustannukset, IKÄRAKENNE yhteensä, €]]</f>
        <v>24097447.32</v>
      </c>
      <c r="E82" s="15">
        <f>'Lask. kustannukset MUUT'!AD88</f>
        <v>4686810.4574599918</v>
      </c>
      <c r="F82" s="231">
        <f>Yhteenveto[[#This Row],[Ikärakenne, laskennallinen kustannus]]+Yhteenveto[[#This Row],[Muut laskennalliset kustannukset ]]</f>
        <v>28784257.777459994</v>
      </c>
      <c r="G82" s="451">
        <v>1548.79</v>
      </c>
      <c r="H82" s="17">
        <v>23309289.5</v>
      </c>
      <c r="I82" s="339">
        <f>Yhteenveto[[#This Row],[Laskennalliset kustannukset yhteensä]]-Yhteenveto[[#This Row],[Omarahoitusosuus, €]]</f>
        <v>5474968.277459994</v>
      </c>
      <c r="J82" s="33">
        <f>Lisäosat!U83</f>
        <v>454592.67297945521</v>
      </c>
      <c r="K82" s="34">
        <f>'Muut lis_väh'!Q80</f>
        <v>746892.02917993546</v>
      </c>
      <c r="L82" s="231">
        <f>Yhteenveto[[#This Row],[Valtionosuus omarahoitusosuuden jälkeen (välisumma)]]+Yhteenveto[[#This Row],[Lisäosat yhteensä]]+Yhteenveto[[#This Row],[Valtionosuuteen tehtävät vähennykset ja lisäykset, netto]]</f>
        <v>6676452.9796193847</v>
      </c>
      <c r="M82" s="34">
        <f>'Verotuloihin perust tasaus'!N87</f>
        <v>7352481.6955554448</v>
      </c>
      <c r="N82" s="303">
        <f>SUM(Yhteenveto[[#This Row],[Valtionosuus ennen verotuloihin perustuvaa valtionosuuden tasausta]]+Yhteenveto[[#This Row],[Verotuloihin perustuva valtionosuuden tasaus]])</f>
        <v>14028934.675174829</v>
      </c>
      <c r="O82" s="241">
        <f>Verokorvaukset!G80</f>
        <v>2323877.0737142982</v>
      </c>
      <c r="P82" s="372">
        <f>SUM(Yhteenveto[[#This Row],[Kunnan  peruspalvelujen valtionosuus ]:[Veroperustemuutoksista johtuvien veromenetysten korvaus]])</f>
        <v>16352811.748889126</v>
      </c>
      <c r="Q82" s="34">
        <f>Kotikuntakorvaus!F84</f>
        <v>161657.625</v>
      </c>
      <c r="R82" s="341">
        <f>+Yhteenveto[[#This Row],[Kunnan  peruspalvelujen valtionosuus ]]+Yhteenveto[[#This Row],[Veroperustemuutoksista johtuvien veromenetysten korvaus]]+Yhteenveto[[#This Row],[Kotikuntakorvaus, netto]]</f>
        <v>16514469.373889126</v>
      </c>
      <c r="S82" s="11"/>
      <c r="T82"/>
    </row>
    <row r="83" spans="1:20" ht="15" x14ac:dyDescent="0.25">
      <c r="A83" s="32">
        <v>235</v>
      </c>
      <c r="B83" s="13" t="s">
        <v>88</v>
      </c>
      <c r="C83" s="15">
        <v>10253</v>
      </c>
      <c r="D83" s="15">
        <f>Ikärakenne[[#This Row],[Laskennalliset kustannukset, IKÄRAKENNE yhteensä, €]]</f>
        <v>19810360.360000003</v>
      </c>
      <c r="E83" s="15">
        <f>'Lask. kustannukset MUUT'!AD89</f>
        <v>4475440.1912805624</v>
      </c>
      <c r="F83" s="231">
        <f>Yhteenveto[[#This Row],[Ikärakenne, laskennallinen kustannus]]+Yhteenveto[[#This Row],[Muut laskennalliset kustannukset ]]</f>
        <v>24285800.551280566</v>
      </c>
      <c r="G83" s="451">
        <v>1548.79</v>
      </c>
      <c r="H83" s="17">
        <v>15879743.869999999</v>
      </c>
      <c r="I83" s="339">
        <f>Yhteenveto[[#This Row],[Laskennalliset kustannukset yhteensä]]-Yhteenveto[[#This Row],[Omarahoitusosuus, €]]</f>
        <v>8406056.6812805664</v>
      </c>
      <c r="J83" s="33">
        <f>Lisäosat!U84</f>
        <v>308129.8371718587</v>
      </c>
      <c r="K83" s="34">
        <f>'Muut lis_väh'!Q81</f>
        <v>11254852.127395447</v>
      </c>
      <c r="L83" s="231">
        <f>Yhteenveto[[#This Row],[Valtionosuus omarahoitusosuuden jälkeen (välisumma)]]+Yhteenveto[[#This Row],[Lisäosat yhteensä]]+Yhteenveto[[#This Row],[Valtionosuuteen tehtävät vähennykset ja lisäykset, netto]]</f>
        <v>19969038.645847872</v>
      </c>
      <c r="M83" s="34">
        <f>'Verotuloihin perust tasaus'!N88</f>
        <v>-1623919.3801700259</v>
      </c>
      <c r="N83" s="303">
        <f>SUM(Yhteenveto[[#This Row],[Valtionosuus ennen verotuloihin perustuvaa valtionosuuden tasausta]]+Yhteenveto[[#This Row],[Verotuloihin perustuva valtionosuuden tasaus]])</f>
        <v>18345119.265677847</v>
      </c>
      <c r="O83" s="241">
        <f>Verokorvaukset!G81</f>
        <v>293123.04260967427</v>
      </c>
      <c r="P83" s="372">
        <f>SUM(Yhteenveto[[#This Row],[Kunnan  peruspalvelujen valtionosuus ]:[Veroperustemuutoksista johtuvien veromenetysten korvaus]])</f>
        <v>18638242.30828752</v>
      </c>
      <c r="Q83" s="34">
        <f>Kotikuntakorvaus!F85</f>
        <v>2864838.1274999999</v>
      </c>
      <c r="R83" s="341">
        <f>+Yhteenveto[[#This Row],[Kunnan  peruspalvelujen valtionosuus ]]+Yhteenveto[[#This Row],[Veroperustemuutoksista johtuvien veromenetysten korvaus]]+Yhteenveto[[#This Row],[Kotikuntakorvaus, netto]]</f>
        <v>21503080.435787521</v>
      </c>
      <c r="S83" s="11"/>
      <c r="T83"/>
    </row>
    <row r="84" spans="1:20" ht="15" x14ac:dyDescent="0.25">
      <c r="A84" s="32">
        <v>236</v>
      </c>
      <c r="B84" s="13" t="s">
        <v>89</v>
      </c>
      <c r="C84" s="15">
        <v>4118</v>
      </c>
      <c r="D84" s="15">
        <f>Ikärakenne[[#This Row],[Laskennalliset kustannukset, IKÄRAKENNE yhteensä, €]]</f>
        <v>7808461.0999999987</v>
      </c>
      <c r="E84" s="15">
        <f>'Lask. kustannukset MUUT'!AD90</f>
        <v>978552.91705620114</v>
      </c>
      <c r="F84" s="231">
        <f>Yhteenveto[[#This Row],[Ikärakenne, laskennallinen kustannus]]+Yhteenveto[[#This Row],[Muut laskennalliset kustannukset ]]</f>
        <v>8787014.0170562007</v>
      </c>
      <c r="G84" s="451">
        <v>1548.79</v>
      </c>
      <c r="H84" s="17">
        <v>6377917.2199999997</v>
      </c>
      <c r="I84" s="339">
        <f>Yhteenveto[[#This Row],[Laskennalliset kustannukset yhteensä]]-Yhteenveto[[#This Row],[Omarahoitusosuus, €]]</f>
        <v>2409096.7970562009</v>
      </c>
      <c r="J84" s="33">
        <f>Lisäosat!U85</f>
        <v>229289.19803249705</v>
      </c>
      <c r="K84" s="34">
        <f>'Muut lis_väh'!Q82</f>
        <v>-430274.5775182498</v>
      </c>
      <c r="L84" s="231">
        <f>Yhteenveto[[#This Row],[Valtionosuus omarahoitusosuuden jälkeen (välisumma)]]+Yhteenveto[[#This Row],[Lisäosat yhteensä]]+Yhteenveto[[#This Row],[Valtionosuuteen tehtävät vähennykset ja lisäykset, netto]]</f>
        <v>2208111.417570448</v>
      </c>
      <c r="M84" s="34">
        <f>'Verotuloihin perust tasaus'!N89</f>
        <v>2196350.3459246303</v>
      </c>
      <c r="N84" s="303">
        <f>SUM(Yhteenveto[[#This Row],[Valtionosuus ennen verotuloihin perustuvaa valtionosuuden tasausta]]+Yhteenveto[[#This Row],[Verotuloihin perustuva valtionosuuden tasaus]])</f>
        <v>4404461.7634950783</v>
      </c>
      <c r="O84" s="241">
        <f>Verokorvaukset!G82</f>
        <v>512166.85395838605</v>
      </c>
      <c r="P84" s="372">
        <f>SUM(Yhteenveto[[#This Row],[Kunnan  peruspalvelujen valtionosuus ]:[Veroperustemuutoksista johtuvien veromenetysten korvaus]])</f>
        <v>4916628.6174534643</v>
      </c>
      <c r="Q84" s="34">
        <f>Kotikuntakorvaus!F86</f>
        <v>318191.67500000005</v>
      </c>
      <c r="R84" s="341">
        <f>+Yhteenveto[[#This Row],[Kunnan  peruspalvelujen valtionosuus ]]+Yhteenveto[[#This Row],[Veroperustemuutoksista johtuvien veromenetysten korvaus]]+Yhteenveto[[#This Row],[Kotikuntakorvaus, netto]]</f>
        <v>5234820.2924534641</v>
      </c>
      <c r="S84" s="11"/>
      <c r="T84"/>
    </row>
    <row r="85" spans="1:20" ht="15" x14ac:dyDescent="0.25">
      <c r="A85" s="32">
        <v>239</v>
      </c>
      <c r="B85" s="13" t="s">
        <v>90</v>
      </c>
      <c r="C85" s="15">
        <v>1985</v>
      </c>
      <c r="D85" s="15">
        <f>Ikärakenne[[#This Row],[Laskennalliset kustannukset, IKÄRAKENNE yhteensä, €]]</f>
        <v>2426430.3000000003</v>
      </c>
      <c r="E85" s="15">
        <f>'Lask. kustannukset MUUT'!AD91</f>
        <v>816263.34164706129</v>
      </c>
      <c r="F85" s="231">
        <f>Yhteenveto[[#This Row],[Ikärakenne, laskennallinen kustannus]]+Yhteenveto[[#This Row],[Muut laskennalliset kustannukset ]]</f>
        <v>3242693.6416470613</v>
      </c>
      <c r="G85" s="451">
        <v>1548.79</v>
      </c>
      <c r="H85" s="17">
        <v>3074348.15</v>
      </c>
      <c r="I85" s="339">
        <f>Yhteenveto[[#This Row],[Laskennalliset kustannukset yhteensä]]-Yhteenveto[[#This Row],[Omarahoitusosuus, €]]</f>
        <v>168345.49164706143</v>
      </c>
      <c r="J85" s="33">
        <f>Lisäosat!U86</f>
        <v>691843.63996964064</v>
      </c>
      <c r="K85" s="34">
        <f>'Muut lis_väh'!Q83</f>
        <v>-47046.565735522177</v>
      </c>
      <c r="L85" s="231">
        <f>Yhteenveto[[#This Row],[Valtionosuus omarahoitusosuuden jälkeen (välisumma)]]+Yhteenveto[[#This Row],[Lisäosat yhteensä]]+Yhteenveto[[#This Row],[Valtionosuuteen tehtävät vähennykset ja lisäykset, netto]]</f>
        <v>813142.56588117988</v>
      </c>
      <c r="M85" s="34">
        <f>'Verotuloihin perust tasaus'!N90</f>
        <v>-221095.0865614207</v>
      </c>
      <c r="N85" s="303">
        <f>SUM(Yhteenveto[[#This Row],[Valtionosuus ennen verotuloihin perustuvaa valtionosuuden tasausta]]+Yhteenveto[[#This Row],[Verotuloihin perustuva valtionosuuden tasaus]])</f>
        <v>592047.47931975918</v>
      </c>
      <c r="O85" s="241">
        <f>Verokorvaukset!G83</f>
        <v>316994.50460323744</v>
      </c>
      <c r="P85" s="372">
        <f>SUM(Yhteenveto[[#This Row],[Kunnan  peruspalvelujen valtionosuus ]:[Veroperustemuutoksista johtuvien veromenetysten korvaus]])</f>
        <v>909041.98392299656</v>
      </c>
      <c r="Q85" s="34">
        <f>Kotikuntakorvaus!F87</f>
        <v>-14134</v>
      </c>
      <c r="R85" s="341">
        <f>+Yhteenveto[[#This Row],[Kunnan  peruspalvelujen valtionosuus ]]+Yhteenveto[[#This Row],[Veroperustemuutoksista johtuvien veromenetysten korvaus]]+Yhteenveto[[#This Row],[Kotikuntakorvaus, netto]]</f>
        <v>894907.98392299656</v>
      </c>
      <c r="S85" s="11"/>
      <c r="T85"/>
    </row>
    <row r="86" spans="1:20" ht="15" x14ac:dyDescent="0.25">
      <c r="A86" s="32">
        <v>240</v>
      </c>
      <c r="B86" s="13" t="s">
        <v>91</v>
      </c>
      <c r="C86" s="15">
        <v>19402</v>
      </c>
      <c r="D86" s="15">
        <f>Ikärakenne[[#This Row],[Laskennalliset kustannukset, IKÄRAKENNE yhteensä, €]]</f>
        <v>29247645.370000001</v>
      </c>
      <c r="E86" s="15">
        <f>'Lask. kustannukset MUUT'!AD92</f>
        <v>6692656.344864253</v>
      </c>
      <c r="F86" s="231">
        <f>Yhteenveto[[#This Row],[Ikärakenne, laskennallinen kustannus]]+Yhteenveto[[#This Row],[Muut laskennalliset kustannukset ]]</f>
        <v>35940301.714864254</v>
      </c>
      <c r="G86" s="451">
        <v>1548.79</v>
      </c>
      <c r="H86" s="17">
        <v>30049623.579999998</v>
      </c>
      <c r="I86" s="339">
        <f>Yhteenveto[[#This Row],[Laskennalliset kustannukset yhteensä]]-Yhteenveto[[#This Row],[Omarahoitusosuus, €]]</f>
        <v>5890678.1348642558</v>
      </c>
      <c r="J86" s="33">
        <f>Lisäosat!U87</f>
        <v>852493.49077856157</v>
      </c>
      <c r="K86" s="34">
        <f>'Muut lis_väh'!Q84</f>
        <v>-13442976.541763164</v>
      </c>
      <c r="L86" s="231">
        <f>Yhteenveto[[#This Row],[Valtionosuus omarahoitusosuuden jälkeen (välisumma)]]+Yhteenveto[[#This Row],[Lisäosat yhteensä]]+Yhteenveto[[#This Row],[Valtionosuuteen tehtävät vähennykset ja lisäykset, netto]]</f>
        <v>-6699804.9161203466</v>
      </c>
      <c r="M86" s="34">
        <f>'Verotuloihin perust tasaus'!N91</f>
        <v>1506628.7225757174</v>
      </c>
      <c r="N86" s="303">
        <f>SUM(Yhteenveto[[#This Row],[Valtionosuus ennen verotuloihin perustuvaa valtionosuuden tasausta]]+Yhteenveto[[#This Row],[Verotuloihin perustuva valtionosuuden tasaus]])</f>
        <v>-5193176.193544629</v>
      </c>
      <c r="O86" s="241">
        <f>Verokorvaukset!G84</f>
        <v>1769950.7715342119</v>
      </c>
      <c r="P86" s="372">
        <f>SUM(Yhteenveto[[#This Row],[Kunnan  peruspalvelujen valtionosuus ]:[Veroperustemuutoksista johtuvien veromenetysten korvaus]])</f>
        <v>-3423225.4220104171</v>
      </c>
      <c r="Q86" s="34">
        <f>Kotikuntakorvaus!F88</f>
        <v>-217663.60000000009</v>
      </c>
      <c r="R86" s="341">
        <f>+Yhteenveto[[#This Row],[Kunnan  peruspalvelujen valtionosuus ]]+Yhteenveto[[#This Row],[Veroperustemuutoksista johtuvien veromenetysten korvaus]]+Yhteenveto[[#This Row],[Kotikuntakorvaus, netto]]</f>
        <v>-3640889.0220104172</v>
      </c>
      <c r="S86" s="11"/>
      <c r="T86"/>
    </row>
    <row r="87" spans="1:20" ht="15" x14ac:dyDescent="0.25">
      <c r="A87" s="32">
        <v>241</v>
      </c>
      <c r="B87" s="13" t="s">
        <v>92</v>
      </c>
      <c r="C87" s="15">
        <v>7604</v>
      </c>
      <c r="D87" s="15">
        <f>Ikärakenne[[#This Row],[Laskennalliset kustannukset, IKÄRAKENNE yhteensä, €]]</f>
        <v>13182853.590000002</v>
      </c>
      <c r="E87" s="15">
        <f>'Lask. kustannukset MUUT'!AD93</f>
        <v>1600373.5949449416</v>
      </c>
      <c r="F87" s="231">
        <f>Yhteenveto[[#This Row],[Ikärakenne, laskennallinen kustannus]]+Yhteenveto[[#This Row],[Muut laskennalliset kustannukset ]]</f>
        <v>14783227.184944943</v>
      </c>
      <c r="G87" s="451">
        <v>1548.79</v>
      </c>
      <c r="H87" s="17">
        <v>11776999.16</v>
      </c>
      <c r="I87" s="339">
        <f>Yhteenveto[[#This Row],[Laskennalliset kustannukset yhteensä]]-Yhteenveto[[#This Row],[Omarahoitusosuus, €]]</f>
        <v>3006228.0249449424</v>
      </c>
      <c r="J87" s="33">
        <f>Lisäosat!U88</f>
        <v>288827.20199359988</v>
      </c>
      <c r="K87" s="34">
        <f>'Muut lis_väh'!Q85</f>
        <v>-3024636.6485159784</v>
      </c>
      <c r="L87" s="231">
        <f>Yhteenveto[[#This Row],[Valtionosuus omarahoitusosuuden jälkeen (välisumma)]]+Yhteenveto[[#This Row],[Lisäosat yhteensä]]+Yhteenveto[[#This Row],[Valtionosuuteen tehtävät vähennykset ja lisäykset, netto]]</f>
        <v>270418.57842256408</v>
      </c>
      <c r="M87" s="34">
        <f>'Verotuloihin perust tasaus'!N92</f>
        <v>1196552.574217482</v>
      </c>
      <c r="N87" s="303">
        <f>SUM(Yhteenveto[[#This Row],[Valtionosuus ennen verotuloihin perustuvaa valtionosuuden tasausta]]+Yhteenveto[[#This Row],[Verotuloihin perustuva valtionosuuden tasaus]])</f>
        <v>1466971.1526400461</v>
      </c>
      <c r="O87" s="241">
        <f>Verokorvaukset!G85</f>
        <v>453037.76706676983</v>
      </c>
      <c r="P87" s="372">
        <f>SUM(Yhteenveto[[#This Row],[Kunnan  peruspalvelujen valtionosuus ]:[Veroperustemuutoksista johtuvien veromenetysten korvaus]])</f>
        <v>1920008.9197068159</v>
      </c>
      <c r="Q87" s="34">
        <f>Kotikuntakorvaus!F89</f>
        <v>355205.08750000002</v>
      </c>
      <c r="R87" s="341">
        <f>+Yhteenveto[[#This Row],[Kunnan  peruspalvelujen valtionosuus ]]+Yhteenveto[[#This Row],[Veroperustemuutoksista johtuvien veromenetysten korvaus]]+Yhteenveto[[#This Row],[Kotikuntakorvaus, netto]]</f>
        <v>2275214.0072068158</v>
      </c>
      <c r="S87" s="11"/>
      <c r="T87"/>
    </row>
    <row r="88" spans="1:20" ht="15" x14ac:dyDescent="0.25">
      <c r="A88" s="32">
        <v>244</v>
      </c>
      <c r="B88" s="13" t="s">
        <v>93</v>
      </c>
      <c r="C88" s="15">
        <v>19657</v>
      </c>
      <c r="D88" s="15">
        <f>Ikärakenne[[#This Row],[Laskennalliset kustannukset, IKÄRAKENNE yhteensä, €]]</f>
        <v>48067597.509999998</v>
      </c>
      <c r="E88" s="15">
        <f>'Lask. kustannukset MUUT'!AD94</f>
        <v>2909916.3368726582</v>
      </c>
      <c r="F88" s="231">
        <f>Yhteenveto[[#This Row],[Ikärakenne, laskennallinen kustannus]]+Yhteenveto[[#This Row],[Muut laskennalliset kustannukset ]]</f>
        <v>50977513.846872658</v>
      </c>
      <c r="G88" s="451">
        <v>1548.79</v>
      </c>
      <c r="H88" s="17">
        <v>30444565.029999997</v>
      </c>
      <c r="I88" s="339">
        <f>Yhteenveto[[#This Row],[Laskennalliset kustannukset yhteensä]]-Yhteenveto[[#This Row],[Omarahoitusosuus, €]]</f>
        <v>20532948.81687266</v>
      </c>
      <c r="J88" s="33">
        <f>Lisäosat!U89</f>
        <v>851238.62169054628</v>
      </c>
      <c r="K88" s="34">
        <f>'Muut lis_väh'!Q86</f>
        <v>-1195177.9681726182</v>
      </c>
      <c r="L88" s="231">
        <f>Yhteenveto[[#This Row],[Valtionosuus omarahoitusosuuden jälkeen (välisumma)]]+Yhteenveto[[#This Row],[Lisäosat yhteensä]]+Yhteenveto[[#This Row],[Valtionosuuteen tehtävät vähennykset ja lisäykset, netto]]</f>
        <v>20189009.470390588</v>
      </c>
      <c r="M88" s="34">
        <f>'Verotuloihin perust tasaus'!N93</f>
        <v>2929050.2629106198</v>
      </c>
      <c r="N88" s="303">
        <f>SUM(Yhteenveto[[#This Row],[Valtionosuus ennen verotuloihin perustuvaa valtionosuuden tasausta]]+Yhteenveto[[#This Row],[Verotuloihin perustuva valtionosuuden tasaus]])</f>
        <v>23118059.733301207</v>
      </c>
      <c r="O88" s="241">
        <f>Verokorvaukset!G86</f>
        <v>266530.90515023231</v>
      </c>
      <c r="P88" s="372">
        <f>SUM(Yhteenveto[[#This Row],[Kunnan  peruspalvelujen valtionosuus ]:[Veroperustemuutoksista johtuvien veromenetysten korvaus]])</f>
        <v>23384590.638451438</v>
      </c>
      <c r="Q88" s="34">
        <f>Kotikuntakorvaus!F90</f>
        <v>301884.57250000001</v>
      </c>
      <c r="R88" s="341">
        <f>+Yhteenveto[[#This Row],[Kunnan  peruspalvelujen valtionosuus ]]+Yhteenveto[[#This Row],[Veroperustemuutoksista johtuvien veromenetysten korvaus]]+Yhteenveto[[#This Row],[Kotikuntakorvaus, netto]]</f>
        <v>23686475.21095144</v>
      </c>
      <c r="S88" s="11"/>
      <c r="T88"/>
    </row>
    <row r="89" spans="1:20" ht="15" x14ac:dyDescent="0.25">
      <c r="A89" s="32">
        <v>245</v>
      </c>
      <c r="B89" s="13" t="s">
        <v>94</v>
      </c>
      <c r="C89" s="15">
        <v>38461</v>
      </c>
      <c r="D89" s="15">
        <f>Ikärakenne[[#This Row],[Laskennalliset kustannukset, IKÄRAKENNE yhteensä, €]]</f>
        <v>66600089.149999999</v>
      </c>
      <c r="E89" s="15">
        <f>'Lask. kustannukset MUUT'!AD95</f>
        <v>20561244.972331457</v>
      </c>
      <c r="F89" s="231">
        <f>Yhteenveto[[#This Row],[Ikärakenne, laskennallinen kustannus]]+Yhteenveto[[#This Row],[Muut laskennalliset kustannukset ]]</f>
        <v>87161334.122331455</v>
      </c>
      <c r="G89" s="451">
        <v>1548.79</v>
      </c>
      <c r="H89" s="17">
        <v>59568012.189999998</v>
      </c>
      <c r="I89" s="339">
        <f>Yhteenveto[[#This Row],[Laskennalliset kustannukset yhteensä]]-Yhteenveto[[#This Row],[Omarahoitusosuus, €]]</f>
        <v>27593321.932331458</v>
      </c>
      <c r="J89" s="33">
        <f>Lisäosat!U90</f>
        <v>1668673.5453802766</v>
      </c>
      <c r="K89" s="34">
        <f>'Muut lis_väh'!Q87</f>
        <v>-8448710.8590722159</v>
      </c>
      <c r="L89" s="231">
        <f>Yhteenveto[[#This Row],[Valtionosuus omarahoitusosuuden jälkeen (välisumma)]]+Yhteenveto[[#This Row],[Lisäosat yhteensä]]+Yhteenveto[[#This Row],[Valtionosuuteen tehtävät vähennykset ja lisäykset, netto]]</f>
        <v>20813284.618639518</v>
      </c>
      <c r="M89" s="34">
        <f>'Verotuloihin perust tasaus'!N94</f>
        <v>2199833.6192991151</v>
      </c>
      <c r="N89" s="303">
        <f>SUM(Yhteenveto[[#This Row],[Valtionosuus ennen verotuloihin perustuvaa valtionosuuden tasausta]]+Yhteenveto[[#This Row],[Verotuloihin perustuva valtionosuuden tasaus]])</f>
        <v>23013118.237938631</v>
      </c>
      <c r="O89" s="241">
        <f>Verokorvaukset!G87</f>
        <v>2525615.307313798</v>
      </c>
      <c r="P89" s="372">
        <f>SUM(Yhteenveto[[#This Row],[Kunnan  peruspalvelujen valtionosuus ]:[Veroperustemuutoksista johtuvien veromenetysten korvaus]])</f>
        <v>25538733.545252427</v>
      </c>
      <c r="Q89" s="34">
        <f>Kotikuntakorvaus!F91</f>
        <v>-1616964.9349999996</v>
      </c>
      <c r="R89" s="341">
        <f>+Yhteenveto[[#This Row],[Kunnan  peruspalvelujen valtionosuus ]]+Yhteenveto[[#This Row],[Veroperustemuutoksista johtuvien veromenetysten korvaus]]+Yhteenveto[[#This Row],[Kotikuntakorvaus, netto]]</f>
        <v>23921768.610252429</v>
      </c>
      <c r="S89" s="11"/>
      <c r="T89"/>
    </row>
    <row r="90" spans="1:20" ht="15" x14ac:dyDescent="0.25">
      <c r="A90" s="32">
        <v>249</v>
      </c>
      <c r="B90" s="13" t="s">
        <v>95</v>
      </c>
      <c r="C90" s="15">
        <v>9128</v>
      </c>
      <c r="D90" s="15">
        <f>Ikärakenne[[#This Row],[Laskennalliset kustannukset, IKÄRAKENNE yhteensä, €]]</f>
        <v>12948333.880000001</v>
      </c>
      <c r="E90" s="15">
        <f>'Lask. kustannukset MUUT'!AD96</f>
        <v>3417372.0522320513</v>
      </c>
      <c r="F90" s="231">
        <f>Yhteenveto[[#This Row],[Ikärakenne, laskennallinen kustannus]]+Yhteenveto[[#This Row],[Muut laskennalliset kustannukset ]]</f>
        <v>16365705.932232052</v>
      </c>
      <c r="G90" s="451">
        <v>1548.79</v>
      </c>
      <c r="H90" s="17">
        <v>14137355.119999999</v>
      </c>
      <c r="I90" s="339">
        <f>Yhteenveto[[#This Row],[Laskennalliset kustannukset yhteensä]]-Yhteenveto[[#This Row],[Omarahoitusosuus, €]]</f>
        <v>2228350.8122320529</v>
      </c>
      <c r="J90" s="33">
        <f>Lisäosat!U91</f>
        <v>771969.12567351945</v>
      </c>
      <c r="K90" s="34">
        <f>'Muut lis_väh'!Q88</f>
        <v>378865.14888950496</v>
      </c>
      <c r="L90" s="231">
        <f>Yhteenveto[[#This Row],[Valtionosuus omarahoitusosuuden jälkeen (välisumma)]]+Yhteenveto[[#This Row],[Lisäosat yhteensä]]+Yhteenveto[[#This Row],[Valtionosuuteen tehtävät vähennykset ja lisäykset, netto]]</f>
        <v>3379185.0867950772</v>
      </c>
      <c r="M90" s="34">
        <f>'Verotuloihin perust tasaus'!N95</f>
        <v>3315720.9925055983</v>
      </c>
      <c r="N90" s="303">
        <f>SUM(Yhteenveto[[#This Row],[Valtionosuus ennen verotuloihin perustuvaa valtionosuuden tasausta]]+Yhteenveto[[#This Row],[Verotuloihin perustuva valtionosuuden tasaus]])</f>
        <v>6694906.0793006755</v>
      </c>
      <c r="O90" s="241">
        <f>Verokorvaukset!G88</f>
        <v>1002907.1762237609</v>
      </c>
      <c r="P90" s="372">
        <f>SUM(Yhteenveto[[#This Row],[Kunnan  peruspalvelujen valtionosuus ]:[Veroperustemuutoksista johtuvien veromenetysten korvaus]])</f>
        <v>7697813.255524436</v>
      </c>
      <c r="Q90" s="34">
        <f>Kotikuntakorvaus!F92</f>
        <v>-6890.3250000000116</v>
      </c>
      <c r="R90" s="341">
        <f>+Yhteenveto[[#This Row],[Kunnan  peruspalvelujen valtionosuus ]]+Yhteenveto[[#This Row],[Veroperustemuutoksista johtuvien veromenetysten korvaus]]+Yhteenveto[[#This Row],[Kotikuntakorvaus, netto]]</f>
        <v>7690922.9305244358</v>
      </c>
      <c r="S90" s="11"/>
      <c r="T90"/>
    </row>
    <row r="91" spans="1:20" ht="15" x14ac:dyDescent="0.25">
      <c r="A91" s="32">
        <v>250</v>
      </c>
      <c r="B91" s="13" t="s">
        <v>96</v>
      </c>
      <c r="C91" s="15">
        <v>1703</v>
      </c>
      <c r="D91" s="15">
        <f>Ikärakenne[[#This Row],[Laskennalliset kustannukset, IKÄRAKENNE yhteensä, €]]</f>
        <v>2335118.2600000002</v>
      </c>
      <c r="E91" s="15">
        <f>'Lask. kustannukset MUUT'!AD97</f>
        <v>586636.57799247222</v>
      </c>
      <c r="F91" s="231">
        <f>Yhteenveto[[#This Row],[Ikärakenne, laskennallinen kustannus]]+Yhteenveto[[#This Row],[Muut laskennalliset kustannukset ]]</f>
        <v>2921754.8379924726</v>
      </c>
      <c r="G91" s="451">
        <v>1548.79</v>
      </c>
      <c r="H91" s="17">
        <v>2637589.37</v>
      </c>
      <c r="I91" s="339">
        <f>Yhteenveto[[#This Row],[Laskennalliset kustannukset yhteensä]]-Yhteenveto[[#This Row],[Omarahoitusosuus, €]]</f>
        <v>284165.46799247246</v>
      </c>
      <c r="J91" s="33">
        <f>Lisäosat!U92</f>
        <v>257129.32825800875</v>
      </c>
      <c r="K91" s="34">
        <f>'Muut lis_väh'!Q89</f>
        <v>-126657.3871396374</v>
      </c>
      <c r="L91" s="231">
        <f>Yhteenveto[[#This Row],[Valtionosuus omarahoitusosuuden jälkeen (välisumma)]]+Yhteenveto[[#This Row],[Lisäosat yhteensä]]+Yhteenveto[[#This Row],[Valtionosuuteen tehtävät vähennykset ja lisäykset, netto]]</f>
        <v>414637.40911084379</v>
      </c>
      <c r="M91" s="34">
        <f>'Verotuloihin perust tasaus'!N96</f>
        <v>816629.76778005401</v>
      </c>
      <c r="N91" s="303">
        <f>SUM(Yhteenveto[[#This Row],[Valtionosuus ennen verotuloihin perustuvaa valtionosuuden tasausta]]+Yhteenveto[[#This Row],[Verotuloihin perustuva valtionosuuden tasaus]])</f>
        <v>1231267.1768908978</v>
      </c>
      <c r="O91" s="241">
        <f>Verokorvaukset!G89</f>
        <v>338991.95969513507</v>
      </c>
      <c r="P91" s="372">
        <f>SUM(Yhteenveto[[#This Row],[Kunnan  peruspalvelujen valtionosuus ]:[Veroperustemuutoksista johtuvien veromenetysten korvaus]])</f>
        <v>1570259.1365860328</v>
      </c>
      <c r="Q91" s="34">
        <f>Kotikuntakorvaus!F93</f>
        <v>54769.249999999993</v>
      </c>
      <c r="R91" s="341">
        <f>+Yhteenveto[[#This Row],[Kunnan  peruspalvelujen valtionosuus ]]+Yhteenveto[[#This Row],[Veroperustemuutoksista johtuvien veromenetysten korvaus]]+Yhteenveto[[#This Row],[Kotikuntakorvaus, netto]]</f>
        <v>1625028.3865860328</v>
      </c>
      <c r="S91" s="11"/>
      <c r="T91"/>
    </row>
    <row r="92" spans="1:20" ht="15" x14ac:dyDescent="0.25">
      <c r="A92" s="32">
        <v>256</v>
      </c>
      <c r="B92" s="13" t="s">
        <v>97</v>
      </c>
      <c r="C92" s="15">
        <v>1492</v>
      </c>
      <c r="D92" s="15">
        <f>Ikärakenne[[#This Row],[Laskennalliset kustannukset, IKÄRAKENNE yhteensä, €]]</f>
        <v>2794378.9299999997</v>
      </c>
      <c r="E92" s="15">
        <f>'Lask. kustannukset MUUT'!AD98</f>
        <v>643697.2221775864</v>
      </c>
      <c r="F92" s="231">
        <f>Yhteenveto[[#This Row],[Ikärakenne, laskennallinen kustannus]]+Yhteenveto[[#This Row],[Muut laskennalliset kustannukset ]]</f>
        <v>3438076.1521775862</v>
      </c>
      <c r="G92" s="451">
        <v>1548.79</v>
      </c>
      <c r="H92" s="17">
        <v>2310794.6800000002</v>
      </c>
      <c r="I92" s="339">
        <f>Yhteenveto[[#This Row],[Laskennalliset kustannukset yhteensä]]-Yhteenveto[[#This Row],[Omarahoitusosuus, €]]</f>
        <v>1127281.4721775861</v>
      </c>
      <c r="J92" s="33">
        <f>Lisäosat!U93</f>
        <v>546781.52759918571</v>
      </c>
      <c r="K92" s="34">
        <f>'Muut lis_väh'!Q90</f>
        <v>-859303.80576589948</v>
      </c>
      <c r="L92" s="231">
        <f>Yhteenveto[[#This Row],[Valtionosuus omarahoitusosuuden jälkeen (välisumma)]]+Yhteenveto[[#This Row],[Lisäosat yhteensä]]+Yhteenveto[[#This Row],[Valtionosuuteen tehtävät vähennykset ja lisäykset, netto]]</f>
        <v>814759.19401087228</v>
      </c>
      <c r="M92" s="34">
        <f>'Verotuloihin perust tasaus'!N97</f>
        <v>928869.40732683789</v>
      </c>
      <c r="N92" s="303">
        <f>SUM(Yhteenveto[[#This Row],[Valtionosuus ennen verotuloihin perustuvaa valtionosuuden tasausta]]+Yhteenveto[[#This Row],[Verotuloihin perustuva valtionosuuden tasaus]])</f>
        <v>1743628.6013377102</v>
      </c>
      <c r="O92" s="241">
        <f>Verokorvaukset!G90</f>
        <v>259623.29895332575</v>
      </c>
      <c r="P92" s="372">
        <f>SUM(Yhteenveto[[#This Row],[Kunnan  peruspalvelujen valtionosuus ]:[Veroperustemuutoksista johtuvien veromenetysten korvaus]])</f>
        <v>2003251.9002910359</v>
      </c>
      <c r="Q92" s="34">
        <f>Kotikuntakorvaus!F94</f>
        <v>114838.75</v>
      </c>
      <c r="R92" s="341">
        <f>+Yhteenveto[[#This Row],[Kunnan  peruspalvelujen valtionosuus ]]+Yhteenveto[[#This Row],[Veroperustemuutoksista johtuvien veromenetysten korvaus]]+Yhteenveto[[#This Row],[Kotikuntakorvaus, netto]]</f>
        <v>2118090.6502910359</v>
      </c>
      <c r="S92" s="11"/>
      <c r="T92"/>
    </row>
    <row r="93" spans="1:20" ht="15" x14ac:dyDescent="0.25">
      <c r="A93" s="32">
        <v>257</v>
      </c>
      <c r="B93" s="13" t="s">
        <v>98</v>
      </c>
      <c r="C93" s="15">
        <v>41635</v>
      </c>
      <c r="D93" s="15">
        <f>Ikärakenne[[#This Row],[Laskennalliset kustannukset, IKÄRAKENNE yhteensä, €]]</f>
        <v>80108879.030000001</v>
      </c>
      <c r="E93" s="15">
        <f>'Lask. kustannukset MUUT'!AD99</f>
        <v>19751486.557872251</v>
      </c>
      <c r="F93" s="231">
        <f>Yhteenveto[[#This Row],[Ikärakenne, laskennallinen kustannus]]+Yhteenveto[[#This Row],[Muut laskennalliset kustannukset ]]</f>
        <v>99860365.587872252</v>
      </c>
      <c r="G93" s="451">
        <v>1548.79</v>
      </c>
      <c r="H93" s="17">
        <v>64483871.649999999</v>
      </c>
      <c r="I93" s="339">
        <f>Yhteenveto[[#This Row],[Laskennalliset kustannukset yhteensä]]-Yhteenveto[[#This Row],[Omarahoitusosuus, €]]</f>
        <v>35376493.937872253</v>
      </c>
      <c r="J93" s="33">
        <f>Lisäosat!U94</f>
        <v>1683410.9737759777</v>
      </c>
      <c r="K93" s="34">
        <f>'Muut lis_väh'!Q91</f>
        <v>4217802.2392370962</v>
      </c>
      <c r="L93" s="231">
        <f>Yhteenveto[[#This Row],[Valtionosuus omarahoitusosuuden jälkeen (välisumma)]]+Yhteenveto[[#This Row],[Lisäosat yhteensä]]+Yhteenveto[[#This Row],[Valtionosuuteen tehtävät vähennykset ja lisäykset, netto]]</f>
        <v>41277707.150885329</v>
      </c>
      <c r="M93" s="34">
        <f>'Verotuloihin perust tasaus'!N98</f>
        <v>-1111643.2324221192</v>
      </c>
      <c r="N93" s="303">
        <f>SUM(Yhteenveto[[#This Row],[Valtionosuus ennen verotuloihin perustuvaa valtionosuuden tasausta]]+Yhteenveto[[#This Row],[Verotuloihin perustuva valtionosuuden tasaus]])</f>
        <v>40166063.918463208</v>
      </c>
      <c r="O93" s="241">
        <f>Verokorvaukset!G91</f>
        <v>2120381.6976990867</v>
      </c>
      <c r="P93" s="372">
        <f>SUM(Yhteenveto[[#This Row],[Kunnan  peruspalvelujen valtionosuus ]:[Veroperustemuutoksista johtuvien veromenetysten korvaus]])</f>
        <v>42286445.616162293</v>
      </c>
      <c r="Q93" s="34">
        <f>Kotikuntakorvaus!F95</f>
        <v>-574488.79725000006</v>
      </c>
      <c r="R93" s="341">
        <f>+Yhteenveto[[#This Row],[Kunnan  peruspalvelujen valtionosuus ]]+Yhteenveto[[#This Row],[Veroperustemuutoksista johtuvien veromenetysten korvaus]]+Yhteenveto[[#This Row],[Kotikuntakorvaus, netto]]</f>
        <v>41711956.81891229</v>
      </c>
      <c r="S93" s="11"/>
      <c r="T93"/>
    </row>
    <row r="94" spans="1:20" ht="15" x14ac:dyDescent="0.25">
      <c r="A94" s="32">
        <v>260</v>
      </c>
      <c r="B94" s="13" t="s">
        <v>99</v>
      </c>
      <c r="C94" s="15">
        <v>9566</v>
      </c>
      <c r="D94" s="15">
        <f>Ikärakenne[[#This Row],[Laskennalliset kustannukset, IKÄRAKENNE yhteensä, €]]</f>
        <v>11650805.780000001</v>
      </c>
      <c r="E94" s="15">
        <f>'Lask. kustannukset MUUT'!AD100</f>
        <v>4864351.8954932885</v>
      </c>
      <c r="F94" s="231">
        <f>Yhteenveto[[#This Row],[Ikärakenne, laskennallinen kustannus]]+Yhteenveto[[#This Row],[Muut laskennalliset kustannukset ]]</f>
        <v>16515157.675493289</v>
      </c>
      <c r="G94" s="451">
        <v>1548.79</v>
      </c>
      <c r="H94" s="17">
        <v>14815725.139999999</v>
      </c>
      <c r="I94" s="339">
        <f>Yhteenveto[[#This Row],[Laskennalliset kustannukset yhteensä]]-Yhteenveto[[#This Row],[Omarahoitusosuus, €]]</f>
        <v>1699432.5354932901</v>
      </c>
      <c r="J94" s="33">
        <f>Lisäosat!U95</f>
        <v>1466014.5313283813</v>
      </c>
      <c r="K94" s="34">
        <f>'Muut lis_väh'!Q92</f>
        <v>3519687.9847326195</v>
      </c>
      <c r="L94" s="231">
        <f>Yhteenveto[[#This Row],[Valtionosuus omarahoitusosuuden jälkeen (välisumma)]]+Yhteenveto[[#This Row],[Lisäosat yhteensä]]+Yhteenveto[[#This Row],[Valtionosuuteen tehtävät vähennykset ja lisäykset, netto]]</f>
        <v>6685135.0515542906</v>
      </c>
      <c r="M94" s="34">
        <f>'Verotuloihin perust tasaus'!N99</f>
        <v>5526111.7606845228</v>
      </c>
      <c r="N94" s="303">
        <f>SUM(Yhteenveto[[#This Row],[Valtionosuus ennen verotuloihin perustuvaa valtionosuuden tasausta]]+Yhteenveto[[#This Row],[Verotuloihin perustuva valtionosuuden tasaus]])</f>
        <v>12211246.812238812</v>
      </c>
      <c r="O94" s="241">
        <f>Verokorvaukset!G92</f>
        <v>1635869.3549833954</v>
      </c>
      <c r="P94" s="372">
        <f>SUM(Yhteenveto[[#This Row],[Kunnan  peruspalvelujen valtionosuus ]:[Veroperustemuutoksista johtuvien veromenetysten korvaus]])</f>
        <v>13847116.167222207</v>
      </c>
      <c r="Q94" s="34">
        <f>Kotikuntakorvaus!F96</f>
        <v>-75881.912499999977</v>
      </c>
      <c r="R94" s="341">
        <f>+Yhteenveto[[#This Row],[Kunnan  peruspalvelujen valtionosuus ]]+Yhteenveto[[#This Row],[Veroperustemuutoksista johtuvien veromenetysten korvaus]]+Yhteenveto[[#This Row],[Kotikuntakorvaus, netto]]</f>
        <v>13771234.254722208</v>
      </c>
      <c r="S94" s="11"/>
      <c r="T94"/>
    </row>
    <row r="95" spans="1:20" ht="15" x14ac:dyDescent="0.25">
      <c r="A95" s="32">
        <v>261</v>
      </c>
      <c r="B95" s="13" t="s">
        <v>100</v>
      </c>
      <c r="C95" s="15">
        <v>6837</v>
      </c>
      <c r="D95" s="15">
        <f>Ikärakenne[[#This Row],[Laskennalliset kustannukset, IKÄRAKENNE yhteensä, €]]</f>
        <v>10841779.629999999</v>
      </c>
      <c r="E95" s="15">
        <f>'Lask. kustannukset MUUT'!AD101</f>
        <v>7860527.4463622747</v>
      </c>
      <c r="F95" s="231">
        <f>Yhteenveto[[#This Row],[Ikärakenne, laskennallinen kustannus]]+Yhteenveto[[#This Row],[Muut laskennalliset kustannukset ]]</f>
        <v>18702307.076362275</v>
      </c>
      <c r="G95" s="451">
        <v>1548.79</v>
      </c>
      <c r="H95" s="17">
        <v>10589077.23</v>
      </c>
      <c r="I95" s="339">
        <f>Yhteenveto[[#This Row],[Laskennalliset kustannukset yhteensä]]-Yhteenveto[[#This Row],[Omarahoitusosuus, €]]</f>
        <v>8113229.8463622741</v>
      </c>
      <c r="J95" s="33">
        <f>Lisäosat!U96</f>
        <v>2579025.5599093633</v>
      </c>
      <c r="K95" s="34">
        <f>'Muut lis_väh'!Q93</f>
        <v>1723691.4977928477</v>
      </c>
      <c r="L95" s="231">
        <f>Yhteenveto[[#This Row],[Valtionosuus omarahoitusosuuden jälkeen (välisumma)]]+Yhteenveto[[#This Row],[Lisäosat yhteensä]]+Yhteenveto[[#This Row],[Valtionosuuteen tehtävät vähennykset ja lisäykset, netto]]</f>
        <v>12415946.904064484</v>
      </c>
      <c r="M95" s="34">
        <f>'Verotuloihin perust tasaus'!N100</f>
        <v>-554564.20339797006</v>
      </c>
      <c r="N95" s="303">
        <f>SUM(Yhteenveto[[#This Row],[Valtionosuus ennen verotuloihin perustuvaa valtionosuuden tasausta]]+Yhteenveto[[#This Row],[Verotuloihin perustuva valtionosuuden tasaus]])</f>
        <v>11861382.700666513</v>
      </c>
      <c r="O95" s="241">
        <f>Verokorvaukset!G93</f>
        <v>784277.79304340575</v>
      </c>
      <c r="P95" s="372">
        <f>SUM(Yhteenveto[[#This Row],[Kunnan  peruspalvelujen valtionosuus ]:[Veroperustemuutoksista johtuvien veromenetysten korvaus]])</f>
        <v>12645660.493709918</v>
      </c>
      <c r="Q95" s="34">
        <f>Kotikuntakorvaus!F97</f>
        <v>-171463.08750000005</v>
      </c>
      <c r="R95" s="341">
        <f>+Yhteenveto[[#This Row],[Kunnan  peruspalvelujen valtionosuus ]]+Yhteenveto[[#This Row],[Veroperustemuutoksista johtuvien veromenetysten korvaus]]+Yhteenveto[[#This Row],[Kotikuntakorvaus, netto]]</f>
        <v>12474197.406209918</v>
      </c>
      <c r="S95" s="11"/>
      <c r="T95"/>
    </row>
    <row r="96" spans="1:20" ht="15" x14ac:dyDescent="0.25">
      <c r="A96" s="32">
        <v>263</v>
      </c>
      <c r="B96" s="13" t="s">
        <v>101</v>
      </c>
      <c r="C96" s="15">
        <v>7354</v>
      </c>
      <c r="D96" s="15">
        <f>Ikärakenne[[#This Row],[Laskennalliset kustannukset, IKÄRAKENNE yhteensä, €]]</f>
        <v>11612427.560000001</v>
      </c>
      <c r="E96" s="15">
        <f>'Lask. kustannukset MUUT'!AD102</f>
        <v>2506851.8582724296</v>
      </c>
      <c r="F96" s="231">
        <f>Yhteenveto[[#This Row],[Ikärakenne, laskennallinen kustannus]]+Yhteenveto[[#This Row],[Muut laskennalliset kustannukset ]]</f>
        <v>14119279.41827243</v>
      </c>
      <c r="G96" s="451">
        <v>1548.79</v>
      </c>
      <c r="H96" s="17">
        <v>11389801.66</v>
      </c>
      <c r="I96" s="339">
        <f>Yhteenveto[[#This Row],[Laskennalliset kustannukset yhteensä]]-Yhteenveto[[#This Row],[Omarahoitusosuus, €]]</f>
        <v>2729477.7582724299</v>
      </c>
      <c r="J96" s="33">
        <f>Lisäosat!U97</f>
        <v>631228.11380365991</v>
      </c>
      <c r="K96" s="34">
        <f>'Muut lis_väh'!Q94</f>
        <v>711173.69522068452</v>
      </c>
      <c r="L96" s="231">
        <f>Yhteenveto[[#This Row],[Valtionosuus omarahoitusosuuden jälkeen (välisumma)]]+Yhteenveto[[#This Row],[Lisäosat yhteensä]]+Yhteenveto[[#This Row],[Valtionosuuteen tehtävät vähennykset ja lisäykset, netto]]</f>
        <v>4071879.5672967746</v>
      </c>
      <c r="M96" s="34">
        <f>'Verotuloihin perust tasaus'!N101</f>
        <v>4627018.4718615329</v>
      </c>
      <c r="N96" s="303">
        <f>SUM(Yhteenveto[[#This Row],[Valtionosuus ennen verotuloihin perustuvaa valtionosuuden tasausta]]+Yhteenveto[[#This Row],[Verotuloihin perustuva valtionosuuden tasaus]])</f>
        <v>8698898.039158307</v>
      </c>
      <c r="O96" s="241">
        <f>Verokorvaukset!G94</f>
        <v>1317082.5752272857</v>
      </c>
      <c r="P96" s="372">
        <f>SUM(Yhteenveto[[#This Row],[Kunnan  peruspalvelujen valtionosuus ]:[Veroperustemuutoksista johtuvien veromenetysten korvaus]])</f>
        <v>10015980.614385594</v>
      </c>
      <c r="Q96" s="34">
        <f>Kotikuntakorvaus!F98</f>
        <v>247521.67499999999</v>
      </c>
      <c r="R96" s="341">
        <f>+Yhteenveto[[#This Row],[Kunnan  peruspalvelujen valtionosuus ]]+Yhteenveto[[#This Row],[Veroperustemuutoksista johtuvien veromenetysten korvaus]]+Yhteenveto[[#This Row],[Kotikuntakorvaus, netto]]</f>
        <v>10263502.289385594</v>
      </c>
      <c r="S96" s="11"/>
      <c r="T96"/>
    </row>
    <row r="97" spans="1:20" ht="15" x14ac:dyDescent="0.25">
      <c r="A97" s="32">
        <v>265</v>
      </c>
      <c r="B97" s="13" t="s">
        <v>102</v>
      </c>
      <c r="C97" s="15">
        <v>1011</v>
      </c>
      <c r="D97" s="15">
        <f>Ikärakenne[[#This Row],[Laskennalliset kustannukset, IKÄRAKENNE yhteensä, €]]</f>
        <v>1348699.5700000003</v>
      </c>
      <c r="E97" s="15">
        <f>'Lask. kustannukset MUUT'!AD103</f>
        <v>654519.26699664455</v>
      </c>
      <c r="F97" s="231">
        <f>Yhteenveto[[#This Row],[Ikärakenne, laskennallinen kustannus]]+Yhteenveto[[#This Row],[Muut laskennalliset kustannukset ]]</f>
        <v>2003218.8369966447</v>
      </c>
      <c r="G97" s="451">
        <v>1548.79</v>
      </c>
      <c r="H97" s="17">
        <v>1565826.69</v>
      </c>
      <c r="I97" s="339">
        <f>Yhteenveto[[#This Row],[Laskennalliset kustannukset yhteensä]]-Yhteenveto[[#This Row],[Omarahoitusosuus, €]]</f>
        <v>437392.14699664479</v>
      </c>
      <c r="J97" s="33">
        <f>Lisäosat!U98</f>
        <v>373166.60408667743</v>
      </c>
      <c r="K97" s="34">
        <f>'Muut lis_väh'!Q95</f>
        <v>446308.14432297531</v>
      </c>
      <c r="L97" s="231">
        <f>Yhteenveto[[#This Row],[Valtionosuus omarahoitusosuuden jälkeen (välisumma)]]+Yhteenveto[[#This Row],[Lisäosat yhteensä]]+Yhteenveto[[#This Row],[Valtionosuuteen tehtävät vähennykset ja lisäykset, netto]]</f>
        <v>1256866.8954062974</v>
      </c>
      <c r="M97" s="34">
        <f>'Verotuloihin perust tasaus'!N102</f>
        <v>426600.81523480034</v>
      </c>
      <c r="N97" s="303">
        <f>SUM(Yhteenveto[[#This Row],[Valtionosuus ennen verotuloihin perustuvaa valtionosuuden tasausta]]+Yhteenveto[[#This Row],[Verotuloihin perustuva valtionosuuden tasaus]])</f>
        <v>1683467.7106410977</v>
      </c>
      <c r="O97" s="241">
        <f>Verokorvaukset!G95</f>
        <v>181351.2195690618</v>
      </c>
      <c r="P97" s="372">
        <f>SUM(Yhteenveto[[#This Row],[Kunnan  peruspalvelujen valtionosuus ]:[Veroperustemuutoksista johtuvien veromenetysten korvaus]])</f>
        <v>1864818.9302101596</v>
      </c>
      <c r="Q97" s="34">
        <f>Kotikuntakorvaus!F99</f>
        <v>-51324.087500000001</v>
      </c>
      <c r="R97" s="341">
        <f>+Yhteenveto[[#This Row],[Kunnan  peruspalvelujen valtionosuus ]]+Yhteenveto[[#This Row],[Veroperustemuutoksista johtuvien veromenetysten korvaus]]+Yhteenveto[[#This Row],[Kotikuntakorvaus, netto]]</f>
        <v>1813494.8427101597</v>
      </c>
      <c r="S97" s="11"/>
      <c r="T97"/>
    </row>
    <row r="98" spans="1:20" ht="15" x14ac:dyDescent="0.25">
      <c r="A98" s="32">
        <v>271</v>
      </c>
      <c r="B98" s="13" t="s">
        <v>103</v>
      </c>
      <c r="C98" s="15">
        <v>6668</v>
      </c>
      <c r="D98" s="15">
        <f>Ikärakenne[[#This Row],[Laskennalliset kustannukset, IKÄRAKENNE yhteensä, €]]</f>
        <v>9009995.1999999993</v>
      </c>
      <c r="E98" s="15">
        <f>'Lask. kustannukset MUUT'!AD104</f>
        <v>1861850.1429342225</v>
      </c>
      <c r="F98" s="231">
        <f>Yhteenveto[[#This Row],[Ikärakenne, laskennallinen kustannus]]+Yhteenveto[[#This Row],[Muut laskennalliset kustannukset ]]</f>
        <v>10871845.342934221</v>
      </c>
      <c r="G98" s="451">
        <v>1548.79</v>
      </c>
      <c r="H98" s="17">
        <v>10327331.720000001</v>
      </c>
      <c r="I98" s="339">
        <f>Yhteenveto[[#This Row],[Laskennalliset kustannukset yhteensä]]-Yhteenveto[[#This Row],[Omarahoitusosuus, €]]</f>
        <v>544513.62293422036</v>
      </c>
      <c r="J98" s="33">
        <f>Lisäosat!U99</f>
        <v>198585.91631378309</v>
      </c>
      <c r="K98" s="34">
        <f>'Muut lis_väh'!Q96</f>
        <v>-1185361.5622476563</v>
      </c>
      <c r="L98" s="231">
        <f>Yhteenveto[[#This Row],[Valtionosuus omarahoitusosuuden jälkeen (välisumma)]]+Yhteenveto[[#This Row],[Lisäosat yhteensä]]+Yhteenveto[[#This Row],[Valtionosuuteen tehtävät vähennykset ja lisäykset, netto]]</f>
        <v>-442262.02299965289</v>
      </c>
      <c r="M98" s="34">
        <f>'Verotuloihin perust tasaus'!N103</f>
        <v>3098942.0266238549</v>
      </c>
      <c r="N98" s="303">
        <f>SUM(Yhteenveto[[#This Row],[Valtionosuus ennen verotuloihin perustuvaa valtionosuuden tasausta]]+Yhteenveto[[#This Row],[Verotuloihin perustuva valtionosuuden tasaus]])</f>
        <v>2656680.0036242018</v>
      </c>
      <c r="O98" s="241">
        <f>Verokorvaukset!G96</f>
        <v>916433.55750251212</v>
      </c>
      <c r="P98" s="372">
        <f>SUM(Yhteenveto[[#This Row],[Kunnan  peruspalvelujen valtionosuus ]:[Veroperustemuutoksista johtuvien veromenetysten korvaus]])</f>
        <v>3573113.5611267136</v>
      </c>
      <c r="Q98" s="34">
        <f>Kotikuntakorvaus!F100</f>
        <v>202999.57500000001</v>
      </c>
      <c r="R98" s="341">
        <f>+Yhteenveto[[#This Row],[Kunnan  peruspalvelujen valtionosuus ]]+Yhteenveto[[#This Row],[Veroperustemuutoksista johtuvien veromenetysten korvaus]]+Yhteenveto[[#This Row],[Kotikuntakorvaus, netto]]</f>
        <v>3776113.1361267138</v>
      </c>
      <c r="S98" s="11"/>
      <c r="T98"/>
    </row>
    <row r="99" spans="1:20" ht="15" x14ac:dyDescent="0.25">
      <c r="A99" s="32">
        <v>272</v>
      </c>
      <c r="B99" s="13" t="s">
        <v>104</v>
      </c>
      <c r="C99" s="15">
        <v>48367</v>
      </c>
      <c r="D99" s="15">
        <f>Ikärakenne[[#This Row],[Laskennalliset kustannukset, IKÄRAKENNE yhteensä, €]]</f>
        <v>94391609.909999982</v>
      </c>
      <c r="E99" s="15">
        <f>'Lask. kustannukset MUUT'!AD105</f>
        <v>15611365.033389933</v>
      </c>
      <c r="F99" s="231">
        <f>Yhteenveto[[#This Row],[Ikärakenne, laskennallinen kustannus]]+Yhteenveto[[#This Row],[Muut laskennalliset kustannukset ]]</f>
        <v>110002974.94338992</v>
      </c>
      <c r="G99" s="451">
        <v>1548.79</v>
      </c>
      <c r="H99" s="17">
        <v>74910325.929999992</v>
      </c>
      <c r="I99" s="339">
        <f>Yhteenveto[[#This Row],[Laskennalliset kustannukset yhteensä]]-Yhteenveto[[#This Row],[Omarahoitusosuus, €]]</f>
        <v>35092649.01338993</v>
      </c>
      <c r="J99" s="33">
        <f>Lisäosat!U100</f>
        <v>1850689.8511741015</v>
      </c>
      <c r="K99" s="34">
        <f>'Muut lis_väh'!Q97</f>
        <v>-16898867.243205123</v>
      </c>
      <c r="L99" s="231">
        <f>Yhteenveto[[#This Row],[Valtionosuus omarahoitusosuuden jälkeen (välisumma)]]+Yhteenveto[[#This Row],[Lisäosat yhteensä]]+Yhteenveto[[#This Row],[Valtionosuuteen tehtävät vähennykset ja lisäykset, netto]]</f>
        <v>20044471.621358909</v>
      </c>
      <c r="M99" s="34">
        <f>'Verotuloihin perust tasaus'!N104</f>
        <v>11202580.932091787</v>
      </c>
      <c r="N99" s="303">
        <f>SUM(Yhteenveto[[#This Row],[Valtionosuus ennen verotuloihin perustuvaa valtionosuuden tasausta]]+Yhteenveto[[#This Row],[Verotuloihin perustuva valtionosuuden tasaus]])</f>
        <v>31247052.553450696</v>
      </c>
      <c r="O99" s="241">
        <f>Verokorvaukset!G97</f>
        <v>3665376.6515835379</v>
      </c>
      <c r="P99" s="372">
        <f>SUM(Yhteenveto[[#This Row],[Kunnan  peruspalvelujen valtionosuus ]:[Veroperustemuutoksista johtuvien veromenetysten korvaus]])</f>
        <v>34912429.205034234</v>
      </c>
      <c r="Q99" s="34">
        <f>Kotikuntakorvaus!F101</f>
        <v>151993.50250000006</v>
      </c>
      <c r="R99" s="341">
        <f>+Yhteenveto[[#This Row],[Kunnan  peruspalvelujen valtionosuus ]]+Yhteenveto[[#This Row],[Veroperustemuutoksista johtuvien veromenetysten korvaus]]+Yhteenveto[[#This Row],[Kotikuntakorvaus, netto]]</f>
        <v>35064422.707534231</v>
      </c>
      <c r="S99" s="11"/>
      <c r="T99"/>
    </row>
    <row r="100" spans="1:20" ht="15" x14ac:dyDescent="0.25">
      <c r="A100" s="32">
        <v>273</v>
      </c>
      <c r="B100" s="13" t="s">
        <v>105</v>
      </c>
      <c r="C100" s="15">
        <v>3987</v>
      </c>
      <c r="D100" s="15">
        <f>Ikärakenne[[#This Row],[Laskennalliset kustannukset, IKÄRAKENNE yhteensä, €]]</f>
        <v>6799228.4900000002</v>
      </c>
      <c r="E100" s="15">
        <f>'Lask. kustannukset MUUT'!AD106</f>
        <v>2959999.2369962577</v>
      </c>
      <c r="F100" s="231">
        <f>Yhteenveto[[#This Row],[Ikärakenne, laskennallinen kustannus]]+Yhteenveto[[#This Row],[Muut laskennalliset kustannukset ]]</f>
        <v>9759227.7269962579</v>
      </c>
      <c r="G100" s="451">
        <v>1548.79</v>
      </c>
      <c r="H100" s="17">
        <v>6175025.7299999995</v>
      </c>
      <c r="I100" s="339">
        <f>Yhteenveto[[#This Row],[Laskennalliset kustannukset yhteensä]]-Yhteenveto[[#This Row],[Omarahoitusosuus, €]]</f>
        <v>3584201.9969962584</v>
      </c>
      <c r="J100" s="33">
        <f>Lisäosat!U101</f>
        <v>1579354.5823664314</v>
      </c>
      <c r="K100" s="34">
        <f>'Muut lis_väh'!Q98</f>
        <v>-168159.99574852159</v>
      </c>
      <c r="L100" s="231">
        <f>Yhteenveto[[#This Row],[Valtionosuus omarahoitusosuuden jälkeen (välisumma)]]+Yhteenveto[[#This Row],[Lisäosat yhteensä]]+Yhteenveto[[#This Row],[Valtionosuuteen tehtävät vähennykset ja lisäykset, netto]]</f>
        <v>4995396.5836141678</v>
      </c>
      <c r="M100" s="34">
        <f>'Verotuloihin perust tasaus'!N105</f>
        <v>-5170.1088781886938</v>
      </c>
      <c r="N100" s="303">
        <f>SUM(Yhteenveto[[#This Row],[Valtionosuus ennen verotuloihin perustuvaa valtionosuuden tasausta]]+Yhteenveto[[#This Row],[Verotuloihin perustuva valtionosuuden tasaus]])</f>
        <v>4990226.474735979</v>
      </c>
      <c r="O100" s="241">
        <f>Verokorvaukset!G98</f>
        <v>420070.97856529494</v>
      </c>
      <c r="P100" s="372">
        <f>SUM(Yhteenveto[[#This Row],[Kunnan  peruspalvelujen valtionosuus ]:[Veroperustemuutoksista johtuvien veromenetysten korvaus]])</f>
        <v>5410297.4533012742</v>
      </c>
      <c r="Q100" s="34">
        <f>Kotikuntakorvaus!F102</f>
        <v>84892.337499999994</v>
      </c>
      <c r="R100" s="341">
        <f>+Yhteenveto[[#This Row],[Kunnan  peruspalvelujen valtionosuus ]]+Yhteenveto[[#This Row],[Veroperustemuutoksista johtuvien veromenetysten korvaus]]+Yhteenveto[[#This Row],[Kotikuntakorvaus, netto]]</f>
        <v>5495189.7908012746</v>
      </c>
      <c r="S100" s="11"/>
      <c r="T100"/>
    </row>
    <row r="101" spans="1:20" ht="15" x14ac:dyDescent="0.25">
      <c r="A101" s="32">
        <v>275</v>
      </c>
      <c r="B101" s="13" t="s">
        <v>106</v>
      </c>
      <c r="C101" s="15">
        <v>2441</v>
      </c>
      <c r="D101" s="15">
        <f>Ikärakenne[[#This Row],[Laskennalliset kustannukset, IKÄRAKENNE yhteensä, €]]</f>
        <v>3534229.13</v>
      </c>
      <c r="E101" s="15">
        <f>'Lask. kustannukset MUUT'!AD107</f>
        <v>898198.06040109531</v>
      </c>
      <c r="F101" s="231">
        <f>Yhteenveto[[#This Row],[Ikärakenne, laskennallinen kustannus]]+Yhteenveto[[#This Row],[Muut laskennalliset kustannukset ]]</f>
        <v>4432427.190401095</v>
      </c>
      <c r="G101" s="451">
        <v>1548.79</v>
      </c>
      <c r="H101" s="17">
        <v>3780596.39</v>
      </c>
      <c r="I101" s="339">
        <f>Yhteenveto[[#This Row],[Laskennalliset kustannukset yhteensä]]-Yhteenveto[[#This Row],[Omarahoitusosuus, €]]</f>
        <v>651830.80040109484</v>
      </c>
      <c r="J101" s="33">
        <f>Lisäosat!U102</f>
        <v>238827.21985263278</v>
      </c>
      <c r="K101" s="34">
        <f>'Muut lis_väh'!Q99</f>
        <v>196497.38923183165</v>
      </c>
      <c r="L101" s="231">
        <f>Yhteenveto[[#This Row],[Valtionosuus omarahoitusosuuden jälkeen (välisumma)]]+Yhteenveto[[#This Row],[Lisäosat yhteensä]]+Yhteenveto[[#This Row],[Valtionosuuteen tehtävät vähennykset ja lisäykset, netto]]</f>
        <v>1087155.4094855594</v>
      </c>
      <c r="M101" s="34">
        <f>'Verotuloihin perust tasaus'!N106</f>
        <v>1249600.0719835062</v>
      </c>
      <c r="N101" s="303">
        <f>SUM(Yhteenveto[[#This Row],[Valtionosuus ennen verotuloihin perustuvaa valtionosuuden tasausta]]+Yhteenveto[[#This Row],[Verotuloihin perustuva valtionosuuden tasaus]])</f>
        <v>2336755.4814690659</v>
      </c>
      <c r="O101" s="241">
        <f>Verokorvaukset!G99</f>
        <v>344330.91704432422</v>
      </c>
      <c r="P101" s="372">
        <f>SUM(Yhteenveto[[#This Row],[Kunnan  peruspalvelujen valtionosuus ]:[Veroperustemuutoksista johtuvien veromenetysten korvaus]])</f>
        <v>2681086.3985133902</v>
      </c>
      <c r="Q101" s="34">
        <f>Kotikuntakorvaus!F103</f>
        <v>-1855.0875000000015</v>
      </c>
      <c r="R101" s="341">
        <f>+Yhteenveto[[#This Row],[Kunnan  peruspalvelujen valtionosuus ]]+Yhteenveto[[#This Row],[Veroperustemuutoksista johtuvien veromenetysten korvaus]]+Yhteenveto[[#This Row],[Kotikuntakorvaus, netto]]</f>
        <v>2679231.3110133903</v>
      </c>
      <c r="S101" s="11"/>
      <c r="T101"/>
    </row>
    <row r="102" spans="1:20" ht="15" x14ac:dyDescent="0.25">
      <c r="A102" s="32">
        <v>276</v>
      </c>
      <c r="B102" s="13" t="s">
        <v>107</v>
      </c>
      <c r="C102" s="15">
        <v>15071</v>
      </c>
      <c r="D102" s="15">
        <f>Ikärakenne[[#This Row],[Laskennalliset kustannukset, IKÄRAKENNE yhteensä, €]]</f>
        <v>32687743.669999998</v>
      </c>
      <c r="E102" s="15">
        <f>'Lask. kustannukset MUUT'!AD108</f>
        <v>3220662.2466031229</v>
      </c>
      <c r="F102" s="231">
        <f>Yhteenveto[[#This Row],[Ikärakenne, laskennallinen kustannus]]+Yhteenveto[[#This Row],[Muut laskennalliset kustannukset ]]</f>
        <v>35908405.916603118</v>
      </c>
      <c r="G102" s="451">
        <v>1548.79</v>
      </c>
      <c r="H102" s="17">
        <v>23341814.09</v>
      </c>
      <c r="I102" s="339">
        <f>Yhteenveto[[#This Row],[Laskennalliset kustannukset yhteensä]]-Yhteenveto[[#This Row],[Omarahoitusosuus, €]]</f>
        <v>12566591.826603118</v>
      </c>
      <c r="J102" s="33">
        <f>Lisäosat!U103</f>
        <v>465609.36423825263</v>
      </c>
      <c r="K102" s="34">
        <f>'Muut lis_väh'!Q100</f>
        <v>-153771.73483274167</v>
      </c>
      <c r="L102" s="231">
        <f>Yhteenveto[[#This Row],[Valtionosuus omarahoitusosuuden jälkeen (välisumma)]]+Yhteenveto[[#This Row],[Lisäosat yhteensä]]+Yhteenveto[[#This Row],[Valtionosuuteen tehtävät vähennykset ja lisäykset, netto]]</f>
        <v>12878429.45600863</v>
      </c>
      <c r="M102" s="34">
        <f>'Verotuloihin perust tasaus'!N107</f>
        <v>5169594.8426757194</v>
      </c>
      <c r="N102" s="303">
        <f>SUM(Yhteenveto[[#This Row],[Valtionosuus ennen verotuloihin perustuvaa valtionosuuden tasausta]]+Yhteenveto[[#This Row],[Verotuloihin perustuva valtionosuuden tasaus]])</f>
        <v>18048024.298684351</v>
      </c>
      <c r="O102" s="241">
        <f>Verokorvaukset!G100</f>
        <v>535584.03976439056</v>
      </c>
      <c r="P102" s="372">
        <f>SUM(Yhteenveto[[#This Row],[Kunnan  peruspalvelujen valtionosuus ]:[Veroperustemuutoksista johtuvien veromenetysten korvaus]])</f>
        <v>18583608.338448741</v>
      </c>
      <c r="Q102" s="34">
        <f>Kotikuntakorvaus!F104</f>
        <v>-294693.89999999991</v>
      </c>
      <c r="R102" s="341">
        <f>+Yhteenveto[[#This Row],[Kunnan  peruspalvelujen valtionosuus ]]+Yhteenveto[[#This Row],[Veroperustemuutoksista johtuvien veromenetysten korvaus]]+Yhteenveto[[#This Row],[Kotikuntakorvaus, netto]]</f>
        <v>18288914.438448742</v>
      </c>
      <c r="S102" s="11"/>
      <c r="T102"/>
    </row>
    <row r="103" spans="1:20" ht="15" x14ac:dyDescent="0.25">
      <c r="A103" s="32">
        <v>280</v>
      </c>
      <c r="B103" s="13" t="s">
        <v>108</v>
      </c>
      <c r="C103" s="15">
        <v>1986</v>
      </c>
      <c r="D103" s="15">
        <f>Ikärakenne[[#This Row],[Laskennalliset kustannukset, IKÄRAKENNE yhteensä, €]]</f>
        <v>3116340.7800000003</v>
      </c>
      <c r="E103" s="15">
        <f>'Lask. kustannukset MUUT'!AD109</f>
        <v>1478392.7416151215</v>
      </c>
      <c r="F103" s="231">
        <f>Yhteenveto[[#This Row],[Ikärakenne, laskennallinen kustannus]]+Yhteenveto[[#This Row],[Muut laskennalliset kustannukset ]]</f>
        <v>4594733.5216151215</v>
      </c>
      <c r="G103" s="451">
        <v>1548.79</v>
      </c>
      <c r="H103" s="17">
        <v>3075896.94</v>
      </c>
      <c r="I103" s="339">
        <f>Yhteenveto[[#This Row],[Laskennalliset kustannukset yhteensä]]-Yhteenveto[[#This Row],[Omarahoitusosuus, €]]</f>
        <v>1518836.5816151216</v>
      </c>
      <c r="J103" s="33">
        <f>Lisäosat!U104</f>
        <v>317664.52856563381</v>
      </c>
      <c r="K103" s="34">
        <f>'Muut lis_väh'!Q101</f>
        <v>175153.23388177442</v>
      </c>
      <c r="L103" s="231">
        <f>Yhteenveto[[#This Row],[Valtionosuus omarahoitusosuuden jälkeen (välisumma)]]+Yhteenveto[[#This Row],[Lisäosat yhteensä]]+Yhteenveto[[#This Row],[Valtionosuuteen tehtävät vähennykset ja lisäykset, netto]]</f>
        <v>2011654.3440625297</v>
      </c>
      <c r="M103" s="34">
        <f>'Verotuloihin perust tasaus'!N108</f>
        <v>989979.73642799642</v>
      </c>
      <c r="N103" s="303">
        <f>SUM(Yhteenveto[[#This Row],[Valtionosuus ennen verotuloihin perustuvaa valtionosuuden tasausta]]+Yhteenveto[[#This Row],[Verotuloihin perustuva valtionosuuden tasaus]])</f>
        <v>3001634.0804905263</v>
      </c>
      <c r="O103" s="241">
        <f>Verokorvaukset!G101</f>
        <v>382852.56043227011</v>
      </c>
      <c r="P103" s="372">
        <f>SUM(Yhteenveto[[#This Row],[Kunnan  peruspalvelujen valtionosuus ]:[Veroperustemuutoksista johtuvien veromenetysten korvaus]])</f>
        <v>3384486.6409227964</v>
      </c>
      <c r="Q103" s="34">
        <f>Kotikuntakorvaus!F105</f>
        <v>-994680.25</v>
      </c>
      <c r="R103" s="341">
        <f>+Yhteenveto[[#This Row],[Kunnan  peruspalvelujen valtionosuus ]]+Yhteenveto[[#This Row],[Veroperustemuutoksista johtuvien veromenetysten korvaus]]+Yhteenveto[[#This Row],[Kotikuntakorvaus, netto]]</f>
        <v>2389806.3909227964</v>
      </c>
      <c r="S103" s="11"/>
      <c r="T103"/>
    </row>
    <row r="104" spans="1:20" ht="15" x14ac:dyDescent="0.25">
      <c r="A104" s="32">
        <v>284</v>
      </c>
      <c r="B104" s="13" t="s">
        <v>109</v>
      </c>
      <c r="C104" s="15">
        <v>2186</v>
      </c>
      <c r="D104" s="15">
        <f>Ikärakenne[[#This Row],[Laskennalliset kustannukset, IKÄRAKENNE yhteensä, €]]</f>
        <v>3159978.78</v>
      </c>
      <c r="E104" s="15">
        <f>'Lask. kustannukset MUUT'!AD110</f>
        <v>622634.87201618659</v>
      </c>
      <c r="F104" s="231">
        <f>Yhteenveto[[#This Row],[Ikärakenne, laskennallinen kustannus]]+Yhteenveto[[#This Row],[Muut laskennalliset kustannukset ]]</f>
        <v>3782613.6520161862</v>
      </c>
      <c r="G104" s="451">
        <v>1548.79</v>
      </c>
      <c r="H104" s="17">
        <v>3385654.94</v>
      </c>
      <c r="I104" s="339">
        <f>Yhteenveto[[#This Row],[Laskennalliset kustannukset yhteensä]]-Yhteenveto[[#This Row],[Omarahoitusosuus, €]]</f>
        <v>396958.71201618621</v>
      </c>
      <c r="J104" s="33">
        <f>Lisäosat!U105</f>
        <v>66254.176443886885</v>
      </c>
      <c r="K104" s="34">
        <f>'Muut lis_väh'!Q102</f>
        <v>724634.80474492465</v>
      </c>
      <c r="L104" s="231">
        <f>Yhteenveto[[#This Row],[Valtionosuus omarahoitusosuuden jälkeen (välisumma)]]+Yhteenveto[[#This Row],[Lisäosat yhteensä]]+Yhteenveto[[#This Row],[Valtionosuuteen tehtävät vähennykset ja lisäykset, netto]]</f>
        <v>1187847.6932049978</v>
      </c>
      <c r="M104" s="34">
        <f>'Verotuloihin perust tasaus'!N109</f>
        <v>119336.0247958695</v>
      </c>
      <c r="N104" s="303">
        <f>SUM(Yhteenveto[[#This Row],[Valtionosuus ennen verotuloihin perustuvaa valtionosuuden tasausta]]+Yhteenveto[[#This Row],[Verotuloihin perustuva valtionosuuden tasaus]])</f>
        <v>1307183.7180008674</v>
      </c>
      <c r="O104" s="241">
        <f>Verokorvaukset!G102</f>
        <v>424701.54080316453</v>
      </c>
      <c r="P104" s="372">
        <f>SUM(Yhteenveto[[#This Row],[Kunnan  peruspalvelujen valtionosuus ]:[Veroperustemuutoksista johtuvien veromenetysten korvaus]])</f>
        <v>1731885.2588040319</v>
      </c>
      <c r="Q104" s="34">
        <f>Kotikuntakorvaus!F106</f>
        <v>1450590.0874999999</v>
      </c>
      <c r="R104" s="341">
        <f>+Yhteenveto[[#This Row],[Kunnan  peruspalvelujen valtionosuus ]]+Yhteenveto[[#This Row],[Veroperustemuutoksista johtuvien veromenetysten korvaus]]+Yhteenveto[[#This Row],[Kotikuntakorvaus, netto]]</f>
        <v>3182475.346304032</v>
      </c>
      <c r="S104" s="11"/>
      <c r="T104"/>
    </row>
    <row r="105" spans="1:20" ht="15" x14ac:dyDescent="0.25">
      <c r="A105" s="32">
        <v>285</v>
      </c>
      <c r="B105" s="13" t="s">
        <v>110</v>
      </c>
      <c r="C105" s="15">
        <v>50210</v>
      </c>
      <c r="D105" s="15">
        <f>Ikärakenne[[#This Row],[Laskennalliset kustannukset, IKÄRAKENNE yhteensä, €]]</f>
        <v>69348249.189999998</v>
      </c>
      <c r="E105" s="15">
        <f>'Lask. kustannukset MUUT'!AD111</f>
        <v>21444224.349348757</v>
      </c>
      <c r="F105" s="231">
        <f>Yhteenveto[[#This Row],[Ikärakenne, laskennallinen kustannus]]+Yhteenveto[[#This Row],[Muut laskennalliset kustannukset ]]</f>
        <v>90792473.539348751</v>
      </c>
      <c r="G105" s="451">
        <v>1548.79</v>
      </c>
      <c r="H105" s="17">
        <v>77764745.899999991</v>
      </c>
      <c r="I105" s="339">
        <f>Yhteenveto[[#This Row],[Laskennalliset kustannukset yhteensä]]-Yhteenveto[[#This Row],[Omarahoitusosuus, €]]</f>
        <v>13027727.63934876</v>
      </c>
      <c r="J105" s="33">
        <f>Lisäosat!U106</f>
        <v>1816377.8833015703</v>
      </c>
      <c r="K105" s="34">
        <f>'Muut lis_väh'!Q103</f>
        <v>-15280633.968534974</v>
      </c>
      <c r="L105" s="231">
        <f>Yhteenveto[[#This Row],[Valtionosuus omarahoitusosuuden jälkeen (välisumma)]]+Yhteenveto[[#This Row],[Lisäosat yhteensä]]+Yhteenveto[[#This Row],[Valtionosuuteen tehtävät vähennykset ja lisäykset, netto]]</f>
        <v>-436528.44588464312</v>
      </c>
      <c r="M105" s="34">
        <f>'Verotuloihin perust tasaus'!N110</f>
        <v>11576244.733103015</v>
      </c>
      <c r="N105" s="303">
        <f>SUM(Yhteenveto[[#This Row],[Valtionosuus ennen verotuloihin perustuvaa valtionosuuden tasausta]]+Yhteenveto[[#This Row],[Verotuloihin perustuva valtionosuuden tasaus]])</f>
        <v>11139716.287218371</v>
      </c>
      <c r="O105" s="241">
        <f>Verokorvaukset!G103</f>
        <v>3944635.1585827433</v>
      </c>
      <c r="P105" s="372">
        <f>SUM(Yhteenveto[[#This Row],[Kunnan  peruspalvelujen valtionosuus ]:[Veroperustemuutoksista johtuvien veromenetysten korvaus]])</f>
        <v>15084351.445801115</v>
      </c>
      <c r="Q105" s="34">
        <f>Kotikuntakorvaus!F107</f>
        <v>-1181390.3899999999</v>
      </c>
      <c r="R105" s="341">
        <f>+Yhteenveto[[#This Row],[Kunnan  peruspalvelujen valtionosuus ]]+Yhteenveto[[#This Row],[Veroperustemuutoksista johtuvien veromenetysten korvaus]]+Yhteenveto[[#This Row],[Kotikuntakorvaus, netto]]</f>
        <v>13902961.055801114</v>
      </c>
      <c r="S105" s="11"/>
      <c r="T105"/>
    </row>
    <row r="106" spans="1:20" ht="15" x14ac:dyDescent="0.25">
      <c r="A106" s="32">
        <v>286</v>
      </c>
      <c r="B106" s="13" t="s">
        <v>111</v>
      </c>
      <c r="C106" s="15">
        <v>78386</v>
      </c>
      <c r="D106" s="15">
        <f>Ikärakenne[[#This Row],[Laskennalliset kustannukset, IKÄRAKENNE yhteensä, €]]</f>
        <v>108660220.53999999</v>
      </c>
      <c r="E106" s="15">
        <f>'Lask. kustannukset MUUT'!AD112</f>
        <v>24332527.35398763</v>
      </c>
      <c r="F106" s="231">
        <f>Yhteenveto[[#This Row],[Ikärakenne, laskennallinen kustannus]]+Yhteenveto[[#This Row],[Muut laskennalliset kustannukset ]]</f>
        <v>132992747.89398763</v>
      </c>
      <c r="G106" s="451">
        <v>1548.79</v>
      </c>
      <c r="H106" s="17">
        <v>121403452.94</v>
      </c>
      <c r="I106" s="339">
        <f>Yhteenveto[[#This Row],[Laskennalliset kustannukset yhteensä]]-Yhteenveto[[#This Row],[Omarahoitusosuus, €]]</f>
        <v>11589294.953987628</v>
      </c>
      <c r="J106" s="33">
        <f>Lisäosat!U107</f>
        <v>2591262.5384315494</v>
      </c>
      <c r="K106" s="34">
        <f>'Muut lis_väh'!Q104</f>
        <v>-25698465.810917385</v>
      </c>
      <c r="L106" s="231">
        <f>Yhteenveto[[#This Row],[Valtionosuus omarahoitusosuuden jälkeen (välisumma)]]+Yhteenveto[[#This Row],[Lisäosat yhteensä]]+Yhteenveto[[#This Row],[Valtionosuuteen tehtävät vähennykset ja lisäykset, netto]]</f>
        <v>-11517908.318498207</v>
      </c>
      <c r="M106" s="34">
        <f>'Verotuloihin perust tasaus'!N111</f>
        <v>14599622.428183997</v>
      </c>
      <c r="N106" s="303">
        <f>SUM(Yhteenveto[[#This Row],[Valtionosuus ennen verotuloihin perustuvaa valtionosuuden tasausta]]+Yhteenveto[[#This Row],[Verotuloihin perustuva valtionosuuden tasaus]])</f>
        <v>3081714.1096857898</v>
      </c>
      <c r="O106" s="241">
        <f>Verokorvaukset!G104</f>
        <v>7099678.2395863198</v>
      </c>
      <c r="P106" s="372">
        <f>SUM(Yhteenveto[[#This Row],[Kunnan  peruspalvelujen valtionosuus ]:[Veroperustemuutoksista johtuvien veromenetysten korvaus]])</f>
        <v>10181392.34927211</v>
      </c>
      <c r="Q106" s="34">
        <f>Kotikuntakorvaus!F108</f>
        <v>-233211</v>
      </c>
      <c r="R106" s="341">
        <f>+Yhteenveto[[#This Row],[Kunnan  peruspalvelujen valtionosuus ]]+Yhteenveto[[#This Row],[Veroperustemuutoksista johtuvien veromenetysten korvaus]]+Yhteenveto[[#This Row],[Kotikuntakorvaus, netto]]</f>
        <v>9948181.3492721096</v>
      </c>
      <c r="S106" s="11"/>
      <c r="T106"/>
    </row>
    <row r="107" spans="1:20" ht="15" x14ac:dyDescent="0.25">
      <c r="A107" s="32">
        <v>287</v>
      </c>
      <c r="B107" s="13" t="s">
        <v>112</v>
      </c>
      <c r="C107" s="15">
        <v>6121</v>
      </c>
      <c r="D107" s="15">
        <f>Ikärakenne[[#This Row],[Laskennalliset kustannukset, IKÄRAKENNE yhteensä, €]]</f>
        <v>8646097.3400000017</v>
      </c>
      <c r="E107" s="15">
        <f>'Lask. kustannukset MUUT'!AD113</f>
        <v>3250753.0911642322</v>
      </c>
      <c r="F107" s="231">
        <f>Yhteenveto[[#This Row],[Ikärakenne, laskennallinen kustannus]]+Yhteenveto[[#This Row],[Muut laskennalliset kustannukset ]]</f>
        <v>11896850.431164235</v>
      </c>
      <c r="G107" s="451">
        <v>1548.79</v>
      </c>
      <c r="H107" s="17">
        <v>9480143.5899999999</v>
      </c>
      <c r="I107" s="339">
        <f>Yhteenveto[[#This Row],[Laskennalliset kustannukset yhteensä]]-Yhteenveto[[#This Row],[Omarahoitusosuus, €]]</f>
        <v>2416706.841164235</v>
      </c>
      <c r="J107" s="33">
        <f>Lisäosat!U108</f>
        <v>576526.61117535527</v>
      </c>
      <c r="K107" s="34">
        <f>'Muut lis_väh'!Q105</f>
        <v>1359389.7081837594</v>
      </c>
      <c r="L107" s="231">
        <f>Yhteenveto[[#This Row],[Valtionosuus omarahoitusosuuden jälkeen (välisumma)]]+Yhteenveto[[#This Row],[Lisäosat yhteensä]]+Yhteenveto[[#This Row],[Valtionosuuteen tehtävät vähennykset ja lisäykset, netto]]</f>
        <v>4352623.1605233494</v>
      </c>
      <c r="M107" s="34">
        <f>'Verotuloihin perust tasaus'!N112</f>
        <v>1967028.124123727</v>
      </c>
      <c r="N107" s="303">
        <f>SUM(Yhteenveto[[#This Row],[Valtionosuus ennen verotuloihin perustuvaa valtionosuuden tasausta]]+Yhteenveto[[#This Row],[Verotuloihin perustuva valtionosuuden tasaus]])</f>
        <v>6319651.2846470764</v>
      </c>
      <c r="O107" s="241">
        <f>Verokorvaukset!G105</f>
        <v>1096234.0790371492</v>
      </c>
      <c r="P107" s="372">
        <f>SUM(Yhteenveto[[#This Row],[Kunnan  peruspalvelujen valtionosuus ]:[Veroperustemuutoksista johtuvien veromenetysten korvaus]])</f>
        <v>7415885.3636842258</v>
      </c>
      <c r="Q107" s="34">
        <f>Kotikuntakorvaus!F109</f>
        <v>1222856.0125000002</v>
      </c>
      <c r="R107" s="341">
        <f>+Yhteenveto[[#This Row],[Kunnan  peruspalvelujen valtionosuus ]]+Yhteenveto[[#This Row],[Veroperustemuutoksista johtuvien veromenetysten korvaus]]+Yhteenveto[[#This Row],[Kotikuntakorvaus, netto]]</f>
        <v>8638741.3761842251</v>
      </c>
      <c r="S107" s="11"/>
      <c r="T107"/>
    </row>
    <row r="108" spans="1:20" ht="15" x14ac:dyDescent="0.25">
      <c r="A108" s="32">
        <v>288</v>
      </c>
      <c r="B108" s="13" t="s">
        <v>113</v>
      </c>
      <c r="C108" s="15">
        <v>6342</v>
      </c>
      <c r="D108" s="15">
        <f>Ikärakenne[[#This Row],[Laskennalliset kustannukset, IKÄRAKENNE yhteensä, €]]</f>
        <v>11573350.310000001</v>
      </c>
      <c r="E108" s="15">
        <f>'Lask. kustannukset MUUT'!AD114</f>
        <v>3376829.0880028508</v>
      </c>
      <c r="F108" s="231">
        <f>Yhteenveto[[#This Row],[Ikärakenne, laskennallinen kustannus]]+Yhteenveto[[#This Row],[Muut laskennalliset kustannukset ]]</f>
        <v>14950179.398002852</v>
      </c>
      <c r="G108" s="451">
        <v>1548.79</v>
      </c>
      <c r="H108" s="17">
        <v>9822426.1799999997</v>
      </c>
      <c r="I108" s="339">
        <f>Yhteenveto[[#This Row],[Laskennalliset kustannukset yhteensä]]-Yhteenveto[[#This Row],[Omarahoitusosuus, €]]</f>
        <v>5127753.2180028521</v>
      </c>
      <c r="J108" s="33">
        <f>Lisäosat!U109</f>
        <v>216552.05562167568</v>
      </c>
      <c r="K108" s="34">
        <f>'Muut lis_väh'!Q106</f>
        <v>-543592.9501341416</v>
      </c>
      <c r="L108" s="231">
        <f>Yhteenveto[[#This Row],[Valtionosuus omarahoitusosuuden jälkeen (välisumma)]]+Yhteenveto[[#This Row],[Lisäosat yhteensä]]+Yhteenveto[[#This Row],[Valtionosuuteen tehtävät vähennykset ja lisäykset, netto]]</f>
        <v>4800712.3234903868</v>
      </c>
      <c r="M108" s="34">
        <f>'Verotuloihin perust tasaus'!N113</f>
        <v>2153558.8922855393</v>
      </c>
      <c r="N108" s="303">
        <f>SUM(Yhteenveto[[#This Row],[Valtionosuus ennen verotuloihin perustuvaa valtionosuuden tasausta]]+Yhteenveto[[#This Row],[Verotuloihin perustuva valtionosuuden tasaus]])</f>
        <v>6954271.2157759257</v>
      </c>
      <c r="O108" s="241">
        <f>Verokorvaukset!G106</f>
        <v>932347.00042396225</v>
      </c>
      <c r="P108" s="372">
        <f>SUM(Yhteenveto[[#This Row],[Kunnan  peruspalvelujen valtionosuus ]:[Veroperustemuutoksista johtuvien veromenetysten korvaus]])</f>
        <v>7886618.2161998879</v>
      </c>
      <c r="Q108" s="34">
        <f>Kotikuntakorvaus!F110</f>
        <v>-630818.08750000002</v>
      </c>
      <c r="R108" s="341">
        <f>+Yhteenveto[[#This Row],[Kunnan  peruspalvelujen valtionosuus ]]+Yhteenveto[[#This Row],[Veroperustemuutoksista johtuvien veromenetysten korvaus]]+Yhteenveto[[#This Row],[Kotikuntakorvaus, netto]]</f>
        <v>7255800.1286998875</v>
      </c>
      <c r="S108" s="11"/>
      <c r="T108"/>
    </row>
    <row r="109" spans="1:20" ht="15" x14ac:dyDescent="0.25">
      <c r="A109" s="32">
        <v>290</v>
      </c>
      <c r="B109" s="13" t="s">
        <v>114</v>
      </c>
      <c r="C109" s="15">
        <v>7483</v>
      </c>
      <c r="D109" s="15">
        <f>Ikärakenne[[#This Row],[Laskennalliset kustannukset, IKÄRAKENNE yhteensä, €]]</f>
        <v>8879461.1099999994</v>
      </c>
      <c r="E109" s="15">
        <f>'Lask. kustannukset MUUT'!AD115</f>
        <v>5666037.0615752041</v>
      </c>
      <c r="F109" s="231">
        <f>Yhteenveto[[#This Row],[Ikärakenne, laskennallinen kustannus]]+Yhteenveto[[#This Row],[Muut laskennalliset kustannukset ]]</f>
        <v>14545498.171575204</v>
      </c>
      <c r="G109" s="451">
        <v>1548.79</v>
      </c>
      <c r="H109" s="17">
        <v>11589595.57</v>
      </c>
      <c r="I109" s="339">
        <f>Yhteenveto[[#This Row],[Laskennalliset kustannukset yhteensä]]-Yhteenveto[[#This Row],[Omarahoitusosuus, €]]</f>
        <v>2955902.6015752032</v>
      </c>
      <c r="J109" s="33">
        <f>Lisäosat!U110</f>
        <v>1352190.600473728</v>
      </c>
      <c r="K109" s="34">
        <f>'Muut lis_väh'!Q107</f>
        <v>431692.34670865035</v>
      </c>
      <c r="L109" s="231">
        <f>Yhteenveto[[#This Row],[Valtionosuus omarahoitusosuuden jälkeen (välisumma)]]+Yhteenveto[[#This Row],[Lisäosat yhteensä]]+Yhteenveto[[#This Row],[Valtionosuuteen tehtävät vähennykset ja lisäykset, netto]]</f>
        <v>4739785.548757582</v>
      </c>
      <c r="M109" s="34">
        <f>'Verotuloihin perust tasaus'!N114</f>
        <v>2367937.700322228</v>
      </c>
      <c r="N109" s="303">
        <f>SUM(Yhteenveto[[#This Row],[Valtionosuus ennen verotuloihin perustuvaa valtionosuuden tasausta]]+Yhteenveto[[#This Row],[Verotuloihin perustuva valtionosuuden tasaus]])</f>
        <v>7107723.2490798105</v>
      </c>
      <c r="O109" s="241">
        <f>Verokorvaukset!G107</f>
        <v>1133386.3345160687</v>
      </c>
      <c r="P109" s="372">
        <f>SUM(Yhteenveto[[#This Row],[Kunnan  peruspalvelujen valtionosuus ]:[Veroperustemuutoksista johtuvien veromenetysten korvaus]])</f>
        <v>8241109.5835958794</v>
      </c>
      <c r="Q109" s="34">
        <f>Kotikuntakorvaus!F111</f>
        <v>-38868.5</v>
      </c>
      <c r="R109" s="341">
        <f>+Yhteenveto[[#This Row],[Kunnan  peruspalvelujen valtionosuus ]]+Yhteenveto[[#This Row],[Veroperustemuutoksista johtuvien veromenetysten korvaus]]+Yhteenveto[[#This Row],[Kotikuntakorvaus, netto]]</f>
        <v>8202241.0835958794</v>
      </c>
      <c r="S109" s="11"/>
      <c r="T109"/>
    </row>
    <row r="110" spans="1:20" ht="15" x14ac:dyDescent="0.25">
      <c r="A110" s="32">
        <v>291</v>
      </c>
      <c r="B110" s="36" t="s">
        <v>115</v>
      </c>
      <c r="C110" s="15">
        <v>2038</v>
      </c>
      <c r="D110" s="15">
        <f>Ikärakenne[[#This Row],[Laskennalliset kustannukset, IKÄRAKENNE yhteensä, €]]</f>
        <v>2014181.94</v>
      </c>
      <c r="E110" s="15">
        <f>'Lask. kustannukset MUUT'!AD116</f>
        <v>981473.98504402803</v>
      </c>
      <c r="F110" s="231">
        <f>Yhteenveto[[#This Row],[Ikärakenne, laskennallinen kustannus]]+Yhteenveto[[#This Row],[Muut laskennalliset kustannukset ]]</f>
        <v>2995655.9250440281</v>
      </c>
      <c r="G110" s="451">
        <v>1548.79</v>
      </c>
      <c r="H110" s="17">
        <v>3156434.02</v>
      </c>
      <c r="I110" s="339">
        <f>Yhteenveto[[#This Row],[Laskennalliset kustannukset yhteensä]]-Yhteenveto[[#This Row],[Omarahoitusosuus, €]]</f>
        <v>-160778.09495597193</v>
      </c>
      <c r="J110" s="33">
        <f>Lisäosat!U111</f>
        <v>350711.55405971699</v>
      </c>
      <c r="K110" s="34">
        <f>'Muut lis_väh'!Q108</f>
        <v>1772856.5590110105</v>
      </c>
      <c r="L110" s="231">
        <f>Yhteenveto[[#This Row],[Valtionosuus omarahoitusosuuden jälkeen (välisumma)]]+Yhteenveto[[#This Row],[Lisäosat yhteensä]]+Yhteenveto[[#This Row],[Valtionosuuteen tehtävät vähennykset ja lisäykset, netto]]</f>
        <v>1962790.0181147554</v>
      </c>
      <c r="M110" s="34">
        <f>'Verotuloihin perust tasaus'!N115</f>
        <v>357453.57575062511</v>
      </c>
      <c r="N110" s="303">
        <f>SUM(Yhteenveto[[#This Row],[Valtionosuus ennen verotuloihin perustuvaa valtionosuuden tasausta]]+Yhteenveto[[#This Row],[Verotuloihin perustuva valtionosuuden tasaus]])</f>
        <v>2320243.5938653806</v>
      </c>
      <c r="O110" s="241">
        <f>Verokorvaukset!G108</f>
        <v>334008.07439952611</v>
      </c>
      <c r="P110" s="372">
        <f>SUM(Yhteenveto[[#This Row],[Kunnan  peruspalvelujen valtionosuus ]:[Veroperustemuutoksista johtuvien veromenetysten korvaus]])</f>
        <v>2654251.6682649069</v>
      </c>
      <c r="Q110" s="34">
        <f>Kotikuntakorvaus!F112</f>
        <v>8833.75</v>
      </c>
      <c r="R110" s="341">
        <f>+Yhteenveto[[#This Row],[Kunnan  peruspalvelujen valtionosuus ]]+Yhteenveto[[#This Row],[Veroperustemuutoksista johtuvien veromenetysten korvaus]]+Yhteenveto[[#This Row],[Kotikuntakorvaus, netto]]</f>
        <v>2663085.4182649069</v>
      </c>
      <c r="S110" s="11"/>
      <c r="T110"/>
    </row>
    <row r="111" spans="1:20" ht="15" x14ac:dyDescent="0.25">
      <c r="A111" s="32">
        <v>297</v>
      </c>
      <c r="B111" s="13" t="s">
        <v>116</v>
      </c>
      <c r="C111" s="15">
        <v>125666</v>
      </c>
      <c r="D111" s="15">
        <f>Ikärakenne[[#This Row],[Laskennalliset kustannukset, IKÄRAKENNE yhteensä, €]]</f>
        <v>195528701.46000001</v>
      </c>
      <c r="E111" s="15">
        <f>'Lask. kustannukset MUUT'!AD117</f>
        <v>38968501.005715862</v>
      </c>
      <c r="F111" s="231">
        <f>Yhteenveto[[#This Row],[Ikärakenne, laskennallinen kustannus]]+Yhteenveto[[#This Row],[Muut laskennalliset kustannukset ]]</f>
        <v>234497202.46571589</v>
      </c>
      <c r="G111" s="451">
        <v>1548.79</v>
      </c>
      <c r="H111" s="17">
        <v>194630244.13999999</v>
      </c>
      <c r="I111" s="339">
        <f>Yhteenveto[[#This Row],[Laskennalliset kustannukset yhteensä]]-Yhteenveto[[#This Row],[Omarahoitusosuus, €]]</f>
        <v>39866958.325715899</v>
      </c>
      <c r="J111" s="33">
        <f>Lisäosat!U112</f>
        <v>6077337.7726581339</v>
      </c>
      <c r="K111" s="34">
        <f>'Muut lis_väh'!Q109</f>
        <v>-30452145.077829797</v>
      </c>
      <c r="L111" s="231">
        <f>Yhteenveto[[#This Row],[Valtionosuus omarahoitusosuuden jälkeen (välisumma)]]+Yhteenveto[[#This Row],[Lisäosat yhteensä]]+Yhteenveto[[#This Row],[Valtionosuuteen tehtävät vähennykset ja lisäykset, netto]]</f>
        <v>15492151.020544235</v>
      </c>
      <c r="M111" s="34">
        <f>'Verotuloihin perust tasaus'!N116</f>
        <v>24749627.856076535</v>
      </c>
      <c r="N111" s="303">
        <f>SUM(Yhteenveto[[#This Row],[Valtionosuus ennen verotuloihin perustuvaa valtionosuuden tasausta]]+Yhteenveto[[#This Row],[Verotuloihin perustuva valtionosuuden tasaus]])</f>
        <v>40241778.87662077</v>
      </c>
      <c r="O111" s="241">
        <f>Verokorvaukset!G109</f>
        <v>12020437.986465247</v>
      </c>
      <c r="P111" s="372">
        <f>SUM(Yhteenveto[[#This Row],[Kunnan  peruspalvelujen valtionosuus ]:[Veroperustemuutoksista johtuvien veromenetysten korvaus]])</f>
        <v>52262216.863086015</v>
      </c>
      <c r="Q111" s="34">
        <f>Kotikuntakorvaus!F113</f>
        <v>-3804607.7875000006</v>
      </c>
      <c r="R111" s="341">
        <f>+Yhteenveto[[#This Row],[Kunnan  peruspalvelujen valtionosuus ]]+Yhteenveto[[#This Row],[Veroperustemuutoksista johtuvien veromenetysten korvaus]]+Yhteenveto[[#This Row],[Kotikuntakorvaus, netto]]</f>
        <v>48457609.075586013</v>
      </c>
      <c r="S111" s="11"/>
      <c r="T111"/>
    </row>
    <row r="112" spans="1:20" ht="15" x14ac:dyDescent="0.25">
      <c r="A112" s="32">
        <v>300</v>
      </c>
      <c r="B112" s="13" t="s">
        <v>117</v>
      </c>
      <c r="C112" s="15">
        <v>3335</v>
      </c>
      <c r="D112" s="15">
        <f>Ikärakenne[[#This Row],[Laskennalliset kustannukset, IKÄRAKENNE yhteensä, €]]</f>
        <v>4753743.62</v>
      </c>
      <c r="E112" s="15">
        <f>'Lask. kustannukset MUUT'!AD118</f>
        <v>834142.10856138845</v>
      </c>
      <c r="F112" s="231">
        <f>Yhteenveto[[#This Row],[Ikärakenne, laskennallinen kustannus]]+Yhteenveto[[#This Row],[Muut laskennalliset kustannukset ]]</f>
        <v>5587885.7285613883</v>
      </c>
      <c r="G112" s="451">
        <v>1548.79</v>
      </c>
      <c r="H112" s="17">
        <v>5165214.6499999994</v>
      </c>
      <c r="I112" s="339">
        <f>Yhteenveto[[#This Row],[Laskennalliset kustannukset yhteensä]]-Yhteenveto[[#This Row],[Omarahoitusosuus, €]]</f>
        <v>422671.07856138889</v>
      </c>
      <c r="J112" s="33">
        <f>Lisäosat!U113</f>
        <v>204279.37765714459</v>
      </c>
      <c r="K112" s="34">
        <f>'Muut lis_väh'!Q110</f>
        <v>1689074.2659014626</v>
      </c>
      <c r="L112" s="231">
        <f>Yhteenveto[[#This Row],[Valtionosuus omarahoitusosuuden jälkeen (välisumma)]]+Yhteenveto[[#This Row],[Lisäosat yhteensä]]+Yhteenveto[[#This Row],[Valtionosuuteen tehtävät vähennykset ja lisäykset, netto]]</f>
        <v>2316024.7221199963</v>
      </c>
      <c r="M112" s="34">
        <f>'Verotuloihin perust tasaus'!N117</f>
        <v>1643637.2721073977</v>
      </c>
      <c r="N112" s="303">
        <f>SUM(Yhteenveto[[#This Row],[Valtionosuus ennen verotuloihin perustuvaa valtionosuuden tasausta]]+Yhteenveto[[#This Row],[Verotuloihin perustuva valtionosuuden tasaus]])</f>
        <v>3959661.994227394</v>
      </c>
      <c r="O112" s="241">
        <f>Verokorvaukset!G110</f>
        <v>562639.74207269074</v>
      </c>
      <c r="P112" s="372">
        <f>SUM(Yhteenveto[[#This Row],[Kunnan  peruspalvelujen valtionosuus ]:[Veroperustemuutoksista johtuvien veromenetysten korvaus]])</f>
        <v>4522301.7363000847</v>
      </c>
      <c r="Q112" s="34">
        <f>Kotikuntakorvaus!F114</f>
        <v>496633.42500000005</v>
      </c>
      <c r="R112" s="341">
        <f>+Yhteenveto[[#This Row],[Kunnan  peruspalvelujen valtionosuus ]]+Yhteenveto[[#This Row],[Veroperustemuutoksista johtuvien veromenetysten korvaus]]+Yhteenveto[[#This Row],[Kotikuntakorvaus, netto]]</f>
        <v>5018935.1613000846</v>
      </c>
      <c r="S112" s="11"/>
      <c r="T112"/>
    </row>
    <row r="113" spans="1:20" ht="15" x14ac:dyDescent="0.25">
      <c r="A113" s="32">
        <v>301</v>
      </c>
      <c r="B113" s="13" t="s">
        <v>118</v>
      </c>
      <c r="C113" s="15">
        <v>19509</v>
      </c>
      <c r="D113" s="15">
        <f>Ikärakenne[[#This Row],[Laskennalliset kustannukset, IKÄRAKENNE yhteensä, €]]</f>
        <v>30934847.089999996</v>
      </c>
      <c r="E113" s="15">
        <f>'Lask. kustannukset MUUT'!AD119</f>
        <v>4961562.6304014409</v>
      </c>
      <c r="F113" s="231">
        <f>Yhteenveto[[#This Row],[Ikärakenne, laskennallinen kustannus]]+Yhteenveto[[#This Row],[Muut laskennalliset kustannukset ]]</f>
        <v>35896409.720401436</v>
      </c>
      <c r="G113" s="451">
        <v>1548.79</v>
      </c>
      <c r="H113" s="17">
        <v>30215344.109999999</v>
      </c>
      <c r="I113" s="339">
        <f>Yhteenveto[[#This Row],[Laskennalliset kustannukset yhteensä]]-Yhteenveto[[#This Row],[Omarahoitusosuus, €]]</f>
        <v>5681065.6104014367</v>
      </c>
      <c r="J113" s="33">
        <f>Lisäosat!U114</f>
        <v>644622.41540311056</v>
      </c>
      <c r="K113" s="34">
        <f>'Muut lis_väh'!Q111</f>
        <v>-4649709.1117109936</v>
      </c>
      <c r="L113" s="231">
        <f>Yhteenveto[[#This Row],[Valtionosuus omarahoitusosuuden jälkeen (välisumma)]]+Yhteenveto[[#This Row],[Lisäosat yhteensä]]+Yhteenveto[[#This Row],[Valtionosuuteen tehtävät vähennykset ja lisäykset, netto]]</f>
        <v>1675978.914093554</v>
      </c>
      <c r="M113" s="34">
        <f>'Verotuloihin perust tasaus'!N118</f>
        <v>10355361.918266688</v>
      </c>
      <c r="N113" s="303">
        <f>SUM(Yhteenveto[[#This Row],[Valtionosuus ennen verotuloihin perustuvaa valtionosuuden tasausta]]+Yhteenveto[[#This Row],[Verotuloihin perustuva valtionosuuden tasaus]])</f>
        <v>12031340.832360242</v>
      </c>
      <c r="O113" s="241">
        <f>Verokorvaukset!G111</f>
        <v>3175120.0561570008</v>
      </c>
      <c r="P113" s="372">
        <f>SUM(Yhteenveto[[#This Row],[Kunnan  peruspalvelujen valtionosuus ]:[Veroperustemuutoksista johtuvien veromenetysten korvaus]])</f>
        <v>15206460.888517242</v>
      </c>
      <c r="Q113" s="34">
        <f>Kotikuntakorvaus!F115</f>
        <v>291425.41249999998</v>
      </c>
      <c r="R113" s="341">
        <f>+Yhteenveto[[#This Row],[Kunnan  peruspalvelujen valtionosuus ]]+Yhteenveto[[#This Row],[Veroperustemuutoksista johtuvien veromenetysten korvaus]]+Yhteenveto[[#This Row],[Kotikuntakorvaus, netto]]</f>
        <v>15497886.301017242</v>
      </c>
      <c r="S113" s="11"/>
      <c r="T113"/>
    </row>
    <row r="114" spans="1:20" ht="15" x14ac:dyDescent="0.25">
      <c r="A114" s="32">
        <v>304</v>
      </c>
      <c r="B114" s="13" t="s">
        <v>119</v>
      </c>
      <c r="C114" s="15">
        <v>970</v>
      </c>
      <c r="D114" s="15">
        <f>Ikärakenne[[#This Row],[Laskennalliset kustannukset, IKÄRAKENNE yhteensä, €]]</f>
        <v>828614.26</v>
      </c>
      <c r="E114" s="15">
        <f>'Lask. kustannukset MUUT'!AD120</f>
        <v>804695.15240550379</v>
      </c>
      <c r="F114" s="231">
        <f>Yhteenveto[[#This Row],[Ikärakenne, laskennallinen kustannus]]+Yhteenveto[[#This Row],[Muut laskennalliset kustannukset ]]</f>
        <v>1633309.4124055039</v>
      </c>
      <c r="G114" s="451">
        <v>1548.79</v>
      </c>
      <c r="H114" s="17">
        <v>1502326.3</v>
      </c>
      <c r="I114" s="339">
        <f>Yhteenveto[[#This Row],[Laskennalliset kustannukset yhteensä]]-Yhteenveto[[#This Row],[Omarahoitusosuus, €]]</f>
        <v>130983.11240550387</v>
      </c>
      <c r="J114" s="33">
        <f>Lisäosat!U115</f>
        <v>154217.87069261476</v>
      </c>
      <c r="K114" s="34">
        <f>'Muut lis_väh'!Q112</f>
        <v>-334649.83474312769</v>
      </c>
      <c r="L114" s="231">
        <f>Yhteenveto[[#This Row],[Valtionosuus omarahoitusosuuden jälkeen (välisumma)]]+Yhteenveto[[#This Row],[Lisäosat yhteensä]]+Yhteenveto[[#This Row],[Valtionosuuteen tehtävät vähennykset ja lisäykset, netto]]</f>
        <v>-49448.851645009068</v>
      </c>
      <c r="M114" s="34">
        <f>'Verotuloihin perust tasaus'!N119</f>
        <v>-90313.519966667271</v>
      </c>
      <c r="N114" s="303">
        <f>SUM(Yhteenveto[[#This Row],[Valtionosuus ennen verotuloihin perustuvaa valtionosuuden tasausta]]+Yhteenveto[[#This Row],[Verotuloihin perustuva valtionosuuden tasaus]])</f>
        <v>-139762.37161167635</v>
      </c>
      <c r="O114" s="241">
        <f>Verokorvaukset!G112</f>
        <v>153409.66554334611</v>
      </c>
      <c r="P114" s="372">
        <f>SUM(Yhteenveto[[#This Row],[Kunnan  peruspalvelujen valtionosuus ]:[Veroperustemuutoksista johtuvien veromenetysten korvaus]])</f>
        <v>13647.293931669759</v>
      </c>
      <c r="Q114" s="34">
        <f>Kotikuntakorvaus!F116</f>
        <v>-257945.5</v>
      </c>
      <c r="R114" s="341">
        <f>+Yhteenveto[[#This Row],[Kunnan  peruspalvelujen valtionosuus ]]+Yhteenveto[[#This Row],[Veroperustemuutoksista johtuvien veromenetysten korvaus]]+Yhteenveto[[#This Row],[Kotikuntakorvaus, netto]]</f>
        <v>-244298.20606833024</v>
      </c>
      <c r="S114" s="11"/>
      <c r="T114"/>
    </row>
    <row r="115" spans="1:20" ht="15" x14ac:dyDescent="0.25">
      <c r="A115" s="32">
        <v>305</v>
      </c>
      <c r="B115" s="13" t="s">
        <v>120</v>
      </c>
      <c r="C115" s="15">
        <v>14876</v>
      </c>
      <c r="D115" s="15">
        <f>Ikärakenne[[#This Row],[Laskennalliset kustannukset, IKÄRAKENNE yhteensä, €]]</f>
        <v>23487519.580000002</v>
      </c>
      <c r="E115" s="15">
        <f>'Lask. kustannukset MUUT'!AD121</f>
        <v>7793095.4174485235</v>
      </c>
      <c r="F115" s="231">
        <f>Yhteenveto[[#This Row],[Ikärakenne, laskennallinen kustannus]]+Yhteenveto[[#This Row],[Muut laskennalliset kustannukset ]]</f>
        <v>31280614.997448526</v>
      </c>
      <c r="G115" s="451">
        <v>1548.79</v>
      </c>
      <c r="H115" s="17">
        <v>23039800.039999999</v>
      </c>
      <c r="I115" s="339">
        <f>Yhteenveto[[#This Row],[Laskennalliset kustannukset yhteensä]]-Yhteenveto[[#This Row],[Omarahoitusosuus, €]]</f>
        <v>8240814.9574485272</v>
      </c>
      <c r="J115" s="33">
        <f>Lisäosat!U116</f>
        <v>1369533.3383185312</v>
      </c>
      <c r="K115" s="34">
        <f>'Muut lis_väh'!Q113</f>
        <v>616975.89772878936</v>
      </c>
      <c r="L115" s="231">
        <f>Yhteenveto[[#This Row],[Valtionosuus omarahoitusosuuden jälkeen (välisumma)]]+Yhteenveto[[#This Row],[Lisäosat yhteensä]]+Yhteenveto[[#This Row],[Valtionosuuteen tehtävät vähennykset ja lisäykset, netto]]</f>
        <v>10227324.193495847</v>
      </c>
      <c r="M115" s="34">
        <f>'Verotuloihin perust tasaus'!N120</f>
        <v>3433250.3386248783</v>
      </c>
      <c r="N115" s="303">
        <f>SUM(Yhteenveto[[#This Row],[Valtionosuus ennen verotuloihin perustuvaa valtionosuuden tasausta]]+Yhteenveto[[#This Row],[Verotuloihin perustuva valtionosuuden tasaus]])</f>
        <v>13660574.532120725</v>
      </c>
      <c r="O115" s="241">
        <f>Verokorvaukset!G113</f>
        <v>1579273.4886714229</v>
      </c>
      <c r="P115" s="372">
        <f>SUM(Yhteenveto[[#This Row],[Kunnan  peruspalvelujen valtionosuus ]:[Veroperustemuutoksista johtuvien veromenetysten korvaus]])</f>
        <v>15239848.020792149</v>
      </c>
      <c r="Q115" s="34">
        <f>Kotikuntakorvaus!F117</f>
        <v>-210243.25</v>
      </c>
      <c r="R115" s="341">
        <f>+Yhteenveto[[#This Row],[Kunnan  peruspalvelujen valtionosuus ]]+Yhteenveto[[#This Row],[Veroperustemuutoksista johtuvien veromenetysten korvaus]]+Yhteenveto[[#This Row],[Kotikuntakorvaus, netto]]</f>
        <v>15029604.770792149</v>
      </c>
      <c r="S115" s="11"/>
      <c r="T115"/>
    </row>
    <row r="116" spans="1:20" ht="15" x14ac:dyDescent="0.25">
      <c r="A116" s="32">
        <v>309</v>
      </c>
      <c r="B116" s="13" t="s">
        <v>121</v>
      </c>
      <c r="C116" s="15">
        <v>6444</v>
      </c>
      <c r="D116" s="15">
        <f>Ikärakenne[[#This Row],[Laskennalliset kustannukset, IKÄRAKENNE yhteensä, €]]</f>
        <v>9370262.5299999993</v>
      </c>
      <c r="E116" s="15">
        <f>'Lask. kustannukset MUUT'!AD122</f>
        <v>2903828.5203617159</v>
      </c>
      <c r="F116" s="231">
        <f>Yhteenveto[[#This Row],[Ikärakenne, laskennallinen kustannus]]+Yhteenveto[[#This Row],[Muut laskennalliset kustannukset ]]</f>
        <v>12274091.050361715</v>
      </c>
      <c r="G116" s="451">
        <v>1548.79</v>
      </c>
      <c r="H116" s="17">
        <v>9980402.7599999998</v>
      </c>
      <c r="I116" s="339">
        <f>Yhteenveto[[#This Row],[Laskennalliset kustannukset yhteensä]]-Yhteenveto[[#This Row],[Omarahoitusosuus, €]]</f>
        <v>2293688.2903617155</v>
      </c>
      <c r="J116" s="33">
        <f>Lisäosat!U117</f>
        <v>397083.12646580476</v>
      </c>
      <c r="K116" s="34">
        <f>'Muut lis_väh'!Q114</f>
        <v>-2575599.2619377943</v>
      </c>
      <c r="L116" s="231">
        <f>Yhteenveto[[#This Row],[Valtionosuus omarahoitusosuuden jälkeen (välisumma)]]+Yhteenveto[[#This Row],[Lisäosat yhteensä]]+Yhteenveto[[#This Row],[Valtionosuuteen tehtävät vähennykset ja lisäykset, netto]]</f>
        <v>115172.15488972608</v>
      </c>
      <c r="M116" s="34">
        <f>'Verotuloihin perust tasaus'!N121</f>
        <v>3886978.9762536823</v>
      </c>
      <c r="N116" s="303">
        <f>SUM(Yhteenveto[[#This Row],[Valtionosuus ennen verotuloihin perustuvaa valtionosuuden tasausta]]+Yhteenveto[[#This Row],[Verotuloihin perustuva valtionosuuden tasaus]])</f>
        <v>4002151.1311434084</v>
      </c>
      <c r="O116" s="241">
        <f>Verokorvaukset!G114</f>
        <v>824499.90431582299</v>
      </c>
      <c r="P116" s="372">
        <f>SUM(Yhteenveto[[#This Row],[Kunnan  peruspalvelujen valtionosuus ]:[Veroperustemuutoksista johtuvien veromenetysten korvaus]])</f>
        <v>4826651.0354592316</v>
      </c>
      <c r="Q116" s="34">
        <f>Kotikuntakorvaus!F118</f>
        <v>17667.5</v>
      </c>
      <c r="R116" s="341">
        <f>+Yhteenveto[[#This Row],[Kunnan  peruspalvelujen valtionosuus ]]+Yhteenveto[[#This Row],[Veroperustemuutoksista johtuvien veromenetysten korvaus]]+Yhteenveto[[#This Row],[Kotikuntakorvaus, netto]]</f>
        <v>4844318.5354592316</v>
      </c>
      <c r="S116" s="11"/>
      <c r="T116"/>
    </row>
    <row r="117" spans="1:20" ht="15" x14ac:dyDescent="0.25">
      <c r="A117" s="32">
        <v>312</v>
      </c>
      <c r="B117" s="13" t="s">
        <v>122</v>
      </c>
      <c r="C117" s="15">
        <v>1155</v>
      </c>
      <c r="D117" s="15">
        <f>Ikärakenne[[#This Row],[Laskennalliset kustannukset, IKÄRAKENNE yhteensä, €]]</f>
        <v>2018374.2299999997</v>
      </c>
      <c r="E117" s="15">
        <f>'Lask. kustannukset MUUT'!AD123</f>
        <v>575138.42323514121</v>
      </c>
      <c r="F117" s="231">
        <f>Yhteenveto[[#This Row],[Ikärakenne, laskennallinen kustannus]]+Yhteenveto[[#This Row],[Muut laskennalliset kustannukset ]]</f>
        <v>2593512.6532351412</v>
      </c>
      <c r="G117" s="451">
        <v>1548.79</v>
      </c>
      <c r="H117" s="17">
        <v>1788852.45</v>
      </c>
      <c r="I117" s="339">
        <f>Yhteenveto[[#This Row],[Laskennalliset kustannukset yhteensä]]-Yhteenveto[[#This Row],[Omarahoitusosuus, €]]</f>
        <v>804660.20323514123</v>
      </c>
      <c r="J117" s="33">
        <f>Lisäosat!U118</f>
        <v>193524.47672740754</v>
      </c>
      <c r="K117" s="34">
        <f>'Muut lis_väh'!Q115</f>
        <v>-227677.67496143238</v>
      </c>
      <c r="L117" s="231">
        <f>Yhteenveto[[#This Row],[Valtionosuus omarahoitusosuuden jälkeen (välisumma)]]+Yhteenveto[[#This Row],[Lisäosat yhteensä]]+Yhteenveto[[#This Row],[Valtionosuuteen tehtävät vähennykset ja lisäykset, netto]]</f>
        <v>770507.00500111643</v>
      </c>
      <c r="M117" s="34">
        <f>'Verotuloihin perust tasaus'!N122</f>
        <v>388029.66696440201</v>
      </c>
      <c r="N117" s="303">
        <f>SUM(Yhteenveto[[#This Row],[Valtionosuus ennen verotuloihin perustuvaa valtionosuuden tasausta]]+Yhteenveto[[#This Row],[Verotuloihin perustuva valtionosuuden tasaus]])</f>
        <v>1158536.6719655185</v>
      </c>
      <c r="O117" s="241">
        <f>Verokorvaukset!G115</f>
        <v>205380.96306176961</v>
      </c>
      <c r="P117" s="372">
        <f>SUM(Yhteenveto[[#This Row],[Kunnan  peruspalvelujen valtionosuus ]:[Veroperustemuutoksista johtuvien veromenetysten korvaus]])</f>
        <v>1363917.635027288</v>
      </c>
      <c r="Q117" s="34">
        <f>Kotikuntakorvaus!F119</f>
        <v>88.337499999999636</v>
      </c>
      <c r="R117" s="341">
        <f>+Yhteenveto[[#This Row],[Kunnan  peruspalvelujen valtionosuus ]]+Yhteenveto[[#This Row],[Veroperustemuutoksista johtuvien veromenetysten korvaus]]+Yhteenveto[[#This Row],[Kotikuntakorvaus, netto]]</f>
        <v>1364005.9725272879</v>
      </c>
      <c r="S117" s="11"/>
      <c r="T117"/>
    </row>
    <row r="118" spans="1:20" ht="15" x14ac:dyDescent="0.25">
      <c r="A118" s="32">
        <v>316</v>
      </c>
      <c r="B118" s="13" t="s">
        <v>123</v>
      </c>
      <c r="C118" s="15">
        <v>4093</v>
      </c>
      <c r="D118" s="15">
        <f>Ikärakenne[[#This Row],[Laskennalliset kustannukset, IKÄRAKENNE yhteensä, €]]</f>
        <v>5724056.96</v>
      </c>
      <c r="E118" s="15">
        <f>'Lask. kustannukset MUUT'!AD124</f>
        <v>1370978.2020549898</v>
      </c>
      <c r="F118" s="231">
        <f>Yhteenveto[[#This Row],[Ikärakenne, laskennallinen kustannus]]+Yhteenveto[[#This Row],[Muut laskennalliset kustannukset ]]</f>
        <v>7095035.1620549895</v>
      </c>
      <c r="G118" s="451">
        <v>1548.79</v>
      </c>
      <c r="H118" s="17">
        <v>6339197.4699999997</v>
      </c>
      <c r="I118" s="339">
        <f>Yhteenveto[[#This Row],[Laskennalliset kustannukset yhteensä]]-Yhteenveto[[#This Row],[Omarahoitusosuus, €]]</f>
        <v>755837.69205498975</v>
      </c>
      <c r="J118" s="33">
        <f>Lisäosat!U119</f>
        <v>135912.7759776187</v>
      </c>
      <c r="K118" s="34">
        <f>'Muut lis_väh'!Q116</f>
        <v>-623045.41353752336</v>
      </c>
      <c r="L118" s="231">
        <f>Yhteenveto[[#This Row],[Valtionosuus omarahoitusosuuden jälkeen (välisumma)]]+Yhteenveto[[#This Row],[Lisäosat yhteensä]]+Yhteenveto[[#This Row],[Valtionosuuteen tehtävät vähennykset ja lisäykset, netto]]</f>
        <v>268705.05449508515</v>
      </c>
      <c r="M118" s="34">
        <f>'Verotuloihin perust tasaus'!N123</f>
        <v>443932.88550476247</v>
      </c>
      <c r="N118" s="303">
        <f>SUM(Yhteenveto[[#This Row],[Valtionosuus ennen verotuloihin perustuvaa valtionosuuden tasausta]]+Yhteenveto[[#This Row],[Verotuloihin perustuva valtionosuuden tasaus]])</f>
        <v>712637.93999984767</v>
      </c>
      <c r="O118" s="241">
        <f>Verokorvaukset!G116</f>
        <v>487796.10580790829</v>
      </c>
      <c r="P118" s="372">
        <f>SUM(Yhteenveto[[#This Row],[Kunnan  peruspalvelujen valtionosuus ]:[Veroperustemuutoksista johtuvien veromenetysten korvaus]])</f>
        <v>1200434.045807756</v>
      </c>
      <c r="Q118" s="34">
        <f>Kotikuntakorvaus!F120</f>
        <v>38780.162500000006</v>
      </c>
      <c r="R118" s="341">
        <f>+Yhteenveto[[#This Row],[Kunnan  peruspalvelujen valtionosuus ]]+Yhteenveto[[#This Row],[Veroperustemuutoksista johtuvien veromenetysten korvaus]]+Yhteenveto[[#This Row],[Kotikuntakorvaus, netto]]</f>
        <v>1239214.2083077561</v>
      </c>
      <c r="S118" s="11"/>
      <c r="T118"/>
    </row>
    <row r="119" spans="1:20" ht="15" x14ac:dyDescent="0.25">
      <c r="A119" s="32">
        <v>317</v>
      </c>
      <c r="B119" s="13" t="s">
        <v>124</v>
      </c>
      <c r="C119" s="15">
        <v>2373</v>
      </c>
      <c r="D119" s="15">
        <f>Ikärakenne[[#This Row],[Laskennalliset kustannukset, IKÄRAKENNE yhteensä, €]]</f>
        <v>4532717.17</v>
      </c>
      <c r="E119" s="15">
        <f>'Lask. kustannukset MUUT'!AD125</f>
        <v>983034.81943420414</v>
      </c>
      <c r="F119" s="231">
        <f>Yhteenveto[[#This Row],[Ikärakenne, laskennallinen kustannus]]+Yhteenveto[[#This Row],[Muut laskennalliset kustannukset ]]</f>
        <v>5515751.9894342041</v>
      </c>
      <c r="G119" s="451">
        <v>1548.79</v>
      </c>
      <c r="H119" s="17">
        <v>3675278.67</v>
      </c>
      <c r="I119" s="339">
        <f>Yhteenveto[[#This Row],[Laskennalliset kustannukset yhteensä]]-Yhteenveto[[#This Row],[Omarahoitusosuus, €]]</f>
        <v>1840473.3194342041</v>
      </c>
      <c r="J119" s="33">
        <f>Lisäosat!U120</f>
        <v>366898.49841076939</v>
      </c>
      <c r="K119" s="34">
        <f>'Muut lis_väh'!Q117</f>
        <v>487615.31294146128</v>
      </c>
      <c r="L119" s="231">
        <f>Yhteenveto[[#This Row],[Valtionosuus omarahoitusosuuden jälkeen (välisumma)]]+Yhteenveto[[#This Row],[Lisäosat yhteensä]]+Yhteenveto[[#This Row],[Valtionosuuteen tehtävät vähennykset ja lisäykset, netto]]</f>
        <v>2694987.1307864347</v>
      </c>
      <c r="M119" s="34">
        <f>'Verotuloihin perust tasaus'!N124</f>
        <v>1621605.52445666</v>
      </c>
      <c r="N119" s="303">
        <f>SUM(Yhteenveto[[#This Row],[Valtionosuus ennen verotuloihin perustuvaa valtionosuuden tasausta]]+Yhteenveto[[#This Row],[Verotuloihin perustuva valtionosuuden tasaus]])</f>
        <v>4316592.655243095</v>
      </c>
      <c r="O119" s="241">
        <f>Verokorvaukset!G117</f>
        <v>468987.44816928206</v>
      </c>
      <c r="P119" s="372">
        <f>SUM(Yhteenveto[[#This Row],[Kunnan  peruspalvelujen valtionosuus ]:[Veroperustemuutoksista johtuvien veromenetysten korvaus]])</f>
        <v>4785580.1034123767</v>
      </c>
      <c r="Q119" s="34">
        <f>Kotikuntakorvaus!F121</f>
        <v>-28268</v>
      </c>
      <c r="R119" s="341">
        <f>+Yhteenveto[[#This Row],[Kunnan  peruspalvelujen valtionosuus ]]+Yhteenveto[[#This Row],[Veroperustemuutoksista johtuvien veromenetysten korvaus]]+Yhteenveto[[#This Row],[Kotikuntakorvaus, netto]]</f>
        <v>4757312.1034123767</v>
      </c>
      <c r="S119" s="11"/>
      <c r="T119"/>
    </row>
    <row r="120" spans="1:20" ht="15" x14ac:dyDescent="0.25">
      <c r="A120" s="32">
        <v>320</v>
      </c>
      <c r="B120" s="13" t="s">
        <v>125</v>
      </c>
      <c r="C120" s="15">
        <v>6954</v>
      </c>
      <c r="D120" s="15">
        <f>Ikärakenne[[#This Row],[Laskennalliset kustannukset, IKÄRAKENNE yhteensä, €]]</f>
        <v>7699112.2300000004</v>
      </c>
      <c r="E120" s="15">
        <f>'Lask. kustannukset MUUT'!AD126</f>
        <v>4991889.1022573514</v>
      </c>
      <c r="F120" s="231">
        <f>Yhteenveto[[#This Row],[Ikärakenne, laskennallinen kustannus]]+Yhteenveto[[#This Row],[Muut laskennalliset kustannukset ]]</f>
        <v>12691001.332257353</v>
      </c>
      <c r="G120" s="451">
        <v>1548.79</v>
      </c>
      <c r="H120" s="17">
        <v>10770285.66</v>
      </c>
      <c r="I120" s="339">
        <f>Yhteenveto[[#This Row],[Laskennalliset kustannukset yhteensä]]-Yhteenveto[[#This Row],[Omarahoitusosuus, €]]</f>
        <v>1920715.6722573526</v>
      </c>
      <c r="J120" s="33">
        <f>Lisäosat!U121</f>
        <v>1249356.6377434637</v>
      </c>
      <c r="K120" s="34">
        <f>'Muut lis_väh'!Q118</f>
        <v>495256.01142634219</v>
      </c>
      <c r="L120" s="231">
        <f>Yhteenveto[[#This Row],[Valtionosuus omarahoitusosuuden jälkeen (välisumma)]]+Yhteenveto[[#This Row],[Lisäosat yhteensä]]+Yhteenveto[[#This Row],[Valtionosuuteen tehtävät vähennykset ja lisäykset, netto]]</f>
        <v>3665328.3214271585</v>
      </c>
      <c r="M120" s="34">
        <f>'Verotuloihin perust tasaus'!N125</f>
        <v>2103775.2953865561</v>
      </c>
      <c r="N120" s="303">
        <f>SUM(Yhteenveto[[#This Row],[Valtionosuus ennen verotuloihin perustuvaa valtionosuuden tasausta]]+Yhteenveto[[#This Row],[Verotuloihin perustuva valtionosuuden tasaus]])</f>
        <v>5769103.6168137146</v>
      </c>
      <c r="O120" s="241">
        <f>Verokorvaukset!G118</f>
        <v>856114.87383685366</v>
      </c>
      <c r="P120" s="372">
        <f>SUM(Yhteenveto[[#This Row],[Kunnan  peruspalvelujen valtionosuus ]:[Veroperustemuutoksista johtuvien veromenetysten korvaus]])</f>
        <v>6625218.4906505682</v>
      </c>
      <c r="Q120" s="34">
        <f>Kotikuntakorvaus!F122</f>
        <v>88.337499999994179</v>
      </c>
      <c r="R120" s="341">
        <f>+Yhteenveto[[#This Row],[Kunnan  peruspalvelujen valtionosuus ]]+Yhteenveto[[#This Row],[Veroperustemuutoksista johtuvien veromenetysten korvaus]]+Yhteenveto[[#This Row],[Kotikuntakorvaus, netto]]</f>
        <v>6625306.8281505685</v>
      </c>
      <c r="S120" s="11"/>
      <c r="T120"/>
    </row>
    <row r="121" spans="1:20" ht="15" x14ac:dyDescent="0.25">
      <c r="A121" s="32">
        <v>322</v>
      </c>
      <c r="B121" s="13" t="s">
        <v>126</v>
      </c>
      <c r="C121" s="15">
        <v>6371</v>
      </c>
      <c r="D121" s="15">
        <f>Ikärakenne[[#This Row],[Laskennalliset kustannukset, IKÄRAKENNE yhteensä, €]]</f>
        <v>8461786.4299999997</v>
      </c>
      <c r="E121" s="15">
        <f>'Lask. kustannukset MUUT'!AD127</f>
        <v>6131047.5229014354</v>
      </c>
      <c r="F121" s="231">
        <f>Yhteenveto[[#This Row],[Ikärakenne, laskennallinen kustannus]]+Yhteenveto[[#This Row],[Muut laskennalliset kustannukset ]]</f>
        <v>14592833.952901434</v>
      </c>
      <c r="G121" s="451">
        <v>1548.79</v>
      </c>
      <c r="H121" s="17">
        <v>9867341.0899999999</v>
      </c>
      <c r="I121" s="339">
        <f>Yhteenveto[[#This Row],[Laskennalliset kustannukset yhteensä]]-Yhteenveto[[#This Row],[Omarahoitusosuus, €]]</f>
        <v>4725492.8629014343</v>
      </c>
      <c r="J121" s="33">
        <f>Lisäosat!U122</f>
        <v>1021021.2711820577</v>
      </c>
      <c r="K121" s="34">
        <f>'Muut lis_väh'!Q119</f>
        <v>1310336.9353899488</v>
      </c>
      <c r="L121" s="231">
        <f>Yhteenveto[[#This Row],[Valtionosuus omarahoitusosuuden jälkeen (välisumma)]]+Yhteenveto[[#This Row],[Lisäosat yhteensä]]+Yhteenveto[[#This Row],[Valtionosuuteen tehtävät vähennykset ja lisäykset, netto]]</f>
        <v>7056851.0694734408</v>
      </c>
      <c r="M121" s="34">
        <f>'Verotuloihin perust tasaus'!N126</f>
        <v>1660215.4302906964</v>
      </c>
      <c r="N121" s="303">
        <f>SUM(Yhteenveto[[#This Row],[Valtionosuus ennen verotuloihin perustuvaa valtionosuuden tasausta]]+Yhteenveto[[#This Row],[Verotuloihin perustuva valtionosuuden tasaus]])</f>
        <v>8717066.499764137</v>
      </c>
      <c r="O121" s="241">
        <f>Verokorvaukset!G119</f>
        <v>1022523.0467723922</v>
      </c>
      <c r="P121" s="372">
        <f>SUM(Yhteenveto[[#This Row],[Kunnan  peruspalvelujen valtionosuus ]:[Veroperustemuutoksista johtuvien veromenetysten korvaus]])</f>
        <v>9739589.5465365294</v>
      </c>
      <c r="Q121" s="34">
        <f>Kotikuntakorvaus!F123</f>
        <v>106941.37750000006</v>
      </c>
      <c r="R121" s="341">
        <f>+Yhteenveto[[#This Row],[Kunnan  peruspalvelujen valtionosuus ]]+Yhteenveto[[#This Row],[Veroperustemuutoksista johtuvien veromenetysten korvaus]]+Yhteenveto[[#This Row],[Kotikuntakorvaus, netto]]</f>
        <v>9846530.9240365289</v>
      </c>
      <c r="S121" s="11"/>
      <c r="T121"/>
    </row>
    <row r="122" spans="1:20" ht="15" x14ac:dyDescent="0.25">
      <c r="A122" s="32">
        <v>398</v>
      </c>
      <c r="B122" s="13" t="s">
        <v>127</v>
      </c>
      <c r="C122" s="15">
        <v>121337</v>
      </c>
      <c r="D122" s="15">
        <f>Ikärakenne[[#This Row],[Laskennalliset kustannukset, IKÄRAKENNE yhteensä, €]]</f>
        <v>184758242.28999999</v>
      </c>
      <c r="E122" s="15">
        <f>'Lask. kustannukset MUUT'!AD128</f>
        <v>50070741.281912945</v>
      </c>
      <c r="F122" s="231">
        <f>Yhteenveto[[#This Row],[Ikärakenne, laskennallinen kustannus]]+Yhteenveto[[#This Row],[Muut laskennalliset kustannukset ]]</f>
        <v>234828983.57191294</v>
      </c>
      <c r="G122" s="451">
        <v>1548.79</v>
      </c>
      <c r="H122" s="17">
        <v>187925532.22999999</v>
      </c>
      <c r="I122" s="339">
        <f>Yhteenveto[[#This Row],[Laskennalliset kustannukset yhteensä]]-Yhteenveto[[#This Row],[Omarahoitusosuus, €]]</f>
        <v>46903451.341912955</v>
      </c>
      <c r="J122" s="33">
        <f>Lisäosat!U123</f>
        <v>4739605.3362197857</v>
      </c>
      <c r="K122" s="34">
        <f>'Muut lis_väh'!Q120</f>
        <v>706989.89399202028</v>
      </c>
      <c r="L122" s="231">
        <f>Yhteenveto[[#This Row],[Valtionosuus omarahoitusosuuden jälkeen (välisumma)]]+Yhteenveto[[#This Row],[Lisäosat yhteensä]]+Yhteenveto[[#This Row],[Valtionosuuteen tehtävät vähennykset ja lisäykset, netto]]</f>
        <v>52350046.572124764</v>
      </c>
      <c r="M122" s="34">
        <f>'Verotuloihin perust tasaus'!N127</f>
        <v>26647206.125991024</v>
      </c>
      <c r="N122" s="303">
        <f>SUM(Yhteenveto[[#This Row],[Valtionosuus ennen verotuloihin perustuvaa valtionosuuden tasausta]]+Yhteenveto[[#This Row],[Verotuloihin perustuva valtionosuuden tasaus]])</f>
        <v>78997252.698115796</v>
      </c>
      <c r="O122" s="241">
        <f>Verokorvaukset!G120</f>
        <v>10390435.034834409</v>
      </c>
      <c r="P122" s="372">
        <f>SUM(Yhteenveto[[#This Row],[Kunnan  peruspalvelujen valtionosuus ]:[Veroperustemuutoksista johtuvien veromenetysten korvaus]])</f>
        <v>89387687.732950211</v>
      </c>
      <c r="Q122" s="34">
        <f>Kotikuntakorvaus!F124</f>
        <v>-10159642.872500002</v>
      </c>
      <c r="R122" s="341">
        <f>+Yhteenveto[[#This Row],[Kunnan  peruspalvelujen valtionosuus ]]+Yhteenveto[[#This Row],[Veroperustemuutoksista johtuvien veromenetysten korvaus]]+Yhteenveto[[#This Row],[Kotikuntakorvaus, netto]]</f>
        <v>79228044.860450208</v>
      </c>
      <c r="S122" s="11"/>
      <c r="T122"/>
    </row>
    <row r="123" spans="1:20" ht="15" x14ac:dyDescent="0.25">
      <c r="A123" s="32">
        <v>399</v>
      </c>
      <c r="B123" s="13" t="s">
        <v>128</v>
      </c>
      <c r="C123" s="15">
        <v>7656</v>
      </c>
      <c r="D123" s="15">
        <f>Ikärakenne[[#This Row],[Laskennalliset kustannukset, IKÄRAKENNE yhteensä, €]]</f>
        <v>15293805.52</v>
      </c>
      <c r="E123" s="15">
        <f>'Lask. kustannukset MUUT'!AD129</f>
        <v>1423930.872633432</v>
      </c>
      <c r="F123" s="231">
        <f>Yhteenveto[[#This Row],[Ikärakenne, laskennallinen kustannus]]+Yhteenveto[[#This Row],[Muut laskennalliset kustannukset ]]</f>
        <v>16717736.392633431</v>
      </c>
      <c r="G123" s="451">
        <v>1548.79</v>
      </c>
      <c r="H123" s="17">
        <v>11857536.24</v>
      </c>
      <c r="I123" s="339">
        <f>Yhteenveto[[#This Row],[Laskennalliset kustannukset yhteensä]]-Yhteenveto[[#This Row],[Omarahoitusosuus, €]]</f>
        <v>4860200.1526334304</v>
      </c>
      <c r="J123" s="33">
        <f>Lisäosat!U124</f>
        <v>186487.00570937767</v>
      </c>
      <c r="K123" s="34">
        <f>'Muut lis_väh'!Q121</f>
        <v>-3556222.4169017086</v>
      </c>
      <c r="L123" s="231">
        <f>Yhteenveto[[#This Row],[Valtionosuus omarahoitusosuuden jälkeen (välisumma)]]+Yhteenveto[[#This Row],[Lisäosat yhteensä]]+Yhteenveto[[#This Row],[Valtionosuuteen tehtävät vähennykset ja lisäykset, netto]]</f>
        <v>1490464.7414410999</v>
      </c>
      <c r="M123" s="34">
        <f>'Verotuloihin perust tasaus'!N128</f>
        <v>2430088.9477835274</v>
      </c>
      <c r="N123" s="303">
        <f>SUM(Yhteenveto[[#This Row],[Valtionosuus ennen verotuloihin perustuvaa valtionosuuden tasausta]]+Yhteenveto[[#This Row],[Verotuloihin perustuva valtionosuuden tasaus]])</f>
        <v>3920553.6892246273</v>
      </c>
      <c r="O123" s="241">
        <f>Verokorvaukset!G121</f>
        <v>556802.52703222015</v>
      </c>
      <c r="P123" s="372">
        <f>SUM(Yhteenveto[[#This Row],[Kunnan  peruspalvelujen valtionosuus ]:[Veroperustemuutoksista johtuvien veromenetysten korvaus]])</f>
        <v>4477356.2162568476</v>
      </c>
      <c r="Q123" s="34">
        <f>Kotikuntakorvaus!F125</f>
        <v>-39575.199999999997</v>
      </c>
      <c r="R123" s="341">
        <f>+Yhteenveto[[#This Row],[Kunnan  peruspalvelujen valtionosuus ]]+Yhteenveto[[#This Row],[Veroperustemuutoksista johtuvien veromenetysten korvaus]]+Yhteenveto[[#This Row],[Kotikuntakorvaus, netto]]</f>
        <v>4437781.0162568474</v>
      </c>
      <c r="S123" s="11"/>
      <c r="T123"/>
    </row>
    <row r="124" spans="1:20" ht="15" x14ac:dyDescent="0.25">
      <c r="A124" s="32">
        <v>400</v>
      </c>
      <c r="B124" s="13" t="s">
        <v>129</v>
      </c>
      <c r="C124" s="15">
        <v>8479</v>
      </c>
      <c r="D124" s="15">
        <f>Ikärakenne[[#This Row],[Laskennalliset kustannukset, IKÄRAKENNE yhteensä, €]]</f>
        <v>15000320.420000002</v>
      </c>
      <c r="E124" s="15">
        <f>'Lask. kustannukset MUUT'!AD130</f>
        <v>3906580.1793215047</v>
      </c>
      <c r="F124" s="231">
        <f>Yhteenveto[[#This Row],[Ikärakenne, laskennallinen kustannus]]+Yhteenveto[[#This Row],[Muut laskennalliset kustannukset ]]</f>
        <v>18906900.599321507</v>
      </c>
      <c r="G124" s="451">
        <v>1548.79</v>
      </c>
      <c r="H124" s="17">
        <v>13132190.41</v>
      </c>
      <c r="I124" s="339">
        <f>Yhteenveto[[#This Row],[Laskennalliset kustannukset yhteensä]]-Yhteenveto[[#This Row],[Omarahoitusosuus, €]]</f>
        <v>5774710.1893215068</v>
      </c>
      <c r="J124" s="33">
        <f>Lisäosat!U125</f>
        <v>295630.11409973737</v>
      </c>
      <c r="K124" s="34">
        <f>'Muut lis_väh'!Q122</f>
        <v>1668896.8380840744</v>
      </c>
      <c r="L124" s="231">
        <f>Yhteenveto[[#This Row],[Valtionosuus omarahoitusosuuden jälkeen (välisumma)]]+Yhteenveto[[#This Row],[Lisäosat yhteensä]]+Yhteenveto[[#This Row],[Valtionosuuteen tehtävät vähennykset ja lisäykset, netto]]</f>
        <v>7739237.1415053187</v>
      </c>
      <c r="M124" s="34">
        <f>'Verotuloihin perust tasaus'!N129</f>
        <v>3122787.9028264717</v>
      </c>
      <c r="N124" s="303">
        <f>SUM(Yhteenveto[[#This Row],[Valtionosuus ennen verotuloihin perustuvaa valtionosuuden tasausta]]+Yhteenveto[[#This Row],[Verotuloihin perustuva valtionosuuden tasaus]])</f>
        <v>10862025.044331791</v>
      </c>
      <c r="O124" s="241">
        <f>Verokorvaukset!G122</f>
        <v>1159670.3229376592</v>
      </c>
      <c r="P124" s="372">
        <f>SUM(Yhteenveto[[#This Row],[Kunnan  peruspalvelujen valtionosuus ]:[Veroperustemuutoksista johtuvien veromenetysten korvaus]])</f>
        <v>12021695.367269451</v>
      </c>
      <c r="Q124" s="34">
        <f>Kotikuntakorvaus!F126</f>
        <v>88.337499999994179</v>
      </c>
      <c r="R124" s="341">
        <f>+Yhteenveto[[#This Row],[Kunnan  peruspalvelujen valtionosuus ]]+Yhteenveto[[#This Row],[Veroperustemuutoksista johtuvien veromenetysten korvaus]]+Yhteenveto[[#This Row],[Kotikuntakorvaus, netto]]</f>
        <v>12021783.704769451</v>
      </c>
      <c r="S124" s="11"/>
      <c r="T124"/>
    </row>
    <row r="125" spans="1:20" ht="15" x14ac:dyDescent="0.25">
      <c r="A125" s="32">
        <v>402</v>
      </c>
      <c r="B125" s="13" t="s">
        <v>130</v>
      </c>
      <c r="C125" s="15">
        <v>8865</v>
      </c>
      <c r="D125" s="15">
        <f>Ikärakenne[[#This Row],[Laskennalliset kustannukset, IKÄRAKENNE yhteensä, €]]</f>
        <v>13828173.91</v>
      </c>
      <c r="E125" s="15">
        <f>'Lask. kustannukset MUUT'!AD131</f>
        <v>2781378.6883480232</v>
      </c>
      <c r="F125" s="231">
        <f>Yhteenveto[[#This Row],[Ikärakenne, laskennallinen kustannus]]+Yhteenveto[[#This Row],[Muut laskennalliset kustannukset ]]</f>
        <v>16609552.598348023</v>
      </c>
      <c r="G125" s="451">
        <v>1548.79</v>
      </c>
      <c r="H125" s="17">
        <v>13730023.35</v>
      </c>
      <c r="I125" s="339">
        <f>Yhteenveto[[#This Row],[Laskennalliset kustannukset yhteensä]]-Yhteenveto[[#This Row],[Omarahoitusosuus, €]]</f>
        <v>2879529.2483480237</v>
      </c>
      <c r="J125" s="33">
        <f>Lisäosat!U126</f>
        <v>543579.92216136784</v>
      </c>
      <c r="K125" s="34">
        <f>'Muut lis_väh'!Q123</f>
        <v>-3845474.0240990124</v>
      </c>
      <c r="L125" s="231">
        <f>Yhteenveto[[#This Row],[Valtionosuus omarahoitusosuuden jälkeen (välisumma)]]+Yhteenveto[[#This Row],[Lisäosat yhteensä]]+Yhteenveto[[#This Row],[Valtionosuuteen tehtävät vähennykset ja lisäykset, netto]]</f>
        <v>-422364.85358962091</v>
      </c>
      <c r="M125" s="34">
        <f>'Verotuloihin perust tasaus'!N130</f>
        <v>4797964.2892548116</v>
      </c>
      <c r="N125" s="303">
        <f>SUM(Yhteenveto[[#This Row],[Valtionosuus ennen verotuloihin perustuvaa valtionosuuden tasausta]]+Yhteenveto[[#This Row],[Verotuloihin perustuva valtionosuuden tasaus]])</f>
        <v>4375599.4356651902</v>
      </c>
      <c r="O125" s="241">
        <f>Verokorvaukset!G123</f>
        <v>1231620.8107902515</v>
      </c>
      <c r="P125" s="372">
        <f>SUM(Yhteenveto[[#This Row],[Kunnan  peruspalvelujen valtionosuus ]:[Veroperustemuutoksista johtuvien veromenetysten korvaus]])</f>
        <v>5607220.2464554422</v>
      </c>
      <c r="Q125" s="34">
        <f>Kotikuntakorvaus!F127</f>
        <v>425044.71500000003</v>
      </c>
      <c r="R125" s="341">
        <f>+Yhteenveto[[#This Row],[Kunnan  peruspalvelujen valtionosuus ]]+Yhteenveto[[#This Row],[Veroperustemuutoksista johtuvien veromenetysten korvaus]]+Yhteenveto[[#This Row],[Kotikuntakorvaus, netto]]</f>
        <v>6032264.961455442</v>
      </c>
      <c r="S125" s="11"/>
      <c r="T125"/>
    </row>
    <row r="126" spans="1:20" ht="15" x14ac:dyDescent="0.25">
      <c r="A126" s="32">
        <v>403</v>
      </c>
      <c r="B126" s="13" t="s">
        <v>131</v>
      </c>
      <c r="C126" s="15">
        <v>2758</v>
      </c>
      <c r="D126" s="15">
        <f>Ikärakenne[[#This Row],[Laskennalliset kustannukset, IKÄRAKENNE yhteensä, €]]</f>
        <v>4173578.9299999997</v>
      </c>
      <c r="E126" s="15">
        <f>'Lask. kustannukset MUUT'!AD132</f>
        <v>990915.98231185449</v>
      </c>
      <c r="F126" s="231">
        <f>Yhteenveto[[#This Row],[Ikärakenne, laskennallinen kustannus]]+Yhteenveto[[#This Row],[Muut laskennalliset kustannukset ]]</f>
        <v>5164494.9123118538</v>
      </c>
      <c r="G126" s="451">
        <v>1548.79</v>
      </c>
      <c r="H126" s="17">
        <v>4271562.82</v>
      </c>
      <c r="I126" s="339">
        <f>Yhteenveto[[#This Row],[Laskennalliset kustannukset yhteensä]]-Yhteenveto[[#This Row],[Omarahoitusosuus, €]]</f>
        <v>892932.09231185354</v>
      </c>
      <c r="J126" s="33">
        <f>Lisäosat!U127</f>
        <v>265552.93775228749</v>
      </c>
      <c r="K126" s="34">
        <f>'Muut lis_väh'!Q124</f>
        <v>30914.525361111773</v>
      </c>
      <c r="L126" s="231">
        <f>Yhteenveto[[#This Row],[Valtionosuus omarahoitusosuuden jälkeen (välisumma)]]+Yhteenveto[[#This Row],[Lisäosat yhteensä]]+Yhteenveto[[#This Row],[Valtionosuuteen tehtävät vähennykset ja lisäykset, netto]]</f>
        <v>1189399.5554252528</v>
      </c>
      <c r="M126" s="34">
        <f>'Verotuloihin perust tasaus'!N131</f>
        <v>1649236.0143315599</v>
      </c>
      <c r="N126" s="303">
        <f>SUM(Yhteenveto[[#This Row],[Valtionosuus ennen verotuloihin perustuvaa valtionosuuden tasausta]]+Yhteenveto[[#This Row],[Verotuloihin perustuva valtionosuuden tasaus]])</f>
        <v>2838635.5697568124</v>
      </c>
      <c r="O126" s="241">
        <f>Verokorvaukset!G124</f>
        <v>494037.21242907533</v>
      </c>
      <c r="P126" s="372">
        <f>SUM(Yhteenveto[[#This Row],[Kunnan  peruspalvelujen valtionosuus ]:[Veroperustemuutoksista johtuvien veromenetysten korvaus]])</f>
        <v>3332672.7821858879</v>
      </c>
      <c r="Q126" s="34">
        <f>Kotikuntakorvaus!F128</f>
        <v>-77737</v>
      </c>
      <c r="R126" s="341">
        <f>+Yhteenveto[[#This Row],[Kunnan  peruspalvelujen valtionosuus ]]+Yhteenveto[[#This Row],[Veroperustemuutoksista johtuvien veromenetysten korvaus]]+Yhteenveto[[#This Row],[Kotikuntakorvaus, netto]]</f>
        <v>3254935.7821858879</v>
      </c>
      <c r="S126" s="11"/>
      <c r="T126"/>
    </row>
    <row r="127" spans="1:20" ht="15" x14ac:dyDescent="0.25">
      <c r="A127" s="32">
        <v>405</v>
      </c>
      <c r="B127" s="13" t="s">
        <v>132</v>
      </c>
      <c r="C127" s="15">
        <v>73327</v>
      </c>
      <c r="D127" s="15">
        <f>Ikärakenne[[#This Row],[Laskennalliset kustannukset, IKÄRAKENNE yhteensä, €]]</f>
        <v>105706299.20999999</v>
      </c>
      <c r="E127" s="15">
        <f>'Lask. kustannukset MUUT'!AD133</f>
        <v>30141340.13469455</v>
      </c>
      <c r="F127" s="231">
        <f>Yhteenveto[[#This Row],[Ikärakenne, laskennallinen kustannus]]+Yhteenveto[[#This Row],[Muut laskennalliset kustannukset ]]</f>
        <v>135847639.34469455</v>
      </c>
      <c r="G127" s="451">
        <v>1548.79</v>
      </c>
      <c r="H127" s="17">
        <v>113568124.33</v>
      </c>
      <c r="I127" s="339">
        <f>Yhteenveto[[#This Row],[Laskennalliset kustannukset yhteensä]]-Yhteenveto[[#This Row],[Omarahoitusosuus, €]]</f>
        <v>22279515.014694557</v>
      </c>
      <c r="J127" s="33">
        <f>Lisäosat!U128</f>
        <v>2852538.4815365183</v>
      </c>
      <c r="K127" s="34">
        <f>'Muut lis_väh'!Q125</f>
        <v>-8958458.6432678979</v>
      </c>
      <c r="L127" s="231">
        <f>Yhteenveto[[#This Row],[Valtionosuus omarahoitusosuuden jälkeen (välisumma)]]+Yhteenveto[[#This Row],[Lisäosat yhteensä]]+Yhteenveto[[#This Row],[Valtionosuuteen tehtävät vähennykset ja lisäykset, netto]]</f>
        <v>16173594.852963177</v>
      </c>
      <c r="M127" s="34">
        <f>'Verotuloihin perust tasaus'!N132</f>
        <v>8623858.5899032541</v>
      </c>
      <c r="N127" s="303">
        <f>SUM(Yhteenveto[[#This Row],[Valtionosuus ennen verotuloihin perustuvaa valtionosuuden tasausta]]+Yhteenveto[[#This Row],[Verotuloihin perustuva valtionosuuden tasaus]])</f>
        <v>24797453.44286643</v>
      </c>
      <c r="O127" s="241">
        <f>Verokorvaukset!G125</f>
        <v>7574481.7658018814</v>
      </c>
      <c r="P127" s="372">
        <f>SUM(Yhteenveto[[#This Row],[Kunnan  peruspalvelujen valtionosuus ]:[Veroperustemuutoksista johtuvien veromenetysten korvaus]])</f>
        <v>32371935.20866831</v>
      </c>
      <c r="Q127" s="34">
        <f>Kotikuntakorvaus!F129</f>
        <v>-1912241.8624999998</v>
      </c>
      <c r="R127" s="341">
        <f>+Yhteenveto[[#This Row],[Kunnan  peruspalvelujen valtionosuus ]]+Yhteenveto[[#This Row],[Veroperustemuutoksista johtuvien veromenetysten korvaus]]+Yhteenveto[[#This Row],[Kotikuntakorvaus, netto]]</f>
        <v>30459693.346168309</v>
      </c>
      <c r="S127" s="11"/>
      <c r="T127"/>
    </row>
    <row r="128" spans="1:20" ht="15" x14ac:dyDescent="0.25">
      <c r="A128" s="32">
        <v>407</v>
      </c>
      <c r="B128" s="13" t="s">
        <v>133</v>
      </c>
      <c r="C128" s="15">
        <v>2429</v>
      </c>
      <c r="D128" s="15">
        <f>Ikärakenne[[#This Row],[Laskennalliset kustannukset, IKÄRAKENNE yhteensä, €]]</f>
        <v>3412107.9499999997</v>
      </c>
      <c r="E128" s="15">
        <f>'Lask. kustannukset MUUT'!AD134</f>
        <v>1279810.8737709429</v>
      </c>
      <c r="F128" s="231">
        <f>Yhteenveto[[#This Row],[Ikärakenne, laskennallinen kustannus]]+Yhteenveto[[#This Row],[Muut laskennalliset kustannukset ]]</f>
        <v>4691918.8237709422</v>
      </c>
      <c r="G128" s="451">
        <v>1548.79</v>
      </c>
      <c r="H128" s="17">
        <v>3762010.9099999997</v>
      </c>
      <c r="I128" s="339">
        <f>Yhteenveto[[#This Row],[Laskennalliset kustannukset yhteensä]]-Yhteenveto[[#This Row],[Omarahoitusosuus, €]]</f>
        <v>929907.91377094248</v>
      </c>
      <c r="J128" s="33">
        <f>Lisäosat!U129</f>
        <v>101654.98436774212</v>
      </c>
      <c r="K128" s="34">
        <f>'Muut lis_väh'!Q126</f>
        <v>-50455.651411478502</v>
      </c>
      <c r="L128" s="231">
        <f>Yhteenveto[[#This Row],[Valtionosuus omarahoitusosuuden jälkeen (välisumma)]]+Yhteenveto[[#This Row],[Lisäosat yhteensä]]+Yhteenveto[[#This Row],[Valtionosuuteen tehtävät vähennykset ja lisäykset, netto]]</f>
        <v>981107.24672720605</v>
      </c>
      <c r="M128" s="34">
        <f>'Verotuloihin perust tasaus'!N133</f>
        <v>1106426.6104451679</v>
      </c>
      <c r="N128" s="303">
        <f>SUM(Yhteenveto[[#This Row],[Valtionosuus ennen verotuloihin perustuvaa valtionosuuden tasausta]]+Yhteenveto[[#This Row],[Verotuloihin perustuva valtionosuuden tasaus]])</f>
        <v>2087533.8571723739</v>
      </c>
      <c r="O128" s="241">
        <f>Verokorvaukset!G126</f>
        <v>500327.63992046507</v>
      </c>
      <c r="P128" s="372">
        <f>SUM(Yhteenveto[[#This Row],[Kunnan  peruspalvelujen valtionosuus ]:[Veroperustemuutoksista johtuvien veromenetysten korvaus]])</f>
        <v>2587861.4970928389</v>
      </c>
      <c r="Q128" s="34">
        <f>Kotikuntakorvaus!F130</f>
        <v>-904487.66250000009</v>
      </c>
      <c r="R128" s="341">
        <f>+Yhteenveto[[#This Row],[Kunnan  peruspalvelujen valtionosuus ]]+Yhteenveto[[#This Row],[Veroperustemuutoksista johtuvien veromenetysten korvaus]]+Yhteenveto[[#This Row],[Kotikuntakorvaus, netto]]</f>
        <v>1683373.8345928388</v>
      </c>
      <c r="S128" s="11"/>
      <c r="T128"/>
    </row>
    <row r="129" spans="1:20" ht="15" x14ac:dyDescent="0.25">
      <c r="A129" s="32">
        <v>408</v>
      </c>
      <c r="B129" s="13" t="s">
        <v>134</v>
      </c>
      <c r="C129" s="15">
        <v>14028</v>
      </c>
      <c r="D129" s="15">
        <f>Ikärakenne[[#This Row],[Laskennalliset kustannukset, IKÄRAKENNE yhteensä, €]]</f>
        <v>25660038.469999999</v>
      </c>
      <c r="E129" s="15">
        <f>'Lask. kustannukset MUUT'!AD135</f>
        <v>3374148.2192300111</v>
      </c>
      <c r="F129" s="231">
        <f>Yhteenveto[[#This Row],[Ikärakenne, laskennallinen kustannus]]+Yhteenveto[[#This Row],[Muut laskennalliset kustannukset ]]</f>
        <v>29034186.68923001</v>
      </c>
      <c r="G129" s="451">
        <v>1548.79</v>
      </c>
      <c r="H129" s="17">
        <v>21726426.120000001</v>
      </c>
      <c r="I129" s="339">
        <f>Yhteenveto[[#This Row],[Laskennalliset kustannukset yhteensä]]-Yhteenveto[[#This Row],[Omarahoitusosuus, €]]</f>
        <v>7307760.5692300089</v>
      </c>
      <c r="J129" s="33">
        <f>Lisäosat!U130</f>
        <v>456845.28135937243</v>
      </c>
      <c r="K129" s="34">
        <f>'Muut lis_väh'!Q127</f>
        <v>-651701.51421050727</v>
      </c>
      <c r="L129" s="231">
        <f>Yhteenveto[[#This Row],[Valtionosuus omarahoitusosuuden jälkeen (välisumma)]]+Yhteenveto[[#This Row],[Lisäosat yhteensä]]+Yhteenveto[[#This Row],[Valtionosuuteen tehtävät vähennykset ja lisäykset, netto]]</f>
        <v>7112904.3363788743</v>
      </c>
      <c r="M129" s="34">
        <f>'Verotuloihin perust tasaus'!N134</f>
        <v>5834160.3932959847</v>
      </c>
      <c r="N129" s="303">
        <f>SUM(Yhteenveto[[#This Row],[Valtionosuus ennen verotuloihin perustuvaa valtionosuuden tasausta]]+Yhteenveto[[#This Row],[Verotuloihin perustuva valtionosuuden tasaus]])</f>
        <v>12947064.729674859</v>
      </c>
      <c r="O129" s="241">
        <f>Verokorvaukset!G127</f>
        <v>1448913.393237544</v>
      </c>
      <c r="P129" s="372">
        <f>SUM(Yhteenveto[[#This Row],[Kunnan  peruspalvelujen valtionosuus ]:[Veroperustemuutoksista johtuvien veromenetysten korvaus]])</f>
        <v>14395978.122912403</v>
      </c>
      <c r="Q129" s="34">
        <f>Kotikuntakorvaus!F131</f>
        <v>-144696.82500000001</v>
      </c>
      <c r="R129" s="341">
        <f>+Yhteenveto[[#This Row],[Kunnan  peruspalvelujen valtionosuus ]]+Yhteenveto[[#This Row],[Veroperustemuutoksista johtuvien veromenetysten korvaus]]+Yhteenveto[[#This Row],[Kotikuntakorvaus, netto]]</f>
        <v>14251281.297912404</v>
      </c>
      <c r="S129" s="11"/>
      <c r="T129"/>
    </row>
    <row r="130" spans="1:20" ht="15" x14ac:dyDescent="0.25">
      <c r="A130" s="32">
        <v>410</v>
      </c>
      <c r="B130" s="13" t="s">
        <v>135</v>
      </c>
      <c r="C130" s="15">
        <v>18878</v>
      </c>
      <c r="D130" s="15">
        <f>Ikärakenne[[#This Row],[Laskennalliset kustannukset, IKÄRAKENNE yhteensä, €]]</f>
        <v>43351115.490000002</v>
      </c>
      <c r="E130" s="15">
        <f>'Lask. kustannukset MUUT'!AD136</f>
        <v>4055481.7833428984</v>
      </c>
      <c r="F130" s="231">
        <f>Yhteenveto[[#This Row],[Ikärakenne, laskennallinen kustannus]]+Yhteenveto[[#This Row],[Muut laskennalliset kustannukset ]]</f>
        <v>47406597.2733429</v>
      </c>
      <c r="G130" s="451">
        <v>1548.79</v>
      </c>
      <c r="H130" s="17">
        <v>29238057.620000001</v>
      </c>
      <c r="I130" s="339">
        <f>Yhteenveto[[#This Row],[Laskennalliset kustannukset yhteensä]]-Yhteenveto[[#This Row],[Omarahoitusosuus, €]]</f>
        <v>18168539.653342899</v>
      </c>
      <c r="J130" s="33">
        <f>Lisäosat!U131</f>
        <v>576534.86397586484</v>
      </c>
      <c r="K130" s="34">
        <f>'Muut lis_väh'!Q128</f>
        <v>-7687184.5980354082</v>
      </c>
      <c r="L130" s="231">
        <f>Yhteenveto[[#This Row],[Valtionosuus omarahoitusosuuden jälkeen (välisumma)]]+Yhteenveto[[#This Row],[Lisäosat yhteensä]]+Yhteenveto[[#This Row],[Valtionosuuteen tehtävät vähennykset ja lisäykset, netto]]</f>
        <v>11057889.919283355</v>
      </c>
      <c r="M130" s="34">
        <f>'Verotuloihin perust tasaus'!N135</f>
        <v>7940516.2780958051</v>
      </c>
      <c r="N130" s="303">
        <f>SUM(Yhteenveto[[#This Row],[Valtionosuus ennen verotuloihin perustuvaa valtionosuuden tasausta]]+Yhteenveto[[#This Row],[Verotuloihin perustuva valtionosuuden tasaus]])</f>
        <v>18998406.197379161</v>
      </c>
      <c r="O130" s="241">
        <f>Verokorvaukset!G128</f>
        <v>825636.96862126724</v>
      </c>
      <c r="P130" s="372">
        <f>SUM(Yhteenveto[[#This Row],[Kunnan  peruspalvelujen valtionosuus ]:[Veroperustemuutoksista johtuvien veromenetysten korvaus]])</f>
        <v>19824043.16600043</v>
      </c>
      <c r="Q130" s="34">
        <f>Kotikuntakorvaus!F132</f>
        <v>148866.35499999998</v>
      </c>
      <c r="R130" s="341">
        <f>+Yhteenveto[[#This Row],[Kunnan  peruspalvelujen valtionosuus ]]+Yhteenveto[[#This Row],[Veroperustemuutoksista johtuvien veromenetysten korvaus]]+Yhteenveto[[#This Row],[Kotikuntakorvaus, netto]]</f>
        <v>19972909.52100043</v>
      </c>
      <c r="S130" s="11"/>
      <c r="T130"/>
    </row>
    <row r="131" spans="1:20" ht="15" x14ac:dyDescent="0.25">
      <c r="A131" s="32">
        <v>416</v>
      </c>
      <c r="B131" s="13" t="s">
        <v>136</v>
      </c>
      <c r="C131" s="15">
        <v>2849</v>
      </c>
      <c r="D131" s="15">
        <f>Ikärakenne[[#This Row],[Laskennalliset kustannukset, IKÄRAKENNE yhteensä, €]]</f>
        <v>5226555.8899999997</v>
      </c>
      <c r="E131" s="15">
        <f>'Lask. kustannukset MUUT'!AD137</f>
        <v>685567.19432697562</v>
      </c>
      <c r="F131" s="231">
        <f>Yhteenveto[[#This Row],[Ikärakenne, laskennallinen kustannus]]+Yhteenveto[[#This Row],[Muut laskennalliset kustannukset ]]</f>
        <v>5912123.084326975</v>
      </c>
      <c r="G131" s="451">
        <v>1548.79</v>
      </c>
      <c r="H131" s="17">
        <v>4412502.71</v>
      </c>
      <c r="I131" s="339">
        <f>Yhteenveto[[#This Row],[Laskennalliset kustannukset yhteensä]]-Yhteenveto[[#This Row],[Omarahoitusosuus, €]]</f>
        <v>1499620.3743269751</v>
      </c>
      <c r="J131" s="33">
        <f>Lisäosat!U132</f>
        <v>69578.917512196917</v>
      </c>
      <c r="K131" s="34">
        <f>'Muut lis_väh'!Q129</f>
        <v>-903394.19896222593</v>
      </c>
      <c r="L131" s="231">
        <f>Yhteenveto[[#This Row],[Valtionosuus omarahoitusosuuden jälkeen (välisumma)]]+Yhteenveto[[#This Row],[Lisäosat yhteensä]]+Yhteenveto[[#This Row],[Valtionosuuteen tehtävät vähennykset ja lisäykset, netto]]</f>
        <v>665805.09287694597</v>
      </c>
      <c r="M131" s="34">
        <f>'Verotuloihin perust tasaus'!N136</f>
        <v>1231686.5616980614</v>
      </c>
      <c r="N131" s="303">
        <f>SUM(Yhteenveto[[#This Row],[Valtionosuus ennen verotuloihin perustuvaa valtionosuuden tasausta]]+Yhteenveto[[#This Row],[Verotuloihin perustuva valtionosuuden tasaus]])</f>
        <v>1897491.6545750075</v>
      </c>
      <c r="O131" s="241">
        <f>Verokorvaukset!G129</f>
        <v>242723.76053642147</v>
      </c>
      <c r="P131" s="372">
        <f>SUM(Yhteenveto[[#This Row],[Kunnan  peruspalvelujen valtionosuus ]:[Veroperustemuutoksista johtuvien veromenetysten korvaus]])</f>
        <v>2140215.4151114291</v>
      </c>
      <c r="Q131" s="34">
        <f>Kotikuntakorvaus!F133</f>
        <v>-84044.297499999986</v>
      </c>
      <c r="R131" s="341">
        <f>+Yhteenveto[[#This Row],[Kunnan  peruspalvelujen valtionosuus ]]+Yhteenveto[[#This Row],[Veroperustemuutoksista johtuvien veromenetysten korvaus]]+Yhteenveto[[#This Row],[Kotikuntakorvaus, netto]]</f>
        <v>2056171.1176114292</v>
      </c>
      <c r="S131" s="11"/>
      <c r="T131"/>
    </row>
    <row r="132" spans="1:20" ht="15" x14ac:dyDescent="0.25">
      <c r="A132" s="32">
        <v>418</v>
      </c>
      <c r="B132" s="13" t="s">
        <v>137</v>
      </c>
      <c r="C132" s="15">
        <v>24854</v>
      </c>
      <c r="D132" s="15">
        <f>Ikärakenne[[#This Row],[Laskennalliset kustannukset, IKÄRAKENNE yhteensä, €]]</f>
        <v>55360446.669999994</v>
      </c>
      <c r="E132" s="15">
        <f>'Lask. kustannukset MUUT'!AD138</f>
        <v>4400452.2123396462</v>
      </c>
      <c r="F132" s="231">
        <f>Yhteenveto[[#This Row],[Ikärakenne, laskennallinen kustannus]]+Yhteenveto[[#This Row],[Muut laskennalliset kustannukset ]]</f>
        <v>59760898.882339641</v>
      </c>
      <c r="G132" s="451">
        <v>1548.79</v>
      </c>
      <c r="H132" s="17">
        <v>38493626.659999996</v>
      </c>
      <c r="I132" s="339">
        <f>Yhteenveto[[#This Row],[Laskennalliset kustannukset yhteensä]]-Yhteenveto[[#This Row],[Omarahoitusosuus, €]]</f>
        <v>21267272.222339645</v>
      </c>
      <c r="J132" s="33">
        <f>Lisäosat!U133</f>
        <v>1085483.4978684164</v>
      </c>
      <c r="K132" s="34">
        <f>'Muut lis_väh'!Q130</f>
        <v>-2298535.131620415</v>
      </c>
      <c r="L132" s="231">
        <f>Yhteenveto[[#This Row],[Valtionosuus omarahoitusosuuden jälkeen (välisumma)]]+Yhteenveto[[#This Row],[Lisäosat yhteensä]]+Yhteenveto[[#This Row],[Valtionosuuteen tehtävät vähennykset ja lisäykset, netto]]</f>
        <v>20054220.588587645</v>
      </c>
      <c r="M132" s="34">
        <f>'Verotuloihin perust tasaus'!N137</f>
        <v>1306746.3677039647</v>
      </c>
      <c r="N132" s="303">
        <f>SUM(Yhteenveto[[#This Row],[Valtionosuus ennen verotuloihin perustuvaa valtionosuuden tasausta]]+Yhteenveto[[#This Row],[Verotuloihin perustuva valtionosuuden tasaus]])</f>
        <v>21360966.956291609</v>
      </c>
      <c r="O132" s="241">
        <f>Verokorvaukset!G130</f>
        <v>787291.54827761394</v>
      </c>
      <c r="P132" s="372">
        <f>SUM(Yhteenveto[[#This Row],[Kunnan  peruspalvelujen valtionosuus ]:[Veroperustemuutoksista johtuvien veromenetysten korvaus]])</f>
        <v>22148258.504569221</v>
      </c>
      <c r="Q132" s="34">
        <f>Kotikuntakorvaus!F134</f>
        <v>-659439.4375</v>
      </c>
      <c r="R132" s="341">
        <f>+Yhteenveto[[#This Row],[Kunnan  peruspalvelujen valtionosuus ]]+Yhteenveto[[#This Row],[Veroperustemuutoksista johtuvien veromenetysten korvaus]]+Yhteenveto[[#This Row],[Kotikuntakorvaus, netto]]</f>
        <v>21488819.067069221</v>
      </c>
      <c r="S132" s="11"/>
      <c r="T132"/>
    </row>
    <row r="133" spans="1:20" ht="15" x14ac:dyDescent="0.25">
      <c r="A133" s="32">
        <v>420</v>
      </c>
      <c r="B133" s="36" t="s">
        <v>138</v>
      </c>
      <c r="C133" s="15">
        <v>8971</v>
      </c>
      <c r="D133" s="15">
        <f>Ikärakenne[[#This Row],[Laskennalliset kustannukset, IKÄRAKENNE yhteensä, €]]</f>
        <v>13154627.040000001</v>
      </c>
      <c r="E133" s="15">
        <f>'Lask. kustannukset MUUT'!AD139</f>
        <v>2717984.9068147554</v>
      </c>
      <c r="F133" s="231">
        <f>Yhteenveto[[#This Row],[Ikärakenne, laskennallinen kustannus]]+Yhteenveto[[#This Row],[Muut laskennalliset kustannukset ]]</f>
        <v>15872611.946814757</v>
      </c>
      <c r="G133" s="451">
        <v>1548.79</v>
      </c>
      <c r="H133" s="17">
        <v>13894195.09</v>
      </c>
      <c r="I133" s="339">
        <f>Yhteenveto[[#This Row],[Laskennalliset kustannukset yhteensä]]-Yhteenveto[[#This Row],[Omarahoitusosuus, €]]</f>
        <v>1978416.856814757</v>
      </c>
      <c r="J133" s="33">
        <f>Lisäosat!U134</f>
        <v>292697.33341808262</v>
      </c>
      <c r="K133" s="34">
        <f>'Muut lis_väh'!Q131</f>
        <v>114036.22485536858</v>
      </c>
      <c r="L133" s="231">
        <f>Yhteenveto[[#This Row],[Valtionosuus omarahoitusosuuden jälkeen (välisumma)]]+Yhteenveto[[#This Row],[Lisäosat yhteensä]]+Yhteenveto[[#This Row],[Valtionosuuteen tehtävät vähennykset ja lisäykset, netto]]</f>
        <v>2385150.4150882079</v>
      </c>
      <c r="M133" s="34">
        <f>'Verotuloihin perust tasaus'!N138</f>
        <v>2628421.4579555523</v>
      </c>
      <c r="N133" s="303">
        <f>SUM(Yhteenveto[[#This Row],[Valtionosuus ennen verotuloihin perustuvaa valtionosuuden tasausta]]+Yhteenveto[[#This Row],[Verotuloihin perustuva valtionosuuden tasaus]])</f>
        <v>5013571.8730437607</v>
      </c>
      <c r="O133" s="241">
        <f>Verokorvaukset!G131</f>
        <v>998868.76567691891</v>
      </c>
      <c r="P133" s="372">
        <f>SUM(Yhteenveto[[#This Row],[Kunnan  peruspalvelujen valtionosuus ]:[Veroperustemuutoksista johtuvien veromenetysten korvaus]])</f>
        <v>6012440.63872068</v>
      </c>
      <c r="Q133" s="34">
        <f>Kotikuntakorvaus!F135</f>
        <v>-138636.8725</v>
      </c>
      <c r="R133" s="341">
        <f>+Yhteenveto[[#This Row],[Kunnan  peruspalvelujen valtionosuus ]]+Yhteenveto[[#This Row],[Veroperustemuutoksista johtuvien veromenetysten korvaus]]+Yhteenveto[[#This Row],[Kotikuntakorvaus, netto]]</f>
        <v>5873803.7662206804</v>
      </c>
      <c r="S133" s="11"/>
      <c r="T133"/>
    </row>
    <row r="134" spans="1:20" ht="15" x14ac:dyDescent="0.25">
      <c r="A134" s="32">
        <v>421</v>
      </c>
      <c r="B134" s="13" t="s">
        <v>139</v>
      </c>
      <c r="C134" s="15">
        <v>665</v>
      </c>
      <c r="D134" s="15">
        <f>Ikärakenne[[#This Row],[Laskennalliset kustannukset, IKÄRAKENNE yhteensä, €]]</f>
        <v>1070799.71</v>
      </c>
      <c r="E134" s="15">
        <f>'Lask. kustannukset MUUT'!AD140</f>
        <v>492389.71466399526</v>
      </c>
      <c r="F134" s="231">
        <f>Yhteenveto[[#This Row],[Ikärakenne, laskennallinen kustannus]]+Yhteenveto[[#This Row],[Muut laskennalliset kustannukset ]]</f>
        <v>1563189.4246639952</v>
      </c>
      <c r="G134" s="451">
        <v>1548.79</v>
      </c>
      <c r="H134" s="17">
        <v>1029945.35</v>
      </c>
      <c r="I134" s="339">
        <f>Yhteenveto[[#This Row],[Laskennalliset kustannukset yhteensä]]-Yhteenveto[[#This Row],[Omarahoitusosuus, €]]</f>
        <v>533244.07466399518</v>
      </c>
      <c r="J134" s="33">
        <f>Lisäosat!U135</f>
        <v>231986.79490869137</v>
      </c>
      <c r="K134" s="34">
        <f>'Muut lis_väh'!Q132</f>
        <v>365238.72300111962</v>
      </c>
      <c r="L134" s="231">
        <f>Yhteenveto[[#This Row],[Valtionosuus omarahoitusosuuden jälkeen (välisumma)]]+Yhteenveto[[#This Row],[Lisäosat yhteensä]]+Yhteenveto[[#This Row],[Valtionosuuteen tehtävät vähennykset ja lisäykset, netto]]</f>
        <v>1130469.5925738062</v>
      </c>
      <c r="M134" s="34">
        <f>'Verotuloihin perust tasaus'!N139</f>
        <v>26927.479013271695</v>
      </c>
      <c r="N134" s="303">
        <f>SUM(Yhteenveto[[#This Row],[Valtionosuus ennen verotuloihin perustuvaa valtionosuuden tasausta]]+Yhteenveto[[#This Row],[Verotuloihin perustuva valtionosuuden tasaus]])</f>
        <v>1157397.0715870778</v>
      </c>
      <c r="O134" s="241">
        <f>Verokorvaukset!G132</f>
        <v>138086.52591539401</v>
      </c>
      <c r="P134" s="372">
        <f>SUM(Yhteenveto[[#This Row],[Kunnan  peruspalvelujen valtionosuus ]:[Veroperustemuutoksista johtuvien veromenetysten korvaus]])</f>
        <v>1295483.5975024719</v>
      </c>
      <c r="Q134" s="34">
        <f>Kotikuntakorvaus!F136</f>
        <v>-8833.75</v>
      </c>
      <c r="R134" s="341">
        <f>+Yhteenveto[[#This Row],[Kunnan  peruspalvelujen valtionosuus ]]+Yhteenveto[[#This Row],[Veroperustemuutoksista johtuvien veromenetysten korvaus]]+Yhteenveto[[#This Row],[Kotikuntakorvaus, netto]]</f>
        <v>1286649.8475024719</v>
      </c>
      <c r="S134" s="11"/>
      <c r="T134"/>
    </row>
    <row r="135" spans="1:20" ht="15" x14ac:dyDescent="0.25">
      <c r="A135" s="32">
        <v>422</v>
      </c>
      <c r="B135" s="13" t="s">
        <v>140</v>
      </c>
      <c r="C135" s="15">
        <v>10049</v>
      </c>
      <c r="D135" s="15">
        <f>Ikärakenne[[#This Row],[Laskennalliset kustannukset, IKÄRAKENNE yhteensä, €]]</f>
        <v>10835514.6</v>
      </c>
      <c r="E135" s="15">
        <f>'Lask. kustannukset MUUT'!AD141</f>
        <v>6477391.5320282057</v>
      </c>
      <c r="F135" s="231">
        <f>Yhteenveto[[#This Row],[Ikärakenne, laskennallinen kustannus]]+Yhteenveto[[#This Row],[Muut laskennalliset kustannukset ]]</f>
        <v>17312906.132028207</v>
      </c>
      <c r="G135" s="451">
        <v>1548.79</v>
      </c>
      <c r="H135" s="17">
        <v>15563790.709999999</v>
      </c>
      <c r="I135" s="339">
        <f>Yhteenveto[[#This Row],[Laskennalliset kustannukset yhteensä]]-Yhteenveto[[#This Row],[Omarahoitusosuus, €]]</f>
        <v>1749115.4220282082</v>
      </c>
      <c r="J135" s="33">
        <f>Lisäosat!U136</f>
        <v>1537406.7483529369</v>
      </c>
      <c r="K135" s="34">
        <f>'Muut lis_väh'!Q133</f>
        <v>-906461.22086134984</v>
      </c>
      <c r="L135" s="231">
        <f>Yhteenveto[[#This Row],[Valtionosuus omarahoitusosuuden jälkeen (välisumma)]]+Yhteenveto[[#This Row],[Lisäosat yhteensä]]+Yhteenveto[[#This Row],[Valtionosuuteen tehtävät vähennykset ja lisäykset, netto]]</f>
        <v>2380060.9495197954</v>
      </c>
      <c r="M135" s="34">
        <f>'Verotuloihin perust tasaus'!N140</f>
        <v>2664680.9825411793</v>
      </c>
      <c r="N135" s="303">
        <f>SUM(Yhteenveto[[#This Row],[Valtionosuus ennen verotuloihin perustuvaa valtionosuuden tasausta]]+Yhteenveto[[#This Row],[Verotuloihin perustuva valtionosuuden tasaus]])</f>
        <v>5044741.9320609747</v>
      </c>
      <c r="O135" s="241">
        <f>Verokorvaukset!G133</f>
        <v>1505498.9980920823</v>
      </c>
      <c r="P135" s="372">
        <f>SUM(Yhteenveto[[#This Row],[Kunnan  peruspalvelujen valtionosuus ]:[Veroperustemuutoksista johtuvien veromenetysten korvaus]])</f>
        <v>6550240.930153057</v>
      </c>
      <c r="Q135" s="34">
        <f>Kotikuntakorvaus!F137</f>
        <v>69168.262499999953</v>
      </c>
      <c r="R135" s="341">
        <f>+Yhteenveto[[#This Row],[Kunnan  peruspalvelujen valtionosuus ]]+Yhteenveto[[#This Row],[Veroperustemuutoksista johtuvien veromenetysten korvaus]]+Yhteenveto[[#This Row],[Kotikuntakorvaus, netto]]</f>
        <v>6619409.1926530572</v>
      </c>
      <c r="S135" s="11"/>
      <c r="T135"/>
    </row>
    <row r="136" spans="1:20" ht="15" x14ac:dyDescent="0.25">
      <c r="A136" s="32">
        <v>423</v>
      </c>
      <c r="B136" s="13" t="s">
        <v>141</v>
      </c>
      <c r="C136" s="15">
        <v>20666</v>
      </c>
      <c r="D136" s="15">
        <f>Ikärakenne[[#This Row],[Laskennalliset kustannukset, IKÄRAKENNE yhteensä, €]]</f>
        <v>42262419.869999997</v>
      </c>
      <c r="E136" s="15">
        <f>'Lask. kustannukset MUUT'!AD142</f>
        <v>4093314.5449347892</v>
      </c>
      <c r="F136" s="231">
        <f>Yhteenveto[[#This Row],[Ikärakenne, laskennallinen kustannus]]+Yhteenveto[[#This Row],[Muut laskennalliset kustannukset ]]</f>
        <v>46355734.414934784</v>
      </c>
      <c r="G136" s="451">
        <v>1548.79</v>
      </c>
      <c r="H136" s="17">
        <v>32007294.140000001</v>
      </c>
      <c r="I136" s="339">
        <f>Yhteenveto[[#This Row],[Laskennalliset kustannukset yhteensä]]-Yhteenveto[[#This Row],[Omarahoitusosuus, €]]</f>
        <v>14348440.274934784</v>
      </c>
      <c r="J136" s="33">
        <f>Lisäosat!U137</f>
        <v>789257.97541436984</v>
      </c>
      <c r="K136" s="34">
        <f>'Muut lis_väh'!Q134</f>
        <v>972944.06903017149</v>
      </c>
      <c r="L136" s="231">
        <f>Yhteenveto[[#This Row],[Valtionosuus omarahoitusosuuden jälkeen (välisumma)]]+Yhteenveto[[#This Row],[Lisäosat yhteensä]]+Yhteenveto[[#This Row],[Valtionosuuteen tehtävät vähennykset ja lisäykset, netto]]</f>
        <v>16110642.319379324</v>
      </c>
      <c r="M136" s="34">
        <f>'Verotuloihin perust tasaus'!N141</f>
        <v>1164204.72186961</v>
      </c>
      <c r="N136" s="303">
        <f>SUM(Yhteenveto[[#This Row],[Valtionosuus ennen verotuloihin perustuvaa valtionosuuden tasausta]]+Yhteenveto[[#This Row],[Verotuloihin perustuva valtionosuuden tasaus]])</f>
        <v>17274847.041248932</v>
      </c>
      <c r="O136" s="241">
        <f>Verokorvaukset!G134</f>
        <v>1111127.2874263525</v>
      </c>
      <c r="P136" s="372">
        <f>SUM(Yhteenveto[[#This Row],[Kunnan  peruspalvelujen valtionosuus ]:[Veroperustemuutoksista johtuvien veromenetysten korvaus]])</f>
        <v>18385974.328675285</v>
      </c>
      <c r="Q136" s="34">
        <f>Kotikuntakorvaus!F138</f>
        <v>-555678.21</v>
      </c>
      <c r="R136" s="341">
        <f>+Yhteenveto[[#This Row],[Kunnan  peruspalvelujen valtionosuus ]]+Yhteenveto[[#This Row],[Veroperustemuutoksista johtuvien veromenetysten korvaus]]+Yhteenveto[[#This Row],[Kotikuntakorvaus, netto]]</f>
        <v>17830296.118675284</v>
      </c>
      <c r="S136" s="11"/>
      <c r="T136"/>
    </row>
    <row r="137" spans="1:20" ht="15" x14ac:dyDescent="0.25">
      <c r="A137" s="32">
        <v>425</v>
      </c>
      <c r="B137" s="13" t="s">
        <v>142</v>
      </c>
      <c r="C137" s="15">
        <v>10190</v>
      </c>
      <c r="D137" s="15">
        <f>Ikärakenne[[#This Row],[Laskennalliset kustannukset, IKÄRAKENNE yhteensä, €]]</f>
        <v>31934700.34</v>
      </c>
      <c r="E137" s="15">
        <f>'Lask. kustannukset MUUT'!AD143</f>
        <v>1655847.2636197722</v>
      </c>
      <c r="F137" s="231">
        <f>Yhteenveto[[#This Row],[Ikärakenne, laskennallinen kustannus]]+Yhteenveto[[#This Row],[Muut laskennalliset kustannukset ]]</f>
        <v>33590547.603619769</v>
      </c>
      <c r="G137" s="451">
        <v>1548.79</v>
      </c>
      <c r="H137" s="17">
        <v>15782170.1</v>
      </c>
      <c r="I137" s="339">
        <f>Yhteenveto[[#This Row],[Laskennalliset kustannukset yhteensä]]-Yhteenveto[[#This Row],[Omarahoitusosuus, €]]</f>
        <v>17808377.503619768</v>
      </c>
      <c r="J137" s="33">
        <f>Lisäosat!U138</f>
        <v>312790.63131273934</v>
      </c>
      <c r="K137" s="34">
        <f>'Muut lis_väh'!Q135</f>
        <v>-2871865.6856623879</v>
      </c>
      <c r="L137" s="231">
        <f>Yhteenveto[[#This Row],[Valtionosuus omarahoitusosuuden jälkeen (välisumma)]]+Yhteenveto[[#This Row],[Lisäosat yhteensä]]+Yhteenveto[[#This Row],[Valtionosuuteen tehtävät vähennykset ja lisäykset, netto]]</f>
        <v>15249302.449270118</v>
      </c>
      <c r="M137" s="34">
        <f>'Verotuloihin perust tasaus'!N142</f>
        <v>5320493.9853960956</v>
      </c>
      <c r="N137" s="303">
        <f>SUM(Yhteenveto[[#This Row],[Valtionosuus ennen verotuloihin perustuvaa valtionosuuden tasausta]]+Yhteenveto[[#This Row],[Verotuloihin perustuva valtionosuuden tasaus]])</f>
        <v>20569796.434666213</v>
      </c>
      <c r="O137" s="241">
        <f>Verokorvaukset!G135</f>
        <v>270674.82891565724</v>
      </c>
      <c r="P137" s="372">
        <f>SUM(Yhteenveto[[#This Row],[Kunnan  peruspalvelujen valtionosuus ]:[Veroperustemuutoksista johtuvien veromenetysten korvaus]])</f>
        <v>20840471.263581868</v>
      </c>
      <c r="Q137" s="34">
        <f>Kotikuntakorvaus!F139</f>
        <v>246426.29</v>
      </c>
      <c r="R137" s="341">
        <f>+Yhteenveto[[#This Row],[Kunnan  peruspalvelujen valtionosuus ]]+Yhteenveto[[#This Row],[Veroperustemuutoksista johtuvien veromenetysten korvaus]]+Yhteenveto[[#This Row],[Kotikuntakorvaus, netto]]</f>
        <v>21086897.553581867</v>
      </c>
      <c r="S137" s="11"/>
      <c r="T137"/>
    </row>
    <row r="138" spans="1:20" ht="15" x14ac:dyDescent="0.25">
      <c r="A138" s="32">
        <v>426</v>
      </c>
      <c r="B138" s="13" t="s">
        <v>143</v>
      </c>
      <c r="C138" s="15">
        <v>11913</v>
      </c>
      <c r="D138" s="15">
        <f>Ikärakenne[[#This Row],[Laskennalliset kustannukset, IKÄRAKENNE yhteensä, €]]</f>
        <v>22514954.210000001</v>
      </c>
      <c r="E138" s="15">
        <f>'Lask. kustannukset MUUT'!AD144</f>
        <v>3248483.6562670232</v>
      </c>
      <c r="F138" s="231">
        <f>Yhteenveto[[#This Row],[Ikärakenne, laskennallinen kustannus]]+Yhteenveto[[#This Row],[Muut laskennalliset kustannukset ]]</f>
        <v>25763437.866267025</v>
      </c>
      <c r="G138" s="451">
        <v>1548.79</v>
      </c>
      <c r="H138" s="17">
        <v>18450735.27</v>
      </c>
      <c r="I138" s="339">
        <f>Yhteenveto[[#This Row],[Laskennalliset kustannukset yhteensä]]-Yhteenveto[[#This Row],[Omarahoitusosuus, €]]</f>
        <v>7312702.5962670259</v>
      </c>
      <c r="J138" s="33">
        <f>Lisäosat!U139</f>
        <v>370761.74741235614</v>
      </c>
      <c r="K138" s="34">
        <f>'Muut lis_väh'!Q136</f>
        <v>-3470731.0269450611</v>
      </c>
      <c r="L138" s="231">
        <f>Yhteenveto[[#This Row],[Valtionosuus omarahoitusosuuden jälkeen (välisumma)]]+Yhteenveto[[#This Row],[Lisäosat yhteensä]]+Yhteenveto[[#This Row],[Valtionosuuteen tehtävät vähennykset ja lisäykset, netto]]</f>
        <v>4212733.3167343214</v>
      </c>
      <c r="M138" s="34">
        <f>'Verotuloihin perust tasaus'!N143</f>
        <v>5760236.2431890173</v>
      </c>
      <c r="N138" s="303">
        <f>SUM(Yhteenveto[[#This Row],[Valtionosuus ennen verotuloihin perustuvaa valtionosuuden tasausta]]+Yhteenveto[[#This Row],[Verotuloihin perustuva valtionosuuden tasaus]])</f>
        <v>9972969.5599233396</v>
      </c>
      <c r="O138" s="241">
        <f>Verokorvaukset!G136</f>
        <v>956117.90807904513</v>
      </c>
      <c r="P138" s="372">
        <f>SUM(Yhteenveto[[#This Row],[Kunnan  peruspalvelujen valtionosuus ]:[Veroperustemuutoksista johtuvien veromenetysten korvaus]])</f>
        <v>10929087.468002385</v>
      </c>
      <c r="Q138" s="34">
        <f>Kotikuntakorvaus!F140</f>
        <v>-866855.88750000019</v>
      </c>
      <c r="R138" s="341">
        <f>+Yhteenveto[[#This Row],[Kunnan  peruspalvelujen valtionosuus ]]+Yhteenveto[[#This Row],[Veroperustemuutoksista johtuvien veromenetysten korvaus]]+Yhteenveto[[#This Row],[Kotikuntakorvaus, netto]]</f>
        <v>10062231.580502383</v>
      </c>
      <c r="S138" s="11"/>
      <c r="T138"/>
    </row>
    <row r="139" spans="1:20" ht="15" x14ac:dyDescent="0.25">
      <c r="A139" s="32">
        <v>430</v>
      </c>
      <c r="B139" s="13" t="s">
        <v>144</v>
      </c>
      <c r="C139" s="15">
        <v>15295</v>
      </c>
      <c r="D139" s="15">
        <f>Ikärakenne[[#This Row],[Laskennalliset kustannukset, IKÄRAKENNE yhteensä, €]]</f>
        <v>22286049.299999997</v>
      </c>
      <c r="E139" s="15">
        <f>'Lask. kustannukset MUUT'!AD145</f>
        <v>5045922.8068042248</v>
      </c>
      <c r="F139" s="231">
        <f>Yhteenveto[[#This Row],[Ikärakenne, laskennallinen kustannus]]+Yhteenveto[[#This Row],[Muut laskennalliset kustannukset ]]</f>
        <v>27331972.106804222</v>
      </c>
      <c r="G139" s="451">
        <v>1548.79</v>
      </c>
      <c r="H139" s="17">
        <v>23688743.050000001</v>
      </c>
      <c r="I139" s="339">
        <f>Yhteenveto[[#This Row],[Laskennalliset kustannukset yhteensä]]-Yhteenveto[[#This Row],[Omarahoitusosuus, €]]</f>
        <v>3643229.0568042211</v>
      </c>
      <c r="J139" s="33">
        <f>Lisäosat!U140</f>
        <v>486199.63139998924</v>
      </c>
      <c r="K139" s="34">
        <f>'Muut lis_väh'!Q137</f>
        <v>149059.44604435231</v>
      </c>
      <c r="L139" s="231">
        <f>Yhteenveto[[#This Row],[Valtionosuus omarahoitusosuuden jälkeen (välisumma)]]+Yhteenveto[[#This Row],[Lisäosat yhteensä]]+Yhteenveto[[#This Row],[Valtionosuuteen tehtävät vähennykset ja lisäykset, netto]]</f>
        <v>4278488.1342485622</v>
      </c>
      <c r="M139" s="34">
        <f>'Verotuloihin perust tasaus'!N144</f>
        <v>6532069.7233023737</v>
      </c>
      <c r="N139" s="303">
        <f>SUM(Yhteenveto[[#This Row],[Valtionosuus ennen verotuloihin perustuvaa valtionosuuden tasausta]]+Yhteenveto[[#This Row],[Verotuloihin perustuva valtionosuuden tasaus]])</f>
        <v>10810557.857550936</v>
      </c>
      <c r="O139" s="241">
        <f>Verokorvaukset!G137</f>
        <v>2368162.0583124454</v>
      </c>
      <c r="P139" s="372">
        <f>SUM(Yhteenveto[[#This Row],[Kunnan  peruspalvelujen valtionosuus ]:[Veroperustemuutoksista johtuvien veromenetysten korvaus]])</f>
        <v>13178719.915863382</v>
      </c>
      <c r="Q139" s="34">
        <f>Kotikuntakorvaus!F141</f>
        <v>149255.04000000004</v>
      </c>
      <c r="R139" s="341">
        <f>+Yhteenveto[[#This Row],[Kunnan  peruspalvelujen valtionosuus ]]+Yhteenveto[[#This Row],[Veroperustemuutoksista johtuvien veromenetysten korvaus]]+Yhteenveto[[#This Row],[Kotikuntakorvaus, netto]]</f>
        <v>13327974.955863383</v>
      </c>
      <c r="S139" s="11"/>
      <c r="T139"/>
    </row>
    <row r="140" spans="1:20" ht="15" x14ac:dyDescent="0.25">
      <c r="A140" s="32">
        <v>433</v>
      </c>
      <c r="B140" s="13" t="s">
        <v>145</v>
      </c>
      <c r="C140" s="15">
        <v>7657</v>
      </c>
      <c r="D140" s="15">
        <f>Ikärakenne[[#This Row],[Laskennalliset kustannukset, IKÄRAKENNE yhteensä, €]]</f>
        <v>12951094.050000001</v>
      </c>
      <c r="E140" s="15">
        <f>'Lask. kustannukset MUUT'!AD146</f>
        <v>1893209.3952117318</v>
      </c>
      <c r="F140" s="231">
        <f>Yhteenveto[[#This Row],[Ikärakenne, laskennallinen kustannus]]+Yhteenveto[[#This Row],[Muut laskennalliset kustannukset ]]</f>
        <v>14844303.445211733</v>
      </c>
      <c r="G140" s="451">
        <v>1548.79</v>
      </c>
      <c r="H140" s="17">
        <v>11859085.029999999</v>
      </c>
      <c r="I140" s="339">
        <f>Yhteenveto[[#This Row],[Laskennalliset kustannukset yhteensä]]-Yhteenveto[[#This Row],[Omarahoitusosuus, €]]</f>
        <v>2985218.4152117334</v>
      </c>
      <c r="J140" s="33">
        <f>Lisäosat!U141</f>
        <v>218322.74513532617</v>
      </c>
      <c r="K140" s="34">
        <f>'Muut lis_väh'!Q138</f>
        <v>-575048.3749417325</v>
      </c>
      <c r="L140" s="231">
        <f>Yhteenveto[[#This Row],[Valtionosuus omarahoitusosuuden jälkeen (välisumma)]]+Yhteenveto[[#This Row],[Lisäosat yhteensä]]+Yhteenveto[[#This Row],[Valtionosuuteen tehtävät vähennykset ja lisäykset, netto]]</f>
        <v>2628492.7854053266</v>
      </c>
      <c r="M140" s="34">
        <f>'Verotuloihin perust tasaus'!N145</f>
        <v>2212893.1715544118</v>
      </c>
      <c r="N140" s="303">
        <f>SUM(Yhteenveto[[#This Row],[Valtionosuus ennen verotuloihin perustuvaa valtionosuuden tasausta]]+Yhteenveto[[#This Row],[Verotuloihin perustuva valtionosuuden tasaus]])</f>
        <v>4841385.9569597384</v>
      </c>
      <c r="O140" s="241">
        <f>Verokorvaukset!G138</f>
        <v>872011.39828710165</v>
      </c>
      <c r="P140" s="372">
        <f>SUM(Yhteenveto[[#This Row],[Kunnan  peruspalvelujen valtionosuus ]:[Veroperustemuutoksista johtuvien veromenetysten korvaus]])</f>
        <v>5713397.35524684</v>
      </c>
      <c r="Q140" s="34">
        <f>Kotikuntakorvaus!F142</f>
        <v>125439.25</v>
      </c>
      <c r="R140" s="341">
        <f>+Yhteenveto[[#This Row],[Kunnan  peruspalvelujen valtionosuus ]]+Yhteenveto[[#This Row],[Veroperustemuutoksista johtuvien veromenetysten korvaus]]+Yhteenveto[[#This Row],[Kotikuntakorvaus, netto]]</f>
        <v>5838836.60524684</v>
      </c>
      <c r="S140" s="11"/>
      <c r="T140"/>
    </row>
    <row r="141" spans="1:20" ht="15" x14ac:dyDescent="0.25">
      <c r="A141" s="32">
        <v>434</v>
      </c>
      <c r="B141" s="13" t="s">
        <v>146</v>
      </c>
      <c r="C141" s="15">
        <v>14352</v>
      </c>
      <c r="D141" s="15">
        <f>Ikärakenne[[#This Row],[Laskennalliset kustannukset, IKÄRAKENNE yhteensä, €]]</f>
        <v>20549595.200000003</v>
      </c>
      <c r="E141" s="15">
        <f>'Lask. kustannukset MUUT'!AD147</f>
        <v>6967096.0571855409</v>
      </c>
      <c r="F141" s="231">
        <f>Yhteenveto[[#This Row],[Ikärakenne, laskennallinen kustannus]]+Yhteenveto[[#This Row],[Muut laskennalliset kustannukset ]]</f>
        <v>27516691.257185545</v>
      </c>
      <c r="G141" s="451">
        <v>1548.79</v>
      </c>
      <c r="H141" s="17">
        <v>22228234.079999998</v>
      </c>
      <c r="I141" s="339">
        <f>Yhteenveto[[#This Row],[Laskennalliset kustannukset yhteensä]]-Yhteenveto[[#This Row],[Omarahoitusosuus, €]]</f>
        <v>5288457.1771855466</v>
      </c>
      <c r="J141" s="33">
        <f>Lisäosat!U142</f>
        <v>446809.25247662491</v>
      </c>
      <c r="K141" s="34">
        <f>'Muut lis_väh'!Q139</f>
        <v>1614447.2344380529</v>
      </c>
      <c r="L141" s="231">
        <f>Yhteenveto[[#This Row],[Valtionosuus omarahoitusosuuden jälkeen (välisumma)]]+Yhteenveto[[#This Row],[Lisäosat yhteensä]]+Yhteenveto[[#This Row],[Valtionosuuteen tehtävät vähennykset ja lisäykset, netto]]</f>
        <v>7349713.6641002242</v>
      </c>
      <c r="M141" s="34">
        <f>'Verotuloihin perust tasaus'!N146</f>
        <v>-426985.54789886501</v>
      </c>
      <c r="N141" s="303">
        <f>SUM(Yhteenveto[[#This Row],[Valtionosuus ennen verotuloihin perustuvaa valtionosuuden tasausta]]+Yhteenveto[[#This Row],[Verotuloihin perustuva valtionosuuden tasaus]])</f>
        <v>6922728.1162013588</v>
      </c>
      <c r="O141" s="241">
        <f>Verokorvaukset!G139</f>
        <v>1751414.3884482943</v>
      </c>
      <c r="P141" s="372">
        <f>SUM(Yhteenveto[[#This Row],[Kunnan  peruspalvelujen valtionosuus ]:[Veroperustemuutoksista johtuvien veromenetysten korvaus]])</f>
        <v>8674142.504649654</v>
      </c>
      <c r="Q141" s="34">
        <f>Kotikuntakorvaus!F143</f>
        <v>1049449.5</v>
      </c>
      <c r="R141" s="341">
        <f>+Yhteenveto[[#This Row],[Kunnan  peruspalvelujen valtionosuus ]]+Yhteenveto[[#This Row],[Veroperustemuutoksista johtuvien veromenetysten korvaus]]+Yhteenveto[[#This Row],[Kotikuntakorvaus, netto]]</f>
        <v>9723592.004649654</v>
      </c>
      <c r="S141" s="11"/>
      <c r="T141"/>
    </row>
    <row r="142" spans="1:20" ht="15" x14ac:dyDescent="0.25">
      <c r="A142" s="32">
        <v>435</v>
      </c>
      <c r="B142" s="13" t="s">
        <v>147</v>
      </c>
      <c r="C142" s="15">
        <v>711</v>
      </c>
      <c r="D142" s="15">
        <f>Ikärakenne[[#This Row],[Laskennalliset kustannukset, IKÄRAKENNE yhteensä, €]]</f>
        <v>804317.78</v>
      </c>
      <c r="E142" s="15">
        <f>'Lask. kustannukset MUUT'!AD148</f>
        <v>401700.4112640642</v>
      </c>
      <c r="F142" s="231">
        <f>Yhteenveto[[#This Row],[Ikärakenne, laskennallinen kustannus]]+Yhteenveto[[#This Row],[Muut laskennalliset kustannukset ]]</f>
        <v>1206018.1912640643</v>
      </c>
      <c r="G142" s="451">
        <v>1548.79</v>
      </c>
      <c r="H142" s="17">
        <v>1101189.69</v>
      </c>
      <c r="I142" s="339">
        <f>Yhteenveto[[#This Row],[Laskennalliset kustannukset yhteensä]]-Yhteenveto[[#This Row],[Omarahoitusosuus, €]]</f>
        <v>104828.50126406434</v>
      </c>
      <c r="J142" s="33">
        <f>Lisäosat!U143</f>
        <v>236255.15982825638</v>
      </c>
      <c r="K142" s="34">
        <f>'Muut lis_väh'!Q140</f>
        <v>696236.17276297254</v>
      </c>
      <c r="L142" s="231">
        <f>Yhteenveto[[#This Row],[Valtionosuus omarahoitusosuuden jälkeen (välisumma)]]+Yhteenveto[[#This Row],[Lisäosat yhteensä]]+Yhteenveto[[#This Row],[Valtionosuuteen tehtävät vähennykset ja lisäykset, netto]]</f>
        <v>1037319.8338552932</v>
      </c>
      <c r="M142" s="34">
        <f>'Verotuloihin perust tasaus'!N147</f>
        <v>51505.533814607443</v>
      </c>
      <c r="N142" s="303">
        <f>SUM(Yhteenveto[[#This Row],[Valtionosuus ennen verotuloihin perustuvaa valtionosuuden tasausta]]+Yhteenveto[[#This Row],[Verotuloihin perustuva valtionosuuden tasaus]])</f>
        <v>1088825.3676699006</v>
      </c>
      <c r="O142" s="241">
        <f>Verokorvaukset!G140</f>
        <v>128822.0170506219</v>
      </c>
      <c r="P142" s="372">
        <f>SUM(Yhteenveto[[#This Row],[Kunnan  peruspalvelujen valtionosuus ]:[Veroperustemuutoksista johtuvien veromenetysten korvaus]])</f>
        <v>1217647.3847205224</v>
      </c>
      <c r="Q142" s="34">
        <f>Kotikuntakorvaus!F144</f>
        <v>-217310.25</v>
      </c>
      <c r="R142" s="341">
        <f>+Yhteenveto[[#This Row],[Kunnan  peruspalvelujen valtionosuus ]]+Yhteenveto[[#This Row],[Veroperustemuutoksista johtuvien veromenetysten korvaus]]+Yhteenveto[[#This Row],[Kotikuntakorvaus, netto]]</f>
        <v>1000337.1347205224</v>
      </c>
      <c r="S142" s="11"/>
      <c r="T142"/>
    </row>
    <row r="143" spans="1:20" ht="15" x14ac:dyDescent="0.25">
      <c r="A143" s="32">
        <v>436</v>
      </c>
      <c r="B143" s="13" t="s">
        <v>148</v>
      </c>
      <c r="C143" s="15">
        <v>2008</v>
      </c>
      <c r="D143" s="15">
        <f>Ikärakenne[[#This Row],[Laskennalliset kustannukset, IKÄRAKENNE yhteensä, €]]</f>
        <v>5363813.88</v>
      </c>
      <c r="E143" s="15">
        <f>'Lask. kustannukset MUUT'!AD149</f>
        <v>623942.57094675931</v>
      </c>
      <c r="F143" s="231">
        <f>Yhteenveto[[#This Row],[Ikärakenne, laskennallinen kustannus]]+Yhteenveto[[#This Row],[Muut laskennalliset kustannukset ]]</f>
        <v>5987756.4509467594</v>
      </c>
      <c r="G143" s="451">
        <v>1548.79</v>
      </c>
      <c r="H143" s="17">
        <v>3109970.32</v>
      </c>
      <c r="I143" s="339">
        <f>Yhteenveto[[#This Row],[Laskennalliset kustannukset yhteensä]]-Yhteenveto[[#This Row],[Omarahoitusosuus, €]]</f>
        <v>2877786.1309467596</v>
      </c>
      <c r="J143" s="33">
        <f>Lisäosat!U144</f>
        <v>50738.334442697771</v>
      </c>
      <c r="K143" s="34">
        <f>'Muut lis_väh'!Q141</f>
        <v>-466967.86371280084</v>
      </c>
      <c r="L143" s="231">
        <f>Yhteenveto[[#This Row],[Valtionosuus omarahoitusosuuden jälkeen (välisumma)]]+Yhteenveto[[#This Row],[Lisäosat yhteensä]]+Yhteenveto[[#This Row],[Valtionosuuteen tehtävät vähennykset ja lisäykset, netto]]</f>
        <v>2461556.6016766569</v>
      </c>
      <c r="M143" s="34">
        <f>'Verotuloihin perust tasaus'!N148</f>
        <v>1436760.6980171942</v>
      </c>
      <c r="N143" s="303">
        <f>SUM(Yhteenveto[[#This Row],[Valtionosuus ennen verotuloihin perustuvaa valtionosuuden tasausta]]+Yhteenveto[[#This Row],[Verotuloihin perustuva valtionosuuden tasaus]])</f>
        <v>3898317.2996938508</v>
      </c>
      <c r="O143" s="241">
        <f>Verokorvaukset!G141</f>
        <v>207475.83254317343</v>
      </c>
      <c r="P143" s="372">
        <f>SUM(Yhteenveto[[#This Row],[Kunnan  peruspalvelujen valtionosuus ]:[Veroperustemuutoksista johtuvien veromenetysten korvaus]])</f>
        <v>4105793.1322370241</v>
      </c>
      <c r="Q143" s="34">
        <f>Kotikuntakorvaus!F145</f>
        <v>64451.040000000008</v>
      </c>
      <c r="R143" s="341">
        <f>+Yhteenveto[[#This Row],[Kunnan  peruspalvelujen valtionosuus ]]+Yhteenveto[[#This Row],[Veroperustemuutoksista johtuvien veromenetysten korvaus]]+Yhteenveto[[#This Row],[Kotikuntakorvaus, netto]]</f>
        <v>4170244.1722370242</v>
      </c>
      <c r="S143" s="11"/>
      <c r="T143"/>
    </row>
    <row r="144" spans="1:20" ht="15" x14ac:dyDescent="0.25">
      <c r="A144" s="32">
        <v>440</v>
      </c>
      <c r="B144" s="13" t="s">
        <v>149</v>
      </c>
      <c r="C144" s="15">
        <v>5884</v>
      </c>
      <c r="D144" s="15">
        <f>Ikärakenne[[#This Row],[Laskennalliset kustannukset, IKÄRAKENNE yhteensä, €]]</f>
        <v>18150980.140000001</v>
      </c>
      <c r="E144" s="15">
        <f>'Lask. kustannukset MUUT'!AD150</f>
        <v>3265340.1224018973</v>
      </c>
      <c r="F144" s="231">
        <f>Yhteenveto[[#This Row],[Ikärakenne, laskennallinen kustannus]]+Yhteenveto[[#This Row],[Muut laskennalliset kustannukset ]]</f>
        <v>21416320.262401897</v>
      </c>
      <c r="G144" s="451">
        <v>1548.79</v>
      </c>
      <c r="H144" s="17">
        <v>9113080.3599999994</v>
      </c>
      <c r="I144" s="339">
        <f>Yhteenveto[[#This Row],[Laskennalliset kustannukset yhteensä]]-Yhteenveto[[#This Row],[Omarahoitusosuus, €]]</f>
        <v>12303239.902401898</v>
      </c>
      <c r="J144" s="33">
        <f>Lisäosat!U145</f>
        <v>260588.59117551066</v>
      </c>
      <c r="K144" s="34">
        <f>'Muut lis_väh'!Q142</f>
        <v>-2759374.2950343997</v>
      </c>
      <c r="L144" s="231">
        <f>Yhteenveto[[#This Row],[Valtionosuus omarahoitusosuuden jälkeen (välisumma)]]+Yhteenveto[[#This Row],[Lisäosat yhteensä]]+Yhteenveto[[#This Row],[Valtionosuuteen tehtävät vähennykset ja lisäykset, netto]]</f>
        <v>9804454.1985430103</v>
      </c>
      <c r="M144" s="34">
        <f>'Verotuloihin perust tasaus'!N149</f>
        <v>3262995.341599443</v>
      </c>
      <c r="N144" s="303">
        <f>SUM(Yhteenveto[[#This Row],[Valtionosuus ennen verotuloihin perustuvaa valtionosuuden tasausta]]+Yhteenveto[[#This Row],[Verotuloihin perustuva valtionosuuden tasaus]])</f>
        <v>13067449.540142454</v>
      </c>
      <c r="O144" s="241">
        <f>Verokorvaukset!G142</f>
        <v>375551.72333187965</v>
      </c>
      <c r="P144" s="372">
        <f>SUM(Yhteenveto[[#This Row],[Kunnan  peruspalvelujen valtionosuus ]:[Veroperustemuutoksista johtuvien veromenetysten korvaus]])</f>
        <v>13443001.263474334</v>
      </c>
      <c r="Q144" s="34">
        <f>Kotikuntakorvaus!F146</f>
        <v>-38868.5</v>
      </c>
      <c r="R144" s="341">
        <f>+Yhteenveto[[#This Row],[Kunnan  peruspalvelujen valtionosuus ]]+Yhteenveto[[#This Row],[Veroperustemuutoksista johtuvien veromenetysten korvaus]]+Yhteenveto[[#This Row],[Kotikuntakorvaus, netto]]</f>
        <v>13404132.763474334</v>
      </c>
      <c r="S144" s="11"/>
      <c r="T144"/>
    </row>
    <row r="145" spans="1:20" ht="15" x14ac:dyDescent="0.25">
      <c r="A145" s="32">
        <v>441</v>
      </c>
      <c r="B145" s="13" t="s">
        <v>150</v>
      </c>
      <c r="C145" s="15">
        <v>4358</v>
      </c>
      <c r="D145" s="15">
        <f>Ikärakenne[[#This Row],[Laskennalliset kustannukset, IKÄRAKENNE yhteensä, €]]</f>
        <v>5642904.25</v>
      </c>
      <c r="E145" s="15">
        <f>'Lask. kustannukset MUUT'!AD151</f>
        <v>1737126.4115876234</v>
      </c>
      <c r="F145" s="231">
        <f>Yhteenveto[[#This Row],[Ikärakenne, laskennallinen kustannus]]+Yhteenveto[[#This Row],[Muut laskennalliset kustannukset ]]</f>
        <v>7380030.6615876239</v>
      </c>
      <c r="G145" s="451">
        <v>1548.79</v>
      </c>
      <c r="H145" s="17">
        <v>6749626.8200000003</v>
      </c>
      <c r="I145" s="339">
        <f>Yhteenveto[[#This Row],[Laskennalliset kustannukset yhteensä]]-Yhteenveto[[#This Row],[Omarahoitusosuus, €]]</f>
        <v>630403.84158762358</v>
      </c>
      <c r="J145" s="33">
        <f>Lisäosat!U146</f>
        <v>310748.47175455058</v>
      </c>
      <c r="K145" s="34">
        <f>'Muut lis_väh'!Q143</f>
        <v>-1220905.5481460688</v>
      </c>
      <c r="L145" s="231">
        <f>Yhteenveto[[#This Row],[Valtionosuus omarahoitusosuuden jälkeen (välisumma)]]+Yhteenveto[[#This Row],[Lisäosat yhteensä]]+Yhteenveto[[#This Row],[Valtionosuuteen tehtävät vähennykset ja lisäykset, netto]]</f>
        <v>-279753.23480389465</v>
      </c>
      <c r="M145" s="34">
        <f>'Verotuloihin perust tasaus'!N150</f>
        <v>1275806.9872389517</v>
      </c>
      <c r="N145" s="303">
        <f>SUM(Yhteenveto[[#This Row],[Valtionosuus ennen verotuloihin perustuvaa valtionosuuden tasausta]]+Yhteenveto[[#This Row],[Verotuloihin perustuva valtionosuuden tasaus]])</f>
        <v>996053.75243505707</v>
      </c>
      <c r="O145" s="241">
        <f>Verokorvaukset!G143</f>
        <v>601870.83843250549</v>
      </c>
      <c r="P145" s="372">
        <f>SUM(Yhteenveto[[#This Row],[Kunnan  peruspalvelujen valtionosuus ]:[Veroperustemuutoksista johtuvien veromenetysten korvaus]])</f>
        <v>1597924.5908675627</v>
      </c>
      <c r="Q145" s="34">
        <f>Kotikuntakorvaus!F147</f>
        <v>-75970.25</v>
      </c>
      <c r="R145" s="341">
        <f>+Yhteenveto[[#This Row],[Kunnan  peruspalvelujen valtionosuus ]]+Yhteenveto[[#This Row],[Veroperustemuutoksista johtuvien veromenetysten korvaus]]+Yhteenveto[[#This Row],[Kotikuntakorvaus, netto]]</f>
        <v>1521954.3408675627</v>
      </c>
      <c r="S145" s="11"/>
      <c r="T145"/>
    </row>
    <row r="146" spans="1:20" ht="15" x14ac:dyDescent="0.25">
      <c r="A146" s="32">
        <v>444</v>
      </c>
      <c r="B146" s="13" t="s">
        <v>151</v>
      </c>
      <c r="C146" s="15">
        <v>45687</v>
      </c>
      <c r="D146" s="15">
        <f>Ikärakenne[[#This Row],[Laskennalliset kustannukset, IKÄRAKENNE yhteensä, €]]</f>
        <v>74534860.229999989</v>
      </c>
      <c r="E146" s="15">
        <f>'Lask. kustannukset MUUT'!AD152</f>
        <v>15330135.346271083</v>
      </c>
      <c r="F146" s="231">
        <f>Yhteenveto[[#This Row],[Ikärakenne, laskennallinen kustannus]]+Yhteenveto[[#This Row],[Muut laskennalliset kustannukset ]]</f>
        <v>89864995.576271072</v>
      </c>
      <c r="G146" s="451">
        <v>1548.79</v>
      </c>
      <c r="H146" s="17">
        <v>70759568.730000004</v>
      </c>
      <c r="I146" s="339">
        <f>Yhteenveto[[#This Row],[Laskennalliset kustannukset yhteensä]]-Yhteenveto[[#This Row],[Omarahoitusosuus, €]]</f>
        <v>19105426.846271068</v>
      </c>
      <c r="J146" s="33">
        <f>Lisäosat!U147</f>
        <v>1459327.2527808649</v>
      </c>
      <c r="K146" s="34">
        <f>'Muut lis_väh'!Q144</f>
        <v>330967.57966176374</v>
      </c>
      <c r="L146" s="231">
        <f>Yhteenveto[[#This Row],[Valtionosuus omarahoitusosuuden jälkeen (välisumma)]]+Yhteenveto[[#This Row],[Lisäosat yhteensä]]+Yhteenveto[[#This Row],[Valtionosuuteen tehtävät vähennykset ja lisäykset, netto]]</f>
        <v>20895721.678713698</v>
      </c>
      <c r="M146" s="34">
        <f>'Verotuloihin perust tasaus'!N151</f>
        <v>4361149.6003389405</v>
      </c>
      <c r="N146" s="303">
        <f>SUM(Yhteenveto[[#This Row],[Valtionosuus ennen verotuloihin perustuvaa valtionosuuden tasausta]]+Yhteenveto[[#This Row],[Verotuloihin perustuva valtionosuuden tasaus]])</f>
        <v>25256871.279052638</v>
      </c>
      <c r="O146" s="241">
        <f>Verokorvaukset!G144</f>
        <v>4014801.378002658</v>
      </c>
      <c r="P146" s="372">
        <f>SUM(Yhteenveto[[#This Row],[Kunnan  peruspalvelujen valtionosuus ]:[Veroperustemuutoksista johtuvien veromenetysten korvaus]])</f>
        <v>29271672.657055296</v>
      </c>
      <c r="Q146" s="34">
        <f>Kotikuntakorvaus!F148</f>
        <v>2818107.5900000003</v>
      </c>
      <c r="R146" s="341">
        <f>+Yhteenveto[[#This Row],[Kunnan  peruspalvelujen valtionosuus ]]+Yhteenveto[[#This Row],[Veroperustemuutoksista johtuvien veromenetysten korvaus]]+Yhteenveto[[#This Row],[Kotikuntakorvaus, netto]]</f>
        <v>32089780.247055296</v>
      </c>
      <c r="S146" s="11"/>
      <c r="T146"/>
    </row>
    <row r="147" spans="1:20" ht="15" x14ac:dyDescent="0.25">
      <c r="A147" s="32">
        <v>445</v>
      </c>
      <c r="B147" s="13" t="s">
        <v>152</v>
      </c>
      <c r="C147" s="15">
        <v>14868</v>
      </c>
      <c r="D147" s="15">
        <f>Ikärakenne[[#This Row],[Laskennalliset kustannukset, IKÄRAKENNE yhteensä, €]]</f>
        <v>23967961.57</v>
      </c>
      <c r="E147" s="15">
        <f>'Lask. kustannukset MUUT'!AD153</f>
        <v>12891986.909583732</v>
      </c>
      <c r="F147" s="231">
        <f>Yhteenveto[[#This Row],[Ikärakenne, laskennallinen kustannus]]+Yhteenveto[[#This Row],[Muut laskennalliset kustannukset ]]</f>
        <v>36859948.479583733</v>
      </c>
      <c r="G147" s="451">
        <v>1548.79</v>
      </c>
      <c r="H147" s="17">
        <v>23027409.719999999</v>
      </c>
      <c r="I147" s="339">
        <f>Yhteenveto[[#This Row],[Laskennalliset kustannukset yhteensä]]-Yhteenveto[[#This Row],[Omarahoitusosuus, €]]</f>
        <v>13832538.759583734</v>
      </c>
      <c r="J147" s="33">
        <f>Lisäosat!U148</f>
        <v>455108.27509850258</v>
      </c>
      <c r="K147" s="34">
        <f>'Muut lis_väh'!Q145</f>
        <v>-6093920.4477324495</v>
      </c>
      <c r="L147" s="231">
        <f>Yhteenveto[[#This Row],[Valtionosuus omarahoitusosuuden jälkeen (välisumma)]]+Yhteenveto[[#This Row],[Lisäosat yhteensä]]+Yhteenveto[[#This Row],[Valtionosuuteen tehtävät vähennykset ja lisäykset, netto]]</f>
        <v>8193726.5869497871</v>
      </c>
      <c r="M147" s="34">
        <f>'Verotuloihin perust tasaus'!N152</f>
        <v>-40426.091639857535</v>
      </c>
      <c r="N147" s="303">
        <f>SUM(Yhteenveto[[#This Row],[Valtionosuus ennen verotuloihin perustuvaa valtionosuuden tasausta]]+Yhteenveto[[#This Row],[Verotuloihin perustuva valtionosuuden tasaus]])</f>
        <v>8153300.4953099294</v>
      </c>
      <c r="O147" s="241">
        <f>Verokorvaukset!G145</f>
        <v>1420571.8206020202</v>
      </c>
      <c r="P147" s="372">
        <f>SUM(Yhteenveto[[#This Row],[Kunnan  peruspalvelujen valtionosuus ]:[Veroperustemuutoksista johtuvien veromenetysten korvaus]])</f>
        <v>9573872.3159119487</v>
      </c>
      <c r="Q147" s="34">
        <f>Kotikuntakorvaus!F149</f>
        <v>249200.08749999999</v>
      </c>
      <c r="R147" s="341">
        <f>+Yhteenveto[[#This Row],[Kunnan  peruspalvelujen valtionosuus ]]+Yhteenveto[[#This Row],[Veroperustemuutoksista johtuvien veromenetysten korvaus]]+Yhteenveto[[#This Row],[Kotikuntakorvaus, netto]]</f>
        <v>9823072.4034119491</v>
      </c>
      <c r="S147" s="11"/>
      <c r="T147"/>
    </row>
    <row r="148" spans="1:20" ht="15" x14ac:dyDescent="0.25">
      <c r="A148" s="32">
        <v>475</v>
      </c>
      <c r="B148" s="13" t="s">
        <v>153</v>
      </c>
      <c r="C148" s="15">
        <v>5415</v>
      </c>
      <c r="D148" s="15">
        <f>Ikärakenne[[#This Row],[Laskennalliset kustannukset, IKÄRAKENNE yhteensä, €]]</f>
        <v>9386441.1300000008</v>
      </c>
      <c r="E148" s="15">
        <f>'Lask. kustannukset MUUT'!AD154</f>
        <v>5373626.2703235885</v>
      </c>
      <c r="F148" s="231">
        <f>Yhteenveto[[#This Row],[Ikärakenne, laskennallinen kustannus]]+Yhteenveto[[#This Row],[Muut laskennalliset kustannukset ]]</f>
        <v>14760067.400323588</v>
      </c>
      <c r="G148" s="451">
        <v>1548.79</v>
      </c>
      <c r="H148" s="17">
        <v>8386697.8499999996</v>
      </c>
      <c r="I148" s="339">
        <f>Yhteenveto[[#This Row],[Laskennalliset kustannukset yhteensä]]-Yhteenveto[[#This Row],[Omarahoitusosuus, €]]</f>
        <v>6373369.5503235888</v>
      </c>
      <c r="J148" s="33">
        <f>Lisäosat!U149</f>
        <v>196209.2174350823</v>
      </c>
      <c r="K148" s="34">
        <f>'Muut lis_väh'!Q146</f>
        <v>-2673516.0022843536</v>
      </c>
      <c r="L148" s="231">
        <f>Yhteenveto[[#This Row],[Valtionosuus omarahoitusosuuden jälkeen (välisumma)]]+Yhteenveto[[#This Row],[Lisäosat yhteensä]]+Yhteenveto[[#This Row],[Valtionosuuteen tehtävät vähennykset ja lisäykset, netto]]</f>
        <v>3896062.7654743176</v>
      </c>
      <c r="M148" s="34">
        <f>'Verotuloihin perust tasaus'!N153</f>
        <v>1714029.7847665648</v>
      </c>
      <c r="N148" s="303">
        <f>SUM(Yhteenveto[[#This Row],[Valtionosuus ennen verotuloihin perustuvaa valtionosuuden tasausta]]+Yhteenveto[[#This Row],[Verotuloihin perustuva valtionosuuden tasaus]])</f>
        <v>5610092.5502408827</v>
      </c>
      <c r="O148" s="241">
        <f>Verokorvaukset!G146</f>
        <v>695235.44364162406</v>
      </c>
      <c r="P148" s="372">
        <f>SUM(Yhteenveto[[#This Row],[Kunnan  peruspalvelujen valtionosuus ]:[Veroperustemuutoksista johtuvien veromenetysten korvaus]])</f>
        <v>6305327.9938825071</v>
      </c>
      <c r="Q148" s="34">
        <f>Kotikuntakorvaus!F150</f>
        <v>841061.33750000002</v>
      </c>
      <c r="R148" s="341">
        <f>+Yhteenveto[[#This Row],[Kunnan  peruspalvelujen valtionosuus ]]+Yhteenveto[[#This Row],[Veroperustemuutoksista johtuvien veromenetysten korvaus]]+Yhteenveto[[#This Row],[Kotikuntakorvaus, netto]]</f>
        <v>7146389.3313825075</v>
      </c>
      <c r="S148" s="11"/>
      <c r="T148"/>
    </row>
    <row r="149" spans="1:20" ht="15" x14ac:dyDescent="0.25">
      <c r="A149" s="32">
        <v>480</v>
      </c>
      <c r="B149" s="13" t="s">
        <v>154</v>
      </c>
      <c r="C149" s="15">
        <v>1910</v>
      </c>
      <c r="D149" s="15">
        <f>Ikärakenne[[#This Row],[Laskennalliset kustannukset, IKÄRAKENNE yhteensä, €]]</f>
        <v>3178168.5999999996</v>
      </c>
      <c r="E149" s="15">
        <f>'Lask. kustannukset MUUT'!AD155</f>
        <v>525479.78227934265</v>
      </c>
      <c r="F149" s="231">
        <f>Yhteenveto[[#This Row],[Ikärakenne, laskennallinen kustannus]]+Yhteenveto[[#This Row],[Muut laskennalliset kustannukset ]]</f>
        <v>3703648.382279342</v>
      </c>
      <c r="G149" s="451">
        <v>1548.79</v>
      </c>
      <c r="H149" s="17">
        <v>2958188.9</v>
      </c>
      <c r="I149" s="339">
        <f>Yhteenveto[[#This Row],[Laskennalliset kustannukset yhteensä]]-Yhteenveto[[#This Row],[Omarahoitusosuus, €]]</f>
        <v>745459.48227934213</v>
      </c>
      <c r="J149" s="33">
        <f>Lisäosat!U150</f>
        <v>51540.745661273249</v>
      </c>
      <c r="K149" s="34">
        <f>'Muut lis_väh'!Q147</f>
        <v>-11785.6953636869</v>
      </c>
      <c r="L149" s="231">
        <f>Yhteenveto[[#This Row],[Valtionosuus omarahoitusosuuden jälkeen (välisumma)]]+Yhteenveto[[#This Row],[Lisäosat yhteensä]]+Yhteenveto[[#This Row],[Valtionosuuteen tehtävät vähennykset ja lisäykset, netto]]</f>
        <v>785214.5325769285</v>
      </c>
      <c r="M149" s="34">
        <f>'Verotuloihin perust tasaus'!N154</f>
        <v>989567.7888727173</v>
      </c>
      <c r="N149" s="303">
        <f>SUM(Yhteenveto[[#This Row],[Valtionosuus ennen verotuloihin perustuvaa valtionosuuden tasausta]]+Yhteenveto[[#This Row],[Verotuloihin perustuva valtionosuuden tasaus]])</f>
        <v>1774782.3214496458</v>
      </c>
      <c r="O149" s="241">
        <f>Verokorvaukset!G147</f>
        <v>332394.23703384586</v>
      </c>
      <c r="P149" s="372">
        <f>SUM(Yhteenveto[[#This Row],[Kunnan  peruspalvelujen valtionosuus ]:[Veroperustemuutoksista johtuvien veromenetysten korvaus]])</f>
        <v>2107176.5584834917</v>
      </c>
      <c r="Q149" s="34">
        <f>Kotikuntakorvaus!F151</f>
        <v>-870831.07499999995</v>
      </c>
      <c r="R149" s="341">
        <f>+Yhteenveto[[#This Row],[Kunnan  peruspalvelujen valtionosuus ]]+Yhteenveto[[#This Row],[Veroperustemuutoksista johtuvien veromenetysten korvaus]]+Yhteenveto[[#This Row],[Kotikuntakorvaus, netto]]</f>
        <v>1236345.4834834917</v>
      </c>
      <c r="S149" s="11"/>
      <c r="T149"/>
    </row>
    <row r="150" spans="1:20" ht="15" x14ac:dyDescent="0.25">
      <c r="A150" s="32">
        <v>481</v>
      </c>
      <c r="B150" s="13" t="s">
        <v>155</v>
      </c>
      <c r="C150" s="15">
        <v>9592</v>
      </c>
      <c r="D150" s="15">
        <f>Ikärakenne[[#This Row],[Laskennalliset kustannukset, IKÄRAKENNE yhteensä, €]]</f>
        <v>19564267.199999999</v>
      </c>
      <c r="E150" s="15">
        <f>'Lask. kustannukset MUUT'!AD156</f>
        <v>1495685.6603654129</v>
      </c>
      <c r="F150" s="231">
        <f>Yhteenveto[[#This Row],[Ikärakenne, laskennallinen kustannus]]+Yhteenveto[[#This Row],[Muut laskennalliset kustannukset ]]</f>
        <v>21059952.860365413</v>
      </c>
      <c r="G150" s="451">
        <v>1548.79</v>
      </c>
      <c r="H150" s="17">
        <v>14855993.68</v>
      </c>
      <c r="I150" s="339">
        <f>Yhteenveto[[#This Row],[Laskennalliset kustannukset yhteensä]]-Yhteenveto[[#This Row],[Omarahoitusosuus, €]]</f>
        <v>6203959.1803654134</v>
      </c>
      <c r="J150" s="33">
        <f>Lisäosat!U151</f>
        <v>316489.34467130381</v>
      </c>
      <c r="K150" s="34">
        <f>'Muut lis_väh'!Q148</f>
        <v>-455173.75776389136</v>
      </c>
      <c r="L150" s="231">
        <f>Yhteenveto[[#This Row],[Valtionosuus omarahoitusosuuden jälkeen (välisumma)]]+Yhteenveto[[#This Row],[Lisäosat yhteensä]]+Yhteenveto[[#This Row],[Valtionosuuteen tehtävät vähennykset ja lisäykset, netto]]</f>
        <v>6065274.7672728254</v>
      </c>
      <c r="M150" s="34">
        <f>'Verotuloihin perust tasaus'!N155</f>
        <v>526615.63007537602</v>
      </c>
      <c r="N150" s="303">
        <f>SUM(Yhteenveto[[#This Row],[Valtionosuus ennen verotuloihin perustuvaa valtionosuuden tasausta]]+Yhteenveto[[#This Row],[Verotuloihin perustuva valtionosuuden tasaus]])</f>
        <v>6591890.3973482009</v>
      </c>
      <c r="O150" s="241">
        <f>Verokorvaukset!G148</f>
        <v>378544.86790904042</v>
      </c>
      <c r="P150" s="372">
        <f>SUM(Yhteenveto[[#This Row],[Kunnan  peruspalvelujen valtionosuus ]:[Veroperustemuutoksista johtuvien veromenetysten korvaus]])</f>
        <v>6970435.2652572412</v>
      </c>
      <c r="Q150" s="34">
        <f>Kotikuntakorvaus!F152</f>
        <v>-291690.4250000001</v>
      </c>
      <c r="R150" s="341">
        <f>+Yhteenveto[[#This Row],[Kunnan  peruspalvelujen valtionosuus ]]+Yhteenveto[[#This Row],[Veroperustemuutoksista johtuvien veromenetysten korvaus]]+Yhteenveto[[#This Row],[Kotikuntakorvaus, netto]]</f>
        <v>6678744.8402572414</v>
      </c>
      <c r="S150" s="11"/>
      <c r="T150"/>
    </row>
    <row r="151" spans="1:20" ht="15" x14ac:dyDescent="0.25">
      <c r="A151" s="32">
        <v>483</v>
      </c>
      <c r="B151" s="13" t="s">
        <v>156</v>
      </c>
      <c r="C151" s="15">
        <v>1059</v>
      </c>
      <c r="D151" s="15">
        <f>Ikärakenne[[#This Row],[Laskennalliset kustannukset, IKÄRAKENNE yhteensä, €]]</f>
        <v>2692291.2</v>
      </c>
      <c r="E151" s="15">
        <f>'Lask. kustannukset MUUT'!AD157</f>
        <v>323217.97275895794</v>
      </c>
      <c r="F151" s="231">
        <f>Yhteenveto[[#This Row],[Ikärakenne, laskennallinen kustannus]]+Yhteenveto[[#This Row],[Muut laskennalliset kustannukset ]]</f>
        <v>3015509.1727589583</v>
      </c>
      <c r="G151" s="451">
        <v>1548.79</v>
      </c>
      <c r="H151" s="17">
        <v>1640168.6099999999</v>
      </c>
      <c r="I151" s="339">
        <f>Yhteenveto[[#This Row],[Laskennalliset kustannukset yhteensä]]-Yhteenveto[[#This Row],[Omarahoitusosuus, €]]</f>
        <v>1375340.5627589584</v>
      </c>
      <c r="J151" s="33">
        <f>Lisäosat!U152</f>
        <v>59228.765532490783</v>
      </c>
      <c r="K151" s="34">
        <f>'Muut lis_väh'!Q149</f>
        <v>-560068.34520753066</v>
      </c>
      <c r="L151" s="231">
        <f>Yhteenveto[[#This Row],[Valtionosuus omarahoitusosuuden jälkeen (välisumma)]]+Yhteenveto[[#This Row],[Lisäosat yhteensä]]+Yhteenveto[[#This Row],[Valtionosuuteen tehtävät vähennykset ja lisäykset, netto]]</f>
        <v>874500.98308391857</v>
      </c>
      <c r="M151" s="34">
        <f>'Verotuloihin perust tasaus'!N156</f>
        <v>951157.57373895729</v>
      </c>
      <c r="N151" s="303">
        <f>SUM(Yhteenveto[[#This Row],[Valtionosuus ennen verotuloihin perustuvaa valtionosuuden tasausta]]+Yhteenveto[[#This Row],[Verotuloihin perustuva valtionosuuden tasaus]])</f>
        <v>1825658.556822876</v>
      </c>
      <c r="O151" s="241">
        <f>Verokorvaukset!G149</f>
        <v>168221.12648085249</v>
      </c>
      <c r="P151" s="372">
        <f>SUM(Yhteenveto[[#This Row],[Kunnan  peruspalvelujen valtionosuus ]:[Veroperustemuutoksista johtuvien veromenetysten korvaus]])</f>
        <v>1993879.6833037285</v>
      </c>
      <c r="Q151" s="34">
        <f>Kotikuntakorvaus!F153</f>
        <v>46465.525000000001</v>
      </c>
      <c r="R151" s="341">
        <f>+Yhteenveto[[#This Row],[Kunnan  peruspalvelujen valtionosuus ]]+Yhteenveto[[#This Row],[Veroperustemuutoksista johtuvien veromenetysten korvaus]]+Yhteenveto[[#This Row],[Kotikuntakorvaus, netto]]</f>
        <v>2040345.2083037284</v>
      </c>
      <c r="S151" s="11"/>
      <c r="T151"/>
    </row>
    <row r="152" spans="1:20" ht="15" x14ac:dyDescent="0.25">
      <c r="A152" s="32">
        <v>484</v>
      </c>
      <c r="B152" s="13" t="s">
        <v>157</v>
      </c>
      <c r="C152" s="15">
        <v>2904</v>
      </c>
      <c r="D152" s="15">
        <f>Ikärakenne[[#This Row],[Laskennalliset kustannukset, IKÄRAKENNE yhteensä, €]]</f>
        <v>4566584.5000000009</v>
      </c>
      <c r="E152" s="15">
        <f>'Lask. kustannukset MUUT'!AD158</f>
        <v>1063014.7715123342</v>
      </c>
      <c r="F152" s="231">
        <f>Yhteenveto[[#This Row],[Ikärakenne, laskennallinen kustannus]]+Yhteenveto[[#This Row],[Muut laskennalliset kustannukset ]]</f>
        <v>5629599.2715123352</v>
      </c>
      <c r="G152" s="451">
        <v>1548.79</v>
      </c>
      <c r="H152" s="17">
        <v>4497686.16</v>
      </c>
      <c r="I152" s="339">
        <f>Yhteenveto[[#This Row],[Laskennalliset kustannukset yhteensä]]-Yhteenveto[[#This Row],[Omarahoitusosuus, €]]</f>
        <v>1131913.111512335</v>
      </c>
      <c r="J152" s="33">
        <f>Lisäosat!U153</f>
        <v>255456.10904001095</v>
      </c>
      <c r="K152" s="34">
        <f>'Muut lis_väh'!Q150</f>
        <v>-548632.40463746176</v>
      </c>
      <c r="L152" s="231">
        <f>Yhteenveto[[#This Row],[Valtionosuus omarahoitusosuuden jälkeen (välisumma)]]+Yhteenveto[[#This Row],[Lisäosat yhteensä]]+Yhteenveto[[#This Row],[Valtionosuuteen tehtävät vähennykset ja lisäykset, netto]]</f>
        <v>838736.81591488421</v>
      </c>
      <c r="M152" s="34">
        <f>'Verotuloihin perust tasaus'!N157</f>
        <v>-40993.556097121997</v>
      </c>
      <c r="N152" s="303">
        <f>SUM(Yhteenveto[[#This Row],[Valtionosuus ennen verotuloihin perustuvaa valtionosuuden tasausta]]+Yhteenveto[[#This Row],[Verotuloihin perustuva valtionosuuden tasaus]])</f>
        <v>797743.25981776218</v>
      </c>
      <c r="O152" s="241">
        <f>Verokorvaukset!G150</f>
        <v>397854.57584416919</v>
      </c>
      <c r="P152" s="372">
        <f>SUM(Yhteenveto[[#This Row],[Kunnan  peruspalvelujen valtionosuus ]:[Veroperustemuutoksista johtuvien veromenetysten korvaus]])</f>
        <v>1195597.8356619314</v>
      </c>
      <c r="Q152" s="34">
        <f>Kotikuntakorvaus!F154</f>
        <v>107860.08749999999</v>
      </c>
      <c r="R152" s="341">
        <f>+Yhteenveto[[#This Row],[Kunnan  peruspalvelujen valtionosuus ]]+Yhteenveto[[#This Row],[Veroperustemuutoksista johtuvien veromenetysten korvaus]]+Yhteenveto[[#This Row],[Kotikuntakorvaus, netto]]</f>
        <v>1303457.9231619313</v>
      </c>
      <c r="S152" s="11"/>
      <c r="T152"/>
    </row>
    <row r="153" spans="1:20" ht="15" x14ac:dyDescent="0.25">
      <c r="A153" s="32">
        <v>489</v>
      </c>
      <c r="B153" s="13" t="s">
        <v>158</v>
      </c>
      <c r="C153" s="15">
        <v>1703</v>
      </c>
      <c r="D153" s="15">
        <f>Ikärakenne[[#This Row],[Laskennalliset kustannukset, IKÄRAKENNE yhteensä, €]]</f>
        <v>1901684.8100000003</v>
      </c>
      <c r="E153" s="15">
        <f>'Lask. kustannukset MUUT'!AD159</f>
        <v>867782.6362636619</v>
      </c>
      <c r="F153" s="231">
        <f>Yhteenveto[[#This Row],[Ikärakenne, laskennallinen kustannus]]+Yhteenveto[[#This Row],[Muut laskennalliset kustannukset ]]</f>
        <v>2769467.4462636621</v>
      </c>
      <c r="G153" s="451">
        <v>1548.79</v>
      </c>
      <c r="H153" s="17">
        <v>2637589.37</v>
      </c>
      <c r="I153" s="339">
        <f>Yhteenveto[[#This Row],[Laskennalliset kustannukset yhteensä]]-Yhteenveto[[#This Row],[Omarahoitusosuus, €]]</f>
        <v>131878.07626366196</v>
      </c>
      <c r="J153" s="33">
        <f>Lisäosat!U154</f>
        <v>256418.34480150964</v>
      </c>
      <c r="K153" s="34">
        <f>'Muut lis_väh'!Q151</f>
        <v>761470.3159356548</v>
      </c>
      <c r="L153" s="231">
        <f>Yhteenveto[[#This Row],[Valtionosuus omarahoitusosuuden jälkeen (välisumma)]]+Yhteenveto[[#This Row],[Lisäosat yhteensä]]+Yhteenveto[[#This Row],[Valtionosuuteen tehtävät vähennykset ja lisäykset, netto]]</f>
        <v>1149766.7370008263</v>
      </c>
      <c r="M153" s="34">
        <f>'Verotuloihin perust tasaus'!N158</f>
        <v>936707.44322740426</v>
      </c>
      <c r="N153" s="303">
        <f>SUM(Yhteenveto[[#This Row],[Valtionosuus ennen verotuloihin perustuvaa valtionosuuden tasausta]]+Yhteenveto[[#This Row],[Verotuloihin perustuva valtionosuuden tasaus]])</f>
        <v>2086474.1802282305</v>
      </c>
      <c r="O153" s="241">
        <f>Verokorvaukset!G151</f>
        <v>319740.89382928901</v>
      </c>
      <c r="P153" s="372">
        <f>SUM(Yhteenveto[[#This Row],[Kunnan  peruspalvelujen valtionosuus ]:[Veroperustemuutoksista johtuvien veromenetysten korvaus]])</f>
        <v>2406215.0740575194</v>
      </c>
      <c r="Q153" s="34">
        <f>Kotikuntakorvaus!F155</f>
        <v>-706788.33750000002</v>
      </c>
      <c r="R153" s="341">
        <f>+Yhteenveto[[#This Row],[Kunnan  peruspalvelujen valtionosuus ]]+Yhteenveto[[#This Row],[Veroperustemuutoksista johtuvien veromenetysten korvaus]]+Yhteenveto[[#This Row],[Kotikuntakorvaus, netto]]</f>
        <v>1699426.7365575195</v>
      </c>
      <c r="S153" s="11"/>
      <c r="T153"/>
    </row>
    <row r="154" spans="1:20" ht="15" x14ac:dyDescent="0.25">
      <c r="A154" s="32">
        <v>491</v>
      </c>
      <c r="B154" s="13" t="s">
        <v>159</v>
      </c>
      <c r="C154" s="15">
        <v>51890</v>
      </c>
      <c r="D154" s="15">
        <f>Ikärakenne[[#This Row],[Laskennalliset kustannukset, IKÄRAKENNE yhteensä, €]]</f>
        <v>77064794.040000007</v>
      </c>
      <c r="E154" s="15">
        <f>'Lask. kustannukset MUUT'!AD160</f>
        <v>16940344.532427847</v>
      </c>
      <c r="F154" s="231">
        <f>Yhteenveto[[#This Row],[Ikärakenne, laskennallinen kustannus]]+Yhteenveto[[#This Row],[Muut laskennalliset kustannukset ]]</f>
        <v>94005138.572427854</v>
      </c>
      <c r="G154" s="451">
        <v>1548.79</v>
      </c>
      <c r="H154" s="17">
        <v>80366713.099999994</v>
      </c>
      <c r="I154" s="339">
        <f>Yhteenveto[[#This Row],[Laskennalliset kustannukset yhteensä]]-Yhteenveto[[#This Row],[Omarahoitusosuus, €]]</f>
        <v>13638425.47242786</v>
      </c>
      <c r="J154" s="33">
        <f>Lisäosat!U155</f>
        <v>1783038.1780791525</v>
      </c>
      <c r="K154" s="34">
        <f>'Muut lis_väh'!Q152</f>
        <v>-19408619.563420169</v>
      </c>
      <c r="L154" s="231">
        <f>Yhteenveto[[#This Row],[Valtionosuus omarahoitusosuuden jälkeen (välisumma)]]+Yhteenveto[[#This Row],[Lisäosat yhteensä]]+Yhteenveto[[#This Row],[Valtionosuuteen tehtävät vähennykset ja lisäykset, netto]]</f>
        <v>-3987155.9129131567</v>
      </c>
      <c r="M154" s="34">
        <f>'Verotuloihin perust tasaus'!N159</f>
        <v>10805699.528021771</v>
      </c>
      <c r="N154" s="303">
        <f>SUM(Yhteenveto[[#This Row],[Valtionosuus ennen verotuloihin perustuvaa valtionosuuden tasausta]]+Yhteenveto[[#This Row],[Verotuloihin perustuva valtionosuuden tasaus]])</f>
        <v>6818543.6151086148</v>
      </c>
      <c r="O154" s="241">
        <f>Verokorvaukset!G152</f>
        <v>4766282.3133836016</v>
      </c>
      <c r="P154" s="372">
        <f>SUM(Yhteenveto[[#This Row],[Kunnan  peruspalvelujen valtionosuus ]:[Veroperustemuutoksista johtuvien veromenetysten korvaus]])</f>
        <v>11584825.928492216</v>
      </c>
      <c r="Q154" s="34">
        <f>Kotikuntakorvaus!F156</f>
        <v>292556.13249999983</v>
      </c>
      <c r="R154" s="341">
        <f>+Yhteenveto[[#This Row],[Kunnan  peruspalvelujen valtionosuus ]]+Yhteenveto[[#This Row],[Veroperustemuutoksista johtuvien veromenetysten korvaus]]+Yhteenveto[[#This Row],[Kotikuntakorvaus, netto]]</f>
        <v>11877382.060992217</v>
      </c>
      <c r="S154" s="11"/>
      <c r="T154"/>
    </row>
    <row r="155" spans="1:20" ht="15" x14ac:dyDescent="0.25">
      <c r="A155" s="32">
        <v>494</v>
      </c>
      <c r="B155" s="13" t="s">
        <v>160</v>
      </c>
      <c r="C155" s="15">
        <v>8749</v>
      </c>
      <c r="D155" s="15">
        <f>Ikärakenne[[#This Row],[Laskennalliset kustannukset, IKÄRAKENNE yhteensä, €]]</f>
        <v>20754880.200000003</v>
      </c>
      <c r="E155" s="15">
        <f>'Lask. kustannukset MUUT'!AD161</f>
        <v>2009853.8201611126</v>
      </c>
      <c r="F155" s="231">
        <f>Yhteenveto[[#This Row],[Ikärakenne, laskennallinen kustannus]]+Yhteenveto[[#This Row],[Muut laskennalliset kustannukset ]]</f>
        <v>22764734.020161115</v>
      </c>
      <c r="G155" s="451">
        <v>1548.79</v>
      </c>
      <c r="H155" s="17">
        <v>13550363.709999999</v>
      </c>
      <c r="I155" s="339">
        <f>Yhteenveto[[#This Row],[Laskennalliset kustannukset yhteensä]]-Yhteenveto[[#This Row],[Omarahoitusosuus, €]]</f>
        <v>9214370.3101611156</v>
      </c>
      <c r="J155" s="33">
        <f>Lisäosat!U156</f>
        <v>391146.47707657178</v>
      </c>
      <c r="K155" s="34">
        <f>'Muut lis_väh'!Q153</f>
        <v>-4328723.4689598838</v>
      </c>
      <c r="L155" s="231">
        <f>Yhteenveto[[#This Row],[Valtionosuus omarahoitusosuuden jälkeen (välisumma)]]+Yhteenveto[[#This Row],[Lisäosat yhteensä]]+Yhteenveto[[#This Row],[Valtionosuuteen tehtävät vähennykset ja lisäykset, netto]]</f>
        <v>5276793.3182778032</v>
      </c>
      <c r="M155" s="34">
        <f>'Verotuloihin perust tasaus'!N160</f>
        <v>5138420.1528733978</v>
      </c>
      <c r="N155" s="303">
        <f>SUM(Yhteenveto[[#This Row],[Valtionosuus ennen verotuloihin perustuvaa valtionosuuden tasausta]]+Yhteenveto[[#This Row],[Verotuloihin perustuva valtionosuuden tasaus]])</f>
        <v>10415213.471151201</v>
      </c>
      <c r="O155" s="241">
        <f>Verokorvaukset!G153</f>
        <v>590988.78621792141</v>
      </c>
      <c r="P155" s="372">
        <f>SUM(Yhteenveto[[#This Row],[Kunnan  peruspalvelujen valtionosuus ]:[Veroperustemuutoksista johtuvien veromenetysten korvaus]])</f>
        <v>11006202.257369123</v>
      </c>
      <c r="Q155" s="34">
        <f>Kotikuntakorvaus!F157</f>
        <v>54875.255000000005</v>
      </c>
      <c r="R155" s="341">
        <f>+Yhteenveto[[#This Row],[Kunnan  peruspalvelujen valtionosuus ]]+Yhteenveto[[#This Row],[Veroperustemuutoksista johtuvien veromenetysten korvaus]]+Yhteenveto[[#This Row],[Kotikuntakorvaus, netto]]</f>
        <v>11061077.512369124</v>
      </c>
      <c r="S155" s="11"/>
      <c r="T155"/>
    </row>
    <row r="156" spans="1:20" ht="15" x14ac:dyDescent="0.25">
      <c r="A156" s="32">
        <v>495</v>
      </c>
      <c r="B156" s="13" t="s">
        <v>161</v>
      </c>
      <c r="C156" s="15">
        <v>1393</v>
      </c>
      <c r="D156" s="15">
        <f>Ikärakenne[[#This Row],[Laskennalliset kustannukset, IKÄRAKENNE yhteensä, €]]</f>
        <v>1871017.8799999997</v>
      </c>
      <c r="E156" s="15">
        <f>'Lask. kustannukset MUUT'!AD162</f>
        <v>890454.95860931568</v>
      </c>
      <c r="F156" s="231">
        <f>Yhteenveto[[#This Row],[Ikärakenne, laskennallinen kustannus]]+Yhteenveto[[#This Row],[Muut laskennalliset kustannukset ]]</f>
        <v>2761472.8386093155</v>
      </c>
      <c r="G156" s="451">
        <v>1548.79</v>
      </c>
      <c r="H156" s="17">
        <v>2157464.4699999997</v>
      </c>
      <c r="I156" s="339">
        <f>Yhteenveto[[#This Row],[Laskennalliset kustannukset yhteensä]]-Yhteenveto[[#This Row],[Omarahoitusosuus, €]]</f>
        <v>604008.36860931572</v>
      </c>
      <c r="J156" s="33">
        <f>Lisäosat!U157</f>
        <v>125778.6347418689</v>
      </c>
      <c r="K156" s="34">
        <f>'Muut lis_väh'!Q154</f>
        <v>-104244.44152239541</v>
      </c>
      <c r="L156" s="231">
        <f>Yhteenveto[[#This Row],[Valtionosuus omarahoitusosuuden jälkeen (välisumma)]]+Yhteenveto[[#This Row],[Lisäosat yhteensä]]+Yhteenveto[[#This Row],[Valtionosuuteen tehtävät vähennykset ja lisäykset, netto]]</f>
        <v>625542.5618287893</v>
      </c>
      <c r="M156" s="34">
        <f>'Verotuloihin perust tasaus'!N161</f>
        <v>270383.52663307608</v>
      </c>
      <c r="N156" s="303">
        <f>SUM(Yhteenveto[[#This Row],[Valtionosuus ennen verotuloihin perustuvaa valtionosuuden tasausta]]+Yhteenveto[[#This Row],[Verotuloihin perustuva valtionosuuden tasaus]])</f>
        <v>895926.08846186544</v>
      </c>
      <c r="O156" s="241">
        <f>Verokorvaukset!G154</f>
        <v>227021.00318672994</v>
      </c>
      <c r="P156" s="372">
        <f>SUM(Yhteenveto[[#This Row],[Kunnan  peruspalvelujen valtionosuus ]:[Veroperustemuutoksista johtuvien veromenetysten korvaus]])</f>
        <v>1122947.0916485954</v>
      </c>
      <c r="Q156" s="34">
        <f>Kotikuntakorvaus!F158</f>
        <v>-18586.21</v>
      </c>
      <c r="R156" s="341">
        <f>+Yhteenveto[[#This Row],[Kunnan  peruspalvelujen valtionosuus ]]+Yhteenveto[[#This Row],[Veroperustemuutoksista johtuvien veromenetysten korvaus]]+Yhteenveto[[#This Row],[Kotikuntakorvaus, netto]]</f>
        <v>1104360.8816485954</v>
      </c>
      <c r="S156" s="11"/>
      <c r="T156"/>
    </row>
    <row r="157" spans="1:20" ht="15" x14ac:dyDescent="0.25">
      <c r="A157" s="32">
        <v>498</v>
      </c>
      <c r="B157" s="13" t="s">
        <v>162</v>
      </c>
      <c r="C157" s="15">
        <v>2313</v>
      </c>
      <c r="D157" s="15">
        <f>Ikärakenne[[#This Row],[Laskennalliset kustannukset, IKÄRAKENNE yhteensä, €]]</f>
        <v>3790785.2800000007</v>
      </c>
      <c r="E157" s="15">
        <f>'Lask. kustannukset MUUT'!AD163</f>
        <v>2164266.4255156945</v>
      </c>
      <c r="F157" s="231">
        <f>Yhteenveto[[#This Row],[Ikärakenne, laskennallinen kustannus]]+Yhteenveto[[#This Row],[Muut laskennalliset kustannukset ]]</f>
        <v>5955051.7055156957</v>
      </c>
      <c r="G157" s="451">
        <v>1548.79</v>
      </c>
      <c r="H157" s="17">
        <v>3582351.27</v>
      </c>
      <c r="I157" s="339">
        <f>Yhteenveto[[#This Row],[Laskennalliset kustannukset yhteensä]]-Yhteenveto[[#This Row],[Omarahoitusosuus, €]]</f>
        <v>2372700.4355156957</v>
      </c>
      <c r="J157" s="33">
        <f>Lisäosat!U158</f>
        <v>931813.76313807396</v>
      </c>
      <c r="K157" s="34">
        <f>'Muut lis_väh'!Q155</f>
        <v>457666.30233608384</v>
      </c>
      <c r="L157" s="231">
        <f>Yhteenveto[[#This Row],[Valtionosuus omarahoitusosuuden jälkeen (välisumma)]]+Yhteenveto[[#This Row],[Lisäosat yhteensä]]+Yhteenveto[[#This Row],[Valtionosuuteen tehtävät vähennykset ja lisäykset, netto]]</f>
        <v>3762180.5009898534</v>
      </c>
      <c r="M157" s="34">
        <f>'Verotuloihin perust tasaus'!N162</f>
        <v>358342.29594958125</v>
      </c>
      <c r="N157" s="303">
        <f>SUM(Yhteenveto[[#This Row],[Valtionosuus ennen verotuloihin perustuvaa valtionosuuden tasausta]]+Yhteenveto[[#This Row],[Verotuloihin perustuva valtionosuuden tasaus]])</f>
        <v>4120522.7969394345</v>
      </c>
      <c r="O157" s="241">
        <f>Verokorvaukset!G155</f>
        <v>263028.08692249178</v>
      </c>
      <c r="P157" s="372">
        <f>SUM(Yhteenveto[[#This Row],[Kunnan  peruspalvelujen valtionosuus ]:[Veroperustemuutoksista johtuvien veromenetysten korvaus]])</f>
        <v>4383550.8838619264</v>
      </c>
      <c r="Q157" s="34">
        <f>Kotikuntakorvaus!F159</f>
        <v>152028.83749999999</v>
      </c>
      <c r="R157" s="341">
        <f>+Yhteenveto[[#This Row],[Kunnan  peruspalvelujen valtionosuus ]]+Yhteenveto[[#This Row],[Veroperustemuutoksista johtuvien veromenetysten korvaus]]+Yhteenveto[[#This Row],[Kotikuntakorvaus, netto]]</f>
        <v>4535579.7213619268</v>
      </c>
      <c r="S157" s="11"/>
      <c r="T157"/>
    </row>
    <row r="158" spans="1:20" ht="15" x14ac:dyDescent="0.25">
      <c r="A158" s="32">
        <v>499</v>
      </c>
      <c r="B158" s="13" t="s">
        <v>163</v>
      </c>
      <c r="C158" s="15">
        <v>19738</v>
      </c>
      <c r="D158" s="15">
        <f>Ikärakenne[[#This Row],[Laskennalliset kustannukset, IKÄRAKENNE yhteensä, €]]</f>
        <v>40094403.050000004</v>
      </c>
      <c r="E158" s="15">
        <f>'Lask. kustannukset MUUT'!AD164</f>
        <v>8511879.3977776952</v>
      </c>
      <c r="F158" s="231">
        <f>Yhteenveto[[#This Row],[Ikärakenne, laskennallinen kustannus]]+Yhteenveto[[#This Row],[Muut laskennalliset kustannukset ]]</f>
        <v>48606282.447777703</v>
      </c>
      <c r="G158" s="451">
        <v>1548.79</v>
      </c>
      <c r="H158" s="17">
        <v>30570017.02</v>
      </c>
      <c r="I158" s="339">
        <f>Yhteenveto[[#This Row],[Laskennalliset kustannukset yhteensä]]-Yhteenveto[[#This Row],[Omarahoitusosuus, €]]</f>
        <v>18036265.427777704</v>
      </c>
      <c r="J158" s="33">
        <f>Lisäosat!U159</f>
        <v>707198.93271177169</v>
      </c>
      <c r="K158" s="34">
        <f>'Muut lis_väh'!Q156</f>
        <v>-504302.27833771205</v>
      </c>
      <c r="L158" s="231">
        <f>Yhteenveto[[#This Row],[Valtionosuus omarahoitusosuuden jälkeen (välisumma)]]+Yhteenveto[[#This Row],[Lisäosat yhteensä]]+Yhteenveto[[#This Row],[Valtionosuuteen tehtävät vähennykset ja lisäykset, netto]]</f>
        <v>18239162.082151763</v>
      </c>
      <c r="M158" s="34">
        <f>'Verotuloihin perust tasaus'!N163</f>
        <v>3684009.0408974849</v>
      </c>
      <c r="N158" s="303">
        <f>SUM(Yhteenveto[[#This Row],[Valtionosuus ennen verotuloihin perustuvaa valtionosuuden tasausta]]+Yhteenveto[[#This Row],[Verotuloihin perustuva valtionosuuden tasaus]])</f>
        <v>21923171.123049248</v>
      </c>
      <c r="O158" s="241">
        <f>Verokorvaukset!G156</f>
        <v>1192248.1375488581</v>
      </c>
      <c r="P158" s="372">
        <f>SUM(Yhteenveto[[#This Row],[Kunnan  peruspalvelujen valtionosuus ]:[Veroperustemuutoksista johtuvien veromenetysten korvaus]])</f>
        <v>23115419.260598104</v>
      </c>
      <c r="Q158" s="34">
        <f>Kotikuntakorvaus!F160</f>
        <v>579829.68250000011</v>
      </c>
      <c r="R158" s="341">
        <f>+Yhteenveto[[#This Row],[Kunnan  peruspalvelujen valtionosuus ]]+Yhteenveto[[#This Row],[Veroperustemuutoksista johtuvien veromenetysten korvaus]]+Yhteenveto[[#This Row],[Kotikuntakorvaus, netto]]</f>
        <v>23695248.943098105</v>
      </c>
      <c r="S158" s="11"/>
      <c r="T158"/>
    </row>
    <row r="159" spans="1:20" ht="15" x14ac:dyDescent="0.25">
      <c r="A159" s="32">
        <v>500</v>
      </c>
      <c r="B159" s="13" t="s">
        <v>164</v>
      </c>
      <c r="C159" s="15">
        <v>10614</v>
      </c>
      <c r="D159" s="15">
        <f>Ikärakenne[[#This Row],[Laskennalliset kustannukset, IKÄRAKENNE yhteensä, €]]</f>
        <v>23473168.149999999</v>
      </c>
      <c r="E159" s="15">
        <f>'Lask. kustannukset MUUT'!AD165</f>
        <v>1831982.6118135648</v>
      </c>
      <c r="F159" s="231">
        <f>Yhteenveto[[#This Row],[Ikärakenne, laskennallinen kustannus]]+Yhteenveto[[#This Row],[Muut laskennalliset kustannukset ]]</f>
        <v>25305150.761813562</v>
      </c>
      <c r="G159" s="451">
        <v>1548.79</v>
      </c>
      <c r="H159" s="17">
        <v>16438857.060000001</v>
      </c>
      <c r="I159" s="339">
        <f>Yhteenveto[[#This Row],[Laskennalliset kustannukset yhteensä]]-Yhteenveto[[#This Row],[Omarahoitusosuus, €]]</f>
        <v>8866293.7018135618</v>
      </c>
      <c r="J159" s="33">
        <f>Lisäosat!U160</f>
        <v>414357.47804929205</v>
      </c>
      <c r="K159" s="34">
        <f>'Muut lis_väh'!Q157</f>
        <v>2809489.3995435089</v>
      </c>
      <c r="L159" s="231">
        <f>Yhteenveto[[#This Row],[Valtionosuus omarahoitusosuuden jälkeen (välisumma)]]+Yhteenveto[[#This Row],[Lisäosat yhteensä]]+Yhteenveto[[#This Row],[Valtionosuuteen tehtävät vähennykset ja lisäykset, netto]]</f>
        <v>12090140.579406362</v>
      </c>
      <c r="M159" s="34">
        <f>'Verotuloihin perust tasaus'!N164</f>
        <v>825508.43092431326</v>
      </c>
      <c r="N159" s="303">
        <f>SUM(Yhteenveto[[#This Row],[Valtionosuus ennen verotuloihin perustuvaa valtionosuuden tasausta]]+Yhteenveto[[#This Row],[Verotuloihin perustuva valtionosuuden tasaus]])</f>
        <v>12915649.010330675</v>
      </c>
      <c r="O159" s="241">
        <f>Verokorvaukset!G157</f>
        <v>321331.85065002425</v>
      </c>
      <c r="P159" s="372">
        <f>SUM(Yhteenveto[[#This Row],[Kunnan  peruspalvelujen valtionosuus ]:[Veroperustemuutoksista johtuvien veromenetysten korvaus]])</f>
        <v>13236980.860980699</v>
      </c>
      <c r="Q159" s="34">
        <f>Kotikuntakorvaus!F161</f>
        <v>-207080.76750000007</v>
      </c>
      <c r="R159" s="341">
        <f>+Yhteenveto[[#This Row],[Kunnan  peruspalvelujen valtionosuus ]]+Yhteenveto[[#This Row],[Veroperustemuutoksista johtuvien veromenetysten korvaus]]+Yhteenveto[[#This Row],[Kotikuntakorvaus, netto]]</f>
        <v>13029900.093480699</v>
      </c>
      <c r="S159" s="11"/>
      <c r="T159"/>
    </row>
    <row r="160" spans="1:20" ht="15" x14ac:dyDescent="0.25">
      <c r="A160" s="32">
        <v>503</v>
      </c>
      <c r="B160" s="13" t="s">
        <v>165</v>
      </c>
      <c r="C160" s="15">
        <v>7477</v>
      </c>
      <c r="D160" s="15">
        <f>Ikärakenne[[#This Row],[Laskennalliset kustannukset, IKÄRAKENNE yhteensä, €]]</f>
        <v>12093618.969999999</v>
      </c>
      <c r="E160" s="15">
        <f>'Lask. kustannukset MUUT'!AD166</f>
        <v>1948076.6498910654</v>
      </c>
      <c r="F160" s="231">
        <f>Yhteenveto[[#This Row],[Ikärakenne, laskennallinen kustannus]]+Yhteenveto[[#This Row],[Muut laskennalliset kustannukset ]]</f>
        <v>14041695.619891064</v>
      </c>
      <c r="G160" s="451">
        <v>1548.79</v>
      </c>
      <c r="H160" s="17">
        <v>11580302.83</v>
      </c>
      <c r="I160" s="339">
        <f>Yhteenveto[[#This Row],[Laskennalliset kustannukset yhteensä]]-Yhteenveto[[#This Row],[Omarahoitusosuus, €]]</f>
        <v>2461392.7898910642</v>
      </c>
      <c r="J160" s="33">
        <f>Lisäosat!U161</f>
        <v>201992.02004828339</v>
      </c>
      <c r="K160" s="34">
        <f>'Muut lis_väh'!Q158</f>
        <v>-1768033.9198612687</v>
      </c>
      <c r="L160" s="231">
        <f>Yhteenveto[[#This Row],[Valtionosuus omarahoitusosuuden jälkeen (välisumma)]]+Yhteenveto[[#This Row],[Lisäosat yhteensä]]+Yhteenveto[[#This Row],[Valtionosuuteen tehtävät vähennykset ja lisäykset, netto]]</f>
        <v>895350.89007807896</v>
      </c>
      <c r="M160" s="34">
        <f>'Verotuloihin perust tasaus'!N165</f>
        <v>2831600.7589391936</v>
      </c>
      <c r="N160" s="303">
        <f>SUM(Yhteenveto[[#This Row],[Valtionosuus ennen verotuloihin perustuvaa valtionosuuden tasausta]]+Yhteenveto[[#This Row],[Verotuloihin perustuva valtionosuuden tasaus]])</f>
        <v>3726951.6490172725</v>
      </c>
      <c r="O160" s="241">
        <f>Verokorvaukset!G158</f>
        <v>828586.22034026333</v>
      </c>
      <c r="P160" s="372">
        <f>SUM(Yhteenveto[[#This Row],[Kunnan  peruspalvelujen valtionosuus ]:[Veroperustemuutoksista johtuvien veromenetysten korvaus]])</f>
        <v>4555537.8693575356</v>
      </c>
      <c r="Q160" s="34">
        <f>Kotikuntakorvaus!F162</f>
        <v>275789.67500000005</v>
      </c>
      <c r="R160" s="341">
        <f>+Yhteenveto[[#This Row],[Kunnan  peruspalvelujen valtionosuus ]]+Yhteenveto[[#This Row],[Veroperustemuutoksista johtuvien veromenetysten korvaus]]+Yhteenveto[[#This Row],[Kotikuntakorvaus, netto]]</f>
        <v>4831327.5443575354</v>
      </c>
      <c r="S160" s="11"/>
      <c r="T160"/>
    </row>
    <row r="161" spans="1:20" ht="15" x14ac:dyDescent="0.25">
      <c r="A161" s="32">
        <v>504</v>
      </c>
      <c r="B161" s="13" t="s">
        <v>166</v>
      </c>
      <c r="C161" s="15">
        <v>1677</v>
      </c>
      <c r="D161" s="15">
        <f>Ikärakenne[[#This Row],[Laskennalliset kustannukset, IKÄRAKENNE yhteensä, €]]</f>
        <v>2464151.0200000005</v>
      </c>
      <c r="E161" s="15">
        <f>'Lask. kustannukset MUUT'!AD167</f>
        <v>653492.92501964315</v>
      </c>
      <c r="F161" s="231">
        <f>Yhteenveto[[#This Row],[Ikärakenne, laskennallinen kustannus]]+Yhteenveto[[#This Row],[Muut laskennalliset kustannukset ]]</f>
        <v>3117643.9450196438</v>
      </c>
      <c r="G161" s="451">
        <v>1548.79</v>
      </c>
      <c r="H161" s="17">
        <v>2597320.83</v>
      </c>
      <c r="I161" s="339">
        <f>Yhteenveto[[#This Row],[Laskennalliset kustannukset yhteensä]]-Yhteenveto[[#This Row],[Omarahoitusosuus, €]]</f>
        <v>520323.11501964368</v>
      </c>
      <c r="J161" s="33">
        <f>Lisäosat!U162</f>
        <v>49217.126016811075</v>
      </c>
      <c r="K161" s="34">
        <f>'Muut lis_väh'!Q159</f>
        <v>-738858.7532670889</v>
      </c>
      <c r="L161" s="231">
        <f>Yhteenveto[[#This Row],[Valtionosuus omarahoitusosuuden jälkeen (välisumma)]]+Yhteenveto[[#This Row],[Lisäosat yhteensä]]+Yhteenveto[[#This Row],[Valtionosuuteen tehtävät vähennykset ja lisäykset, netto]]</f>
        <v>-169318.51223063411</v>
      </c>
      <c r="M161" s="34">
        <f>'Verotuloihin perust tasaus'!N166</f>
        <v>725120.37620145024</v>
      </c>
      <c r="N161" s="303">
        <f>SUM(Yhteenveto[[#This Row],[Valtionosuus ennen verotuloihin perustuvaa valtionosuuden tasausta]]+Yhteenveto[[#This Row],[Verotuloihin perustuva valtionosuuden tasaus]])</f>
        <v>555801.86397081614</v>
      </c>
      <c r="O161" s="241">
        <f>Verokorvaukset!G159</f>
        <v>258669.90153676379</v>
      </c>
      <c r="P161" s="372">
        <f>SUM(Yhteenveto[[#This Row],[Kunnan  peruspalvelujen valtionosuus ]:[Veroperustemuutoksista johtuvien veromenetysten korvaus]])</f>
        <v>814471.7655075799</v>
      </c>
      <c r="Q161" s="34">
        <f>Kotikuntakorvaus!F163</f>
        <v>-768359.57499999995</v>
      </c>
      <c r="R161" s="341">
        <f>+Yhteenveto[[#This Row],[Kunnan  peruspalvelujen valtionosuus ]]+Yhteenveto[[#This Row],[Veroperustemuutoksista johtuvien veromenetysten korvaus]]+Yhteenveto[[#This Row],[Kotikuntakorvaus, netto]]</f>
        <v>46112.190507579944</v>
      </c>
      <c r="S161" s="11"/>
      <c r="T161"/>
    </row>
    <row r="162" spans="1:20" ht="15" x14ac:dyDescent="0.25">
      <c r="A162" s="32">
        <v>505</v>
      </c>
      <c r="B162" s="13" t="s">
        <v>167</v>
      </c>
      <c r="C162" s="15">
        <v>20934</v>
      </c>
      <c r="D162" s="15">
        <f>Ikärakenne[[#This Row],[Laskennalliset kustannukset, IKÄRAKENNE yhteensä, €]]</f>
        <v>41127526.340000004</v>
      </c>
      <c r="E162" s="15">
        <f>'Lask. kustannukset MUUT'!AD168</f>
        <v>5536277.767941867</v>
      </c>
      <c r="F162" s="231">
        <f>Yhteenveto[[#This Row],[Ikärakenne, laskennallinen kustannus]]+Yhteenveto[[#This Row],[Muut laskennalliset kustannukset ]]</f>
        <v>46663804.107941873</v>
      </c>
      <c r="G162" s="451">
        <v>1548.79</v>
      </c>
      <c r="H162" s="17">
        <v>32422369.859999999</v>
      </c>
      <c r="I162" s="339">
        <f>Yhteenveto[[#This Row],[Laskennalliset kustannukset yhteensä]]-Yhteenveto[[#This Row],[Omarahoitusosuus, €]]</f>
        <v>14241434.247941874</v>
      </c>
      <c r="J162" s="33">
        <f>Lisäosat!U163</f>
        <v>616344.24538548233</v>
      </c>
      <c r="K162" s="34">
        <f>'Muut lis_väh'!Q160</f>
        <v>-2893950.4574216935</v>
      </c>
      <c r="L162" s="231">
        <f>Yhteenveto[[#This Row],[Valtionosuus omarahoitusosuuden jälkeen (välisumma)]]+Yhteenveto[[#This Row],[Lisäosat yhteensä]]+Yhteenveto[[#This Row],[Valtionosuuteen tehtävät vähennykset ja lisäykset, netto]]</f>
        <v>11963828.035905663</v>
      </c>
      <c r="M162" s="34">
        <f>'Verotuloihin perust tasaus'!N167</f>
        <v>3395828.5360042313</v>
      </c>
      <c r="N162" s="303">
        <f>SUM(Yhteenveto[[#This Row],[Valtionosuus ennen verotuloihin perustuvaa valtionosuuden tasausta]]+Yhteenveto[[#This Row],[Verotuloihin perustuva valtionosuuden tasaus]])</f>
        <v>15359656.571909893</v>
      </c>
      <c r="O162" s="241">
        <f>Verokorvaukset!G160</f>
        <v>1528540.2292350023</v>
      </c>
      <c r="P162" s="372">
        <f>SUM(Yhteenveto[[#This Row],[Kunnan  peruspalvelujen valtionosuus ]:[Veroperustemuutoksista johtuvien veromenetysten korvaus]])</f>
        <v>16888196.801144894</v>
      </c>
      <c r="Q162" s="34">
        <f>Kotikuntakorvaus!F164</f>
        <v>-2061832.585</v>
      </c>
      <c r="R162" s="341">
        <f>+Yhteenveto[[#This Row],[Kunnan  peruspalvelujen valtionosuus ]]+Yhteenveto[[#This Row],[Veroperustemuutoksista johtuvien veromenetysten korvaus]]+Yhteenveto[[#This Row],[Kotikuntakorvaus, netto]]</f>
        <v>14826364.216144893</v>
      </c>
      <c r="S162" s="11"/>
      <c r="T162"/>
    </row>
    <row r="163" spans="1:20" ht="15" x14ac:dyDescent="0.25">
      <c r="A163" s="32">
        <v>507</v>
      </c>
      <c r="B163" s="13" t="s">
        <v>168</v>
      </c>
      <c r="C163" s="15">
        <v>7057</v>
      </c>
      <c r="D163" s="15">
        <f>Ikärakenne[[#This Row],[Laskennalliset kustannukset, IKÄRAKENNE yhteensä, €]]</f>
        <v>8350303.1900000004</v>
      </c>
      <c r="E163" s="15">
        <f>'Lask. kustannukset MUUT'!AD169</f>
        <v>2926245.4109531757</v>
      </c>
      <c r="F163" s="231">
        <f>Yhteenveto[[#This Row],[Ikärakenne, laskennallinen kustannus]]+Yhteenveto[[#This Row],[Muut laskennalliset kustannukset ]]</f>
        <v>11276548.600953177</v>
      </c>
      <c r="G163" s="451">
        <v>1548.79</v>
      </c>
      <c r="H163" s="17">
        <v>10929811.029999999</v>
      </c>
      <c r="I163" s="339">
        <f>Yhteenveto[[#This Row],[Laskennalliset kustannukset yhteensä]]-Yhteenveto[[#This Row],[Omarahoitusosuus, €]]</f>
        <v>346737.57095317729</v>
      </c>
      <c r="J163" s="33">
        <f>Lisäosat!U164</f>
        <v>958231.35409273603</v>
      </c>
      <c r="K163" s="34">
        <f>'Muut lis_väh'!Q161</f>
        <v>-2187635.5083250911</v>
      </c>
      <c r="L163" s="231">
        <f>Yhteenveto[[#This Row],[Valtionosuus omarahoitusosuuden jälkeen (välisumma)]]+Yhteenveto[[#This Row],[Lisäosat yhteensä]]+Yhteenveto[[#This Row],[Valtionosuuteen tehtävät vähennykset ja lisäykset, netto]]</f>
        <v>-882666.58327917778</v>
      </c>
      <c r="M163" s="34">
        <f>'Verotuloihin perust tasaus'!N168</f>
        <v>1387185.1565896703</v>
      </c>
      <c r="N163" s="303">
        <f>SUM(Yhteenveto[[#This Row],[Valtionosuus ennen verotuloihin perustuvaa valtionosuuden tasausta]]+Yhteenveto[[#This Row],[Verotuloihin perustuva valtionosuuden tasaus]])</f>
        <v>504518.57331049256</v>
      </c>
      <c r="O163" s="241">
        <f>Verokorvaukset!G161</f>
        <v>1072202.859532292</v>
      </c>
      <c r="P163" s="372">
        <f>SUM(Yhteenveto[[#This Row],[Kunnan  peruspalvelujen valtionosuus ]:[Veroperustemuutoksista johtuvien veromenetysten korvaus]])</f>
        <v>1576721.4328427846</v>
      </c>
      <c r="Q163" s="34">
        <f>Kotikuntakorvaus!F165</f>
        <v>-18886.557499999995</v>
      </c>
      <c r="R163" s="341">
        <f>+Yhteenveto[[#This Row],[Kunnan  peruspalvelujen valtionosuus ]]+Yhteenveto[[#This Row],[Veroperustemuutoksista johtuvien veromenetysten korvaus]]+Yhteenveto[[#This Row],[Kotikuntakorvaus, netto]]</f>
        <v>1557834.8753427844</v>
      </c>
      <c r="S163" s="11"/>
      <c r="T163"/>
    </row>
    <row r="164" spans="1:20" ht="15" x14ac:dyDescent="0.25">
      <c r="A164" s="32">
        <v>508</v>
      </c>
      <c r="B164" s="13" t="s">
        <v>169</v>
      </c>
      <c r="C164" s="15">
        <v>9270</v>
      </c>
      <c r="D164" s="15">
        <f>Ikärakenne[[#This Row],[Laskennalliset kustannukset, IKÄRAKENNE yhteensä, €]]</f>
        <v>11561536.6</v>
      </c>
      <c r="E164" s="15">
        <f>'Lask. kustannukset MUUT'!AD170</f>
        <v>2953424.1976579949</v>
      </c>
      <c r="F164" s="231">
        <f>Yhteenveto[[#This Row],[Ikärakenne, laskennallinen kustannus]]+Yhteenveto[[#This Row],[Muut laskennalliset kustannukset ]]</f>
        <v>14514960.797657995</v>
      </c>
      <c r="G164" s="451">
        <v>1548.79</v>
      </c>
      <c r="H164" s="17">
        <v>14357283.299999999</v>
      </c>
      <c r="I164" s="339">
        <f>Yhteenveto[[#This Row],[Laskennalliset kustannukset yhteensä]]-Yhteenveto[[#This Row],[Omarahoitusosuus, €]]</f>
        <v>157677.49765799567</v>
      </c>
      <c r="J164" s="33">
        <f>Lisäosat!U165</f>
        <v>677354.12203633529</v>
      </c>
      <c r="K164" s="34">
        <f>'Muut lis_väh'!Q162</f>
        <v>-1734167.5661996389</v>
      </c>
      <c r="L164" s="231">
        <f>Yhteenveto[[#This Row],[Valtionosuus omarahoitusosuuden jälkeen (välisumma)]]+Yhteenveto[[#This Row],[Lisäosat yhteensä]]+Yhteenveto[[#This Row],[Valtionosuuteen tehtävät vähennykset ja lisäykset, netto]]</f>
        <v>-899135.94650530792</v>
      </c>
      <c r="M164" s="34">
        <f>'Verotuloihin perust tasaus'!N169</f>
        <v>100144.09219003368</v>
      </c>
      <c r="N164" s="303">
        <f>SUM(Yhteenveto[[#This Row],[Valtionosuus ennen verotuloihin perustuvaa valtionosuuden tasausta]]+Yhteenveto[[#This Row],[Verotuloihin perustuva valtionosuuden tasaus]])</f>
        <v>-798991.85431527428</v>
      </c>
      <c r="O164" s="241">
        <f>Verokorvaukset!G162</f>
        <v>903580.89571626903</v>
      </c>
      <c r="P164" s="372">
        <f>SUM(Yhteenveto[[#This Row],[Kunnan  peruspalvelujen valtionosuus ]:[Veroperustemuutoksista johtuvien veromenetysten korvaus]])</f>
        <v>104589.04140099476</v>
      </c>
      <c r="Q164" s="34">
        <f>Kotikuntakorvaus!F166</f>
        <v>-37190.087499999994</v>
      </c>
      <c r="R164" s="341">
        <f>+Yhteenveto[[#This Row],[Kunnan  peruspalvelujen valtionosuus ]]+Yhteenveto[[#This Row],[Veroperustemuutoksista johtuvien veromenetysten korvaus]]+Yhteenveto[[#This Row],[Kotikuntakorvaus, netto]]</f>
        <v>67398.953900994762</v>
      </c>
      <c r="S164" s="11"/>
      <c r="T164"/>
    </row>
    <row r="165" spans="1:20" ht="15" x14ac:dyDescent="0.25">
      <c r="A165" s="32">
        <v>529</v>
      </c>
      <c r="B165" s="13" t="s">
        <v>170</v>
      </c>
      <c r="C165" s="15">
        <v>20129</v>
      </c>
      <c r="D165" s="15">
        <f>Ikärakenne[[#This Row],[Laskennalliset kustannukset, IKÄRAKENNE yhteensä, €]]</f>
        <v>32288342.979999997</v>
      </c>
      <c r="E165" s="15">
        <f>'Lask. kustannukset MUUT'!AD171</f>
        <v>5617792.9172461145</v>
      </c>
      <c r="F165" s="231">
        <f>Yhteenveto[[#This Row],[Ikärakenne, laskennallinen kustannus]]+Yhteenveto[[#This Row],[Muut laskennalliset kustannukset ]]</f>
        <v>37906135.897246107</v>
      </c>
      <c r="G165" s="451">
        <v>1548.79</v>
      </c>
      <c r="H165" s="17">
        <v>31175593.91</v>
      </c>
      <c r="I165" s="339">
        <f>Yhteenveto[[#This Row],[Laskennalliset kustannukset yhteensä]]-Yhteenveto[[#This Row],[Omarahoitusosuus, €]]</f>
        <v>6730541.9872461073</v>
      </c>
      <c r="J165" s="33">
        <f>Lisäosat!U166</f>
        <v>802759.49598250329</v>
      </c>
      <c r="K165" s="34">
        <f>'Muut lis_väh'!Q163</f>
        <v>3255723.3525778712</v>
      </c>
      <c r="L165" s="231">
        <f>Yhteenveto[[#This Row],[Valtionosuus omarahoitusosuuden jälkeen (välisumma)]]+Yhteenveto[[#This Row],[Lisäosat yhteensä]]+Yhteenveto[[#This Row],[Valtionosuuteen tehtävät vähennykset ja lisäykset, netto]]</f>
        <v>10789024.835806482</v>
      </c>
      <c r="M165" s="34">
        <f>'Verotuloihin perust tasaus'!N170</f>
        <v>-600972.42140937981</v>
      </c>
      <c r="N165" s="303">
        <f>SUM(Yhteenveto[[#This Row],[Valtionosuus ennen verotuloihin perustuvaa valtionosuuden tasausta]]+Yhteenveto[[#This Row],[Verotuloihin perustuva valtionosuuden tasaus]])</f>
        <v>10188052.414397102</v>
      </c>
      <c r="O165" s="241">
        <f>Verokorvaukset!G163</f>
        <v>1217360.4176304818</v>
      </c>
      <c r="P165" s="372">
        <f>SUM(Yhteenveto[[#This Row],[Kunnan  peruspalvelujen valtionosuus ]:[Veroperustemuutoksista johtuvien veromenetysten korvaus]])</f>
        <v>11405412.832027584</v>
      </c>
      <c r="Q165" s="34">
        <f>Kotikuntakorvaus!F167</f>
        <v>11042.1875</v>
      </c>
      <c r="R165" s="341">
        <f>+Yhteenveto[[#This Row],[Kunnan  peruspalvelujen valtionosuus ]]+Yhteenveto[[#This Row],[Veroperustemuutoksista johtuvien veromenetysten korvaus]]+Yhteenveto[[#This Row],[Kotikuntakorvaus, netto]]</f>
        <v>11416455.019527584</v>
      </c>
      <c r="S165" s="11"/>
      <c r="T165"/>
    </row>
    <row r="166" spans="1:20" ht="15" x14ac:dyDescent="0.25">
      <c r="A166" s="32">
        <v>531</v>
      </c>
      <c r="B166" s="13" t="s">
        <v>171</v>
      </c>
      <c r="C166" s="15">
        <v>4939</v>
      </c>
      <c r="D166" s="15">
        <f>Ikärakenne[[#This Row],[Laskennalliset kustannukset, IKÄRAKENNE yhteensä, €]]</f>
        <v>7739995.3899999997</v>
      </c>
      <c r="E166" s="15">
        <f>'Lask. kustannukset MUUT'!AD172</f>
        <v>977779.36749411537</v>
      </c>
      <c r="F166" s="231">
        <f>Yhteenveto[[#This Row],[Ikärakenne, laskennallinen kustannus]]+Yhteenveto[[#This Row],[Muut laskennalliset kustannukset ]]</f>
        <v>8717774.7574941143</v>
      </c>
      <c r="G166" s="451">
        <v>1548.79</v>
      </c>
      <c r="H166" s="17">
        <v>7649473.8099999996</v>
      </c>
      <c r="I166" s="339">
        <f>Yhteenveto[[#This Row],[Laskennalliset kustannukset yhteensä]]-Yhteenveto[[#This Row],[Omarahoitusosuus, €]]</f>
        <v>1068300.9474941147</v>
      </c>
      <c r="J166" s="33">
        <f>Lisäosat!U167</f>
        <v>146110.03196050669</v>
      </c>
      <c r="K166" s="34">
        <f>'Muut lis_väh'!Q164</f>
        <v>-2052432.161885797</v>
      </c>
      <c r="L166" s="231">
        <f>Yhteenveto[[#This Row],[Valtionosuus omarahoitusosuuden jälkeen (välisumma)]]+Yhteenveto[[#This Row],[Lisäosat yhteensä]]+Yhteenveto[[#This Row],[Valtionosuuteen tehtävät vähennykset ja lisäykset, netto]]</f>
        <v>-838021.18243117561</v>
      </c>
      <c r="M166" s="34">
        <f>'Verotuloihin perust tasaus'!N171</f>
        <v>1896929.5442797744</v>
      </c>
      <c r="N166" s="303">
        <f>SUM(Yhteenveto[[#This Row],[Valtionosuus ennen verotuloihin perustuvaa valtionosuuden tasausta]]+Yhteenveto[[#This Row],[Verotuloihin perustuva valtionosuuden tasaus]])</f>
        <v>1058908.3618485988</v>
      </c>
      <c r="O166" s="241">
        <f>Verokorvaukset!G164</f>
        <v>476778.76334100007</v>
      </c>
      <c r="P166" s="372">
        <f>SUM(Yhteenveto[[#This Row],[Kunnan  peruspalvelujen valtionosuus ]:[Veroperustemuutoksista johtuvien veromenetysten korvaus]])</f>
        <v>1535687.1251895989</v>
      </c>
      <c r="Q166" s="34">
        <f>Kotikuntakorvaus!F168</f>
        <v>-98089.960000000021</v>
      </c>
      <c r="R166" s="341">
        <f>+Yhteenveto[[#This Row],[Kunnan  peruspalvelujen valtionosuus ]]+Yhteenveto[[#This Row],[Veroperustemuutoksista johtuvien veromenetysten korvaus]]+Yhteenveto[[#This Row],[Kotikuntakorvaus, netto]]</f>
        <v>1437597.1651895989</v>
      </c>
      <c r="S166" s="11"/>
      <c r="T166"/>
    </row>
    <row r="167" spans="1:20" ht="15" x14ac:dyDescent="0.25">
      <c r="A167" s="32">
        <v>535</v>
      </c>
      <c r="B167" s="13" t="s">
        <v>172</v>
      </c>
      <c r="C167" s="15">
        <v>10378</v>
      </c>
      <c r="D167" s="15">
        <f>Ikärakenne[[#This Row],[Laskennalliset kustannukset, IKÄRAKENNE yhteensä, €]]</f>
        <v>24015746.210000001</v>
      </c>
      <c r="E167" s="15">
        <f>'Lask. kustannukset MUUT'!AD173</f>
        <v>2021443.8694895105</v>
      </c>
      <c r="F167" s="231">
        <f>Yhteenveto[[#This Row],[Ikärakenne, laskennallinen kustannus]]+Yhteenveto[[#This Row],[Muut laskennalliset kustannukset ]]</f>
        <v>26037190.079489511</v>
      </c>
      <c r="G167" s="451">
        <v>1548.79</v>
      </c>
      <c r="H167" s="17">
        <v>16073342.619999999</v>
      </c>
      <c r="I167" s="339">
        <f>Yhteenveto[[#This Row],[Laskennalliset kustannukset yhteensä]]-Yhteenveto[[#This Row],[Omarahoitusosuus, €]]</f>
        <v>9963847.4594895113</v>
      </c>
      <c r="J167" s="33">
        <f>Lisäosat!U168</f>
        <v>394754.62862830918</v>
      </c>
      <c r="K167" s="34">
        <f>'Muut lis_väh'!Q165</f>
        <v>-739793.79696948733</v>
      </c>
      <c r="L167" s="231">
        <f>Yhteenveto[[#This Row],[Valtionosuus omarahoitusosuuden jälkeen (välisumma)]]+Yhteenveto[[#This Row],[Lisäosat yhteensä]]+Yhteenveto[[#This Row],[Valtionosuuteen tehtävät vähennykset ja lisäykset, netto]]</f>
        <v>9618808.2911483347</v>
      </c>
      <c r="M167" s="34">
        <f>'Verotuloihin perust tasaus'!N172</f>
        <v>6560214.9023458119</v>
      </c>
      <c r="N167" s="303">
        <f>SUM(Yhteenveto[[#This Row],[Valtionosuus ennen verotuloihin perustuvaa valtionosuuden tasausta]]+Yhteenveto[[#This Row],[Verotuloihin perustuva valtionosuuden tasaus]])</f>
        <v>16179023.193494147</v>
      </c>
      <c r="O167" s="241">
        <f>Verokorvaukset!G165</f>
        <v>1154071.45026773</v>
      </c>
      <c r="P167" s="372">
        <f>SUM(Yhteenveto[[#This Row],[Kunnan  peruspalvelujen valtionosuus ]:[Veroperustemuutoksista johtuvien veromenetysten korvaus]])</f>
        <v>17333094.643761877</v>
      </c>
      <c r="Q167" s="34">
        <f>Kotikuntakorvaus!F169</f>
        <v>-191727.70999999996</v>
      </c>
      <c r="R167" s="341">
        <f>+Yhteenveto[[#This Row],[Kunnan  peruspalvelujen valtionosuus ]]+Yhteenveto[[#This Row],[Veroperustemuutoksista johtuvien veromenetysten korvaus]]+Yhteenveto[[#This Row],[Kotikuntakorvaus, netto]]</f>
        <v>17141366.933761876</v>
      </c>
      <c r="S167" s="11"/>
      <c r="T167"/>
    </row>
    <row r="168" spans="1:20" ht="15" x14ac:dyDescent="0.25">
      <c r="A168" s="32">
        <v>536</v>
      </c>
      <c r="B168" s="13" t="s">
        <v>173</v>
      </c>
      <c r="C168" s="15">
        <v>36176</v>
      </c>
      <c r="D168" s="15">
        <f>Ikärakenne[[#This Row],[Laskennalliset kustannukset, IKÄRAKENNE yhteensä, €]]</f>
        <v>66969225.380000003</v>
      </c>
      <c r="E168" s="15">
        <f>'Lask. kustannukset MUUT'!AD174</f>
        <v>8039947.4404030293</v>
      </c>
      <c r="F168" s="231">
        <f>Yhteenveto[[#This Row],[Ikärakenne, laskennallinen kustannus]]+Yhteenveto[[#This Row],[Muut laskennalliset kustannukset ]]</f>
        <v>75009172.820403039</v>
      </c>
      <c r="G168" s="451">
        <v>1548.79</v>
      </c>
      <c r="H168" s="17">
        <v>56029027.039999999</v>
      </c>
      <c r="I168" s="339">
        <f>Yhteenveto[[#This Row],[Laskennalliset kustannukset yhteensä]]-Yhteenveto[[#This Row],[Omarahoitusosuus, €]]</f>
        <v>18980145.78040304</v>
      </c>
      <c r="J168" s="33">
        <f>Lisäosat!U169</f>
        <v>1592693.0359557227</v>
      </c>
      <c r="K168" s="34">
        <f>'Muut lis_väh'!Q166</f>
        <v>-4892293.6059773192</v>
      </c>
      <c r="L168" s="231">
        <f>Yhteenveto[[#This Row],[Valtionosuus omarahoitusosuuden jälkeen (välisumma)]]+Yhteenveto[[#This Row],[Lisäosat yhteensä]]+Yhteenveto[[#This Row],[Valtionosuuteen tehtävät vähennykset ja lisäykset, netto]]</f>
        <v>15680545.210381445</v>
      </c>
      <c r="M168" s="34">
        <f>'Verotuloihin perust tasaus'!N173</f>
        <v>6418546.541284414</v>
      </c>
      <c r="N168" s="303">
        <f>SUM(Yhteenveto[[#This Row],[Valtionosuus ennen verotuloihin perustuvaa valtionosuuden tasausta]]+Yhteenveto[[#This Row],[Verotuloihin perustuva valtionosuuden tasaus]])</f>
        <v>22099091.75166586</v>
      </c>
      <c r="O168" s="241">
        <f>Verokorvaukset!G166</f>
        <v>1327373.839640527</v>
      </c>
      <c r="P168" s="372">
        <f>SUM(Yhteenveto[[#This Row],[Kunnan  peruspalvelujen valtionosuus ]:[Veroperustemuutoksista johtuvien veromenetysten korvaus]])</f>
        <v>23426465.591306388</v>
      </c>
      <c r="Q168" s="34">
        <f>Kotikuntakorvaus!F170</f>
        <v>247274.33000000007</v>
      </c>
      <c r="R168" s="341">
        <f>+Yhteenveto[[#This Row],[Kunnan  peruspalvelujen valtionosuus ]]+Yhteenveto[[#This Row],[Veroperustemuutoksista johtuvien veromenetysten korvaus]]+Yhteenveto[[#This Row],[Kotikuntakorvaus, netto]]</f>
        <v>23673739.921306387</v>
      </c>
      <c r="S168" s="11"/>
      <c r="T168"/>
    </row>
    <row r="169" spans="1:20" ht="15" x14ac:dyDescent="0.25">
      <c r="A169" s="32">
        <v>538</v>
      </c>
      <c r="B169" s="13" t="s">
        <v>174</v>
      </c>
      <c r="C169" s="15">
        <v>4659</v>
      </c>
      <c r="D169" s="15">
        <f>Ikärakenne[[#This Row],[Laskennalliset kustannukset, IKÄRAKENNE yhteensä, €]]</f>
        <v>9302636.5299999975</v>
      </c>
      <c r="E169" s="15">
        <f>'Lask. kustannukset MUUT'!AD175</f>
        <v>938855.40148279362</v>
      </c>
      <c r="F169" s="231">
        <f>Yhteenveto[[#This Row],[Ikärakenne, laskennallinen kustannus]]+Yhteenveto[[#This Row],[Muut laskennalliset kustannukset ]]</f>
        <v>10241491.931482792</v>
      </c>
      <c r="G169" s="451">
        <v>1548.79</v>
      </c>
      <c r="H169" s="17">
        <v>7215812.6099999994</v>
      </c>
      <c r="I169" s="339">
        <f>Yhteenveto[[#This Row],[Laskennalliset kustannukset yhteensä]]-Yhteenveto[[#This Row],[Omarahoitusosuus, €]]</f>
        <v>3025679.3214827925</v>
      </c>
      <c r="J169" s="33">
        <f>Lisäosat!U170</f>
        <v>138453.02105076122</v>
      </c>
      <c r="K169" s="34">
        <f>'Muut lis_väh'!Q167</f>
        <v>-451464.92260868591</v>
      </c>
      <c r="L169" s="231">
        <f>Yhteenveto[[#This Row],[Valtionosuus omarahoitusosuuden jälkeen (välisumma)]]+Yhteenveto[[#This Row],[Lisäosat yhteensä]]+Yhteenveto[[#This Row],[Valtionosuuteen tehtävät vähennykset ja lisäykset, netto]]</f>
        <v>2712667.4199248683</v>
      </c>
      <c r="M169" s="34">
        <f>'Verotuloihin perust tasaus'!N174</f>
        <v>1721579.8790270183</v>
      </c>
      <c r="N169" s="303">
        <f>SUM(Yhteenveto[[#This Row],[Valtionosuus ennen verotuloihin perustuvaa valtionosuuden tasausta]]+Yhteenveto[[#This Row],[Verotuloihin perustuva valtionosuuden tasaus]])</f>
        <v>4434247.2989518866</v>
      </c>
      <c r="O169" s="241">
        <f>Verokorvaukset!G167</f>
        <v>362024.80665393849</v>
      </c>
      <c r="P169" s="372">
        <f>SUM(Yhteenveto[[#This Row],[Kunnan  peruspalvelujen valtionosuus ]:[Veroperustemuutoksista johtuvien veromenetysten korvaus]])</f>
        <v>4796272.1056058249</v>
      </c>
      <c r="Q169" s="34">
        <f>Kotikuntakorvaus!F171</f>
        <v>7738.3650000000198</v>
      </c>
      <c r="R169" s="341">
        <f>+Yhteenveto[[#This Row],[Kunnan  peruspalvelujen valtionosuus ]]+Yhteenveto[[#This Row],[Veroperustemuutoksista johtuvien veromenetysten korvaus]]+Yhteenveto[[#This Row],[Kotikuntakorvaus, netto]]</f>
        <v>4804010.4706058251</v>
      </c>
      <c r="S169" s="11"/>
      <c r="T169"/>
    </row>
    <row r="170" spans="1:20" ht="15" x14ac:dyDescent="0.25">
      <c r="A170" s="32">
        <v>541</v>
      </c>
      <c r="B170" s="13" t="s">
        <v>175</v>
      </c>
      <c r="C170" s="15">
        <v>8980</v>
      </c>
      <c r="D170" s="15">
        <f>Ikärakenne[[#This Row],[Laskennalliset kustannukset, IKÄRAKENNE yhteensä, €]]</f>
        <v>11363316.170000002</v>
      </c>
      <c r="E170" s="15">
        <f>'Lask. kustannukset MUUT'!AD176</f>
        <v>4296082.26157609</v>
      </c>
      <c r="F170" s="231">
        <f>Yhteenveto[[#This Row],[Ikärakenne, laskennallinen kustannus]]+Yhteenveto[[#This Row],[Muut laskennalliset kustannukset ]]</f>
        <v>15659398.431576092</v>
      </c>
      <c r="G170" s="451">
        <v>1548.79</v>
      </c>
      <c r="H170" s="17">
        <v>13908134.199999999</v>
      </c>
      <c r="I170" s="339">
        <f>Yhteenveto[[#This Row],[Laskennalliset kustannukset yhteensä]]-Yhteenveto[[#This Row],[Omarahoitusosuus, €]]</f>
        <v>1751264.2315760925</v>
      </c>
      <c r="J170" s="33">
        <f>Lisäosat!U171</f>
        <v>1362217.0784709074</v>
      </c>
      <c r="K170" s="34">
        <f>'Muut lis_väh'!Q168</f>
        <v>3059083.8006176376</v>
      </c>
      <c r="L170" s="231">
        <f>Yhteenveto[[#This Row],[Valtionosuus omarahoitusosuuden jälkeen (välisumma)]]+Yhteenveto[[#This Row],[Lisäosat yhteensä]]+Yhteenveto[[#This Row],[Valtionosuuteen tehtävät vähennykset ja lisäykset, netto]]</f>
        <v>6172565.1106646378</v>
      </c>
      <c r="M170" s="34">
        <f>'Verotuloihin perust tasaus'!N175</f>
        <v>4437924.1999914348</v>
      </c>
      <c r="N170" s="303">
        <f>SUM(Yhteenveto[[#This Row],[Valtionosuus ennen verotuloihin perustuvaa valtionosuuden tasausta]]+Yhteenveto[[#This Row],[Verotuloihin perustuva valtionosuuden tasaus]])</f>
        <v>10610489.310656073</v>
      </c>
      <c r="O170" s="241">
        <f>Verokorvaukset!G168</f>
        <v>1426724.1896327848</v>
      </c>
      <c r="P170" s="372">
        <f>SUM(Yhteenveto[[#This Row],[Kunnan  peruspalvelujen valtionosuus ]:[Veroperustemuutoksista johtuvien veromenetysten korvaus]])</f>
        <v>12037213.500288857</v>
      </c>
      <c r="Q170" s="34">
        <f>Kotikuntakorvaus!F172</f>
        <v>-76146.924999999988</v>
      </c>
      <c r="R170" s="341">
        <f>+Yhteenveto[[#This Row],[Kunnan  peruspalvelujen valtionosuus ]]+Yhteenveto[[#This Row],[Veroperustemuutoksista johtuvien veromenetysten korvaus]]+Yhteenveto[[#This Row],[Kotikuntakorvaus, netto]]</f>
        <v>11961066.575288856</v>
      </c>
      <c r="S170" s="11"/>
      <c r="T170"/>
    </row>
    <row r="171" spans="1:20" ht="15" x14ac:dyDescent="0.25">
      <c r="A171" s="32">
        <v>543</v>
      </c>
      <c r="B171" s="13" t="s">
        <v>176</v>
      </c>
      <c r="C171" s="15">
        <v>45048</v>
      </c>
      <c r="D171" s="15">
        <f>Ikärakenne[[#This Row],[Laskennalliset kustannukset, IKÄRAKENNE yhteensä, €]]</f>
        <v>92688036.980000004</v>
      </c>
      <c r="E171" s="15">
        <f>'Lask. kustannukset MUUT'!AD177</f>
        <v>13273615.529817116</v>
      </c>
      <c r="F171" s="231">
        <f>Yhteenveto[[#This Row],[Ikärakenne, laskennallinen kustannus]]+Yhteenveto[[#This Row],[Muut laskennalliset kustannukset ]]</f>
        <v>105961652.50981712</v>
      </c>
      <c r="G171" s="451">
        <v>1548.79</v>
      </c>
      <c r="H171" s="17">
        <v>69769891.920000002</v>
      </c>
      <c r="I171" s="339">
        <f>Yhteenveto[[#This Row],[Laskennalliset kustannukset yhteensä]]-Yhteenveto[[#This Row],[Omarahoitusosuus, €]]</f>
        <v>36191760.589817122</v>
      </c>
      <c r="J171" s="33">
        <f>Lisäosat!U172</f>
        <v>1660437.5109783411</v>
      </c>
      <c r="K171" s="34">
        <f>'Muut lis_väh'!Q169</f>
        <v>1742990.0192789319</v>
      </c>
      <c r="L171" s="231">
        <f>Yhteenveto[[#This Row],[Valtionosuus omarahoitusosuuden jälkeen (välisumma)]]+Yhteenveto[[#This Row],[Lisäosat yhteensä]]+Yhteenveto[[#This Row],[Valtionosuuteen tehtävät vähennykset ja lisäykset, netto]]</f>
        <v>39595188.120074391</v>
      </c>
      <c r="M171" s="34">
        <f>'Verotuloihin perust tasaus'!N176</f>
        <v>-193562.97268637462</v>
      </c>
      <c r="N171" s="303">
        <f>SUM(Yhteenveto[[#This Row],[Valtionosuus ennen verotuloihin perustuvaa valtionosuuden tasausta]]+Yhteenveto[[#This Row],[Verotuloihin perustuva valtionosuuden tasaus]])</f>
        <v>39401625.147388019</v>
      </c>
      <c r="O171" s="241">
        <f>Verokorvaukset!G169</f>
        <v>2065062.4059942304</v>
      </c>
      <c r="P171" s="372">
        <f>SUM(Yhteenveto[[#This Row],[Kunnan  peruspalvelujen valtionosuus ]:[Veroperustemuutoksista johtuvien veromenetysten korvaus]])</f>
        <v>41466687.553382248</v>
      </c>
      <c r="Q171" s="34">
        <f>Kotikuntakorvaus!F173</f>
        <v>-197381.31000000006</v>
      </c>
      <c r="R171" s="341">
        <f>+Yhteenveto[[#This Row],[Kunnan  peruspalvelujen valtionosuus ]]+Yhteenveto[[#This Row],[Veroperustemuutoksista johtuvien veromenetysten korvaus]]+Yhteenveto[[#This Row],[Kotikuntakorvaus, netto]]</f>
        <v>41269306.243382245</v>
      </c>
      <c r="S171" s="11"/>
      <c r="T171"/>
    </row>
    <row r="172" spans="1:20" ht="15" x14ac:dyDescent="0.25">
      <c r="A172" s="32">
        <v>545</v>
      </c>
      <c r="B172" s="13" t="s">
        <v>177</v>
      </c>
      <c r="C172" s="15">
        <v>9554</v>
      </c>
      <c r="D172" s="15">
        <f>Ikärakenne[[#This Row],[Laskennalliset kustannukset, IKÄRAKENNE yhteensä, €]]</f>
        <v>16553918.160000002</v>
      </c>
      <c r="E172" s="15">
        <f>'Lask. kustannukset MUUT'!AD178</f>
        <v>8300425.8781233104</v>
      </c>
      <c r="F172" s="231">
        <f>Yhteenveto[[#This Row],[Ikärakenne, laskennallinen kustannus]]+Yhteenveto[[#This Row],[Muut laskennalliset kustannukset ]]</f>
        <v>24854344.038123313</v>
      </c>
      <c r="G172" s="451">
        <v>1548.79</v>
      </c>
      <c r="H172" s="17">
        <v>14797139.66</v>
      </c>
      <c r="I172" s="339">
        <f>Yhteenveto[[#This Row],[Laskennalliset kustannukset yhteensä]]-Yhteenveto[[#This Row],[Omarahoitusosuus, €]]</f>
        <v>10057204.378123313</v>
      </c>
      <c r="J172" s="33">
        <f>Lisäosat!U173</f>
        <v>823466.43463927018</v>
      </c>
      <c r="K172" s="34">
        <f>'Muut lis_väh'!Q170</f>
        <v>2052211.0178318291</v>
      </c>
      <c r="L172" s="231">
        <f>Yhteenveto[[#This Row],[Valtionosuus omarahoitusosuuden jälkeen (välisumma)]]+Yhteenveto[[#This Row],[Lisäosat yhteensä]]+Yhteenveto[[#This Row],[Valtionosuuteen tehtävät vähennykset ja lisäykset, netto]]</f>
        <v>12932881.830594411</v>
      </c>
      <c r="M172" s="34">
        <f>'Verotuloihin perust tasaus'!N177</f>
        <v>3647676.6130638462</v>
      </c>
      <c r="N172" s="303">
        <f>SUM(Yhteenveto[[#This Row],[Valtionosuus ennen verotuloihin perustuvaa valtionosuuden tasausta]]+Yhteenveto[[#This Row],[Verotuloihin perustuva valtionosuuden tasaus]])</f>
        <v>16580558.443658257</v>
      </c>
      <c r="O172" s="241">
        <f>Verokorvaukset!G170</f>
        <v>1708075.2637465752</v>
      </c>
      <c r="P172" s="372">
        <f>SUM(Yhteenveto[[#This Row],[Kunnan  peruspalvelujen valtionosuus ]:[Veroperustemuutoksista johtuvien veromenetysten korvaus]])</f>
        <v>18288633.707404833</v>
      </c>
      <c r="Q172" s="34">
        <f>Kotikuntakorvaus!F174</f>
        <v>137806.50000000003</v>
      </c>
      <c r="R172" s="341">
        <f>+Yhteenveto[[#This Row],[Kunnan  peruspalvelujen valtionosuus ]]+Yhteenveto[[#This Row],[Veroperustemuutoksista johtuvien veromenetysten korvaus]]+Yhteenveto[[#This Row],[Kotikuntakorvaus, netto]]</f>
        <v>18426440.207404833</v>
      </c>
      <c r="S172" s="11"/>
      <c r="T172"/>
    </row>
    <row r="173" spans="1:20" ht="15" x14ac:dyDescent="0.25">
      <c r="A173" s="32">
        <v>560</v>
      </c>
      <c r="B173" s="13" t="s">
        <v>178</v>
      </c>
      <c r="C173" s="15">
        <v>15651</v>
      </c>
      <c r="D173" s="15">
        <f>Ikärakenne[[#This Row],[Laskennalliset kustannukset, IKÄRAKENNE yhteensä, €]]</f>
        <v>26844008.099999998</v>
      </c>
      <c r="E173" s="15">
        <f>'Lask. kustannukset MUUT'!AD179</f>
        <v>4670486.0828343835</v>
      </c>
      <c r="F173" s="231">
        <f>Yhteenveto[[#This Row],[Ikärakenne, laskennallinen kustannus]]+Yhteenveto[[#This Row],[Muut laskennalliset kustannukset ]]</f>
        <v>31514494.182834379</v>
      </c>
      <c r="G173" s="451">
        <v>1548.79</v>
      </c>
      <c r="H173" s="17">
        <v>24240112.289999999</v>
      </c>
      <c r="I173" s="339">
        <f>Yhteenveto[[#This Row],[Laskennalliset kustannukset yhteensä]]-Yhteenveto[[#This Row],[Omarahoitusosuus, €]]</f>
        <v>7274381.8928343803</v>
      </c>
      <c r="J173" s="33">
        <f>Lisäosat!U174</f>
        <v>472256.12273740338</v>
      </c>
      <c r="K173" s="34">
        <f>'Muut lis_väh'!Q171</f>
        <v>-1483230.1545994945</v>
      </c>
      <c r="L173" s="231">
        <f>Yhteenveto[[#This Row],[Valtionosuus omarahoitusosuuden jälkeen (välisumma)]]+Yhteenveto[[#This Row],[Lisäosat yhteensä]]+Yhteenveto[[#This Row],[Valtionosuuteen tehtävät vähennykset ja lisäykset, netto]]</f>
        <v>6263407.860972289</v>
      </c>
      <c r="M173" s="34">
        <f>'Verotuloihin perust tasaus'!N178</f>
        <v>6345894.0981712351</v>
      </c>
      <c r="N173" s="303">
        <f>SUM(Yhteenveto[[#This Row],[Valtionosuus ennen verotuloihin perustuvaa valtionosuuden tasausta]]+Yhteenveto[[#This Row],[Verotuloihin perustuva valtionosuuden tasaus]])</f>
        <v>12609301.959143523</v>
      </c>
      <c r="O173" s="241">
        <f>Verokorvaukset!G171</f>
        <v>1713887.3494031257</v>
      </c>
      <c r="P173" s="372">
        <f>SUM(Yhteenveto[[#This Row],[Kunnan  peruspalvelujen valtionosuus ]:[Veroperustemuutoksista johtuvien veromenetysten korvaus]])</f>
        <v>14323189.308546649</v>
      </c>
      <c r="Q173" s="34">
        <f>Kotikuntakorvaus!F175</f>
        <v>374550.99999999977</v>
      </c>
      <c r="R173" s="341">
        <f>+Yhteenveto[[#This Row],[Kunnan  peruspalvelujen valtionosuus ]]+Yhteenveto[[#This Row],[Veroperustemuutoksista johtuvien veromenetysten korvaus]]+Yhteenveto[[#This Row],[Kotikuntakorvaus, netto]]</f>
        <v>14697740.308546649</v>
      </c>
      <c r="S173" s="11"/>
      <c r="T173"/>
    </row>
    <row r="174" spans="1:20" ht="15" x14ac:dyDescent="0.25">
      <c r="A174" s="32">
        <v>561</v>
      </c>
      <c r="B174" s="13" t="s">
        <v>179</v>
      </c>
      <c r="C174" s="15">
        <v>1304</v>
      </c>
      <c r="D174" s="15">
        <f>Ikärakenne[[#This Row],[Laskennalliset kustannukset, IKÄRAKENNE yhteensä, €]]</f>
        <v>2242189.02</v>
      </c>
      <c r="E174" s="15">
        <f>'Lask. kustannukset MUUT'!AD180</f>
        <v>535334.51208100386</v>
      </c>
      <c r="F174" s="231">
        <f>Yhteenveto[[#This Row],[Ikärakenne, laskennallinen kustannus]]+Yhteenveto[[#This Row],[Muut laskennalliset kustannukset ]]</f>
        <v>2777523.5320810038</v>
      </c>
      <c r="G174" s="451">
        <v>1548.79</v>
      </c>
      <c r="H174" s="17">
        <v>2019622.16</v>
      </c>
      <c r="I174" s="339">
        <f>Yhteenveto[[#This Row],[Laskennalliset kustannukset yhteensä]]-Yhteenveto[[#This Row],[Omarahoitusosuus, €]]</f>
        <v>757901.37208100385</v>
      </c>
      <c r="J174" s="33">
        <f>Lisäosat!U175</f>
        <v>38778.019802510535</v>
      </c>
      <c r="K174" s="34">
        <f>'Muut lis_väh'!Q172</f>
        <v>582287.52776025201</v>
      </c>
      <c r="L174" s="231">
        <f>Yhteenveto[[#This Row],[Valtionosuus omarahoitusosuuden jälkeen (välisumma)]]+Yhteenveto[[#This Row],[Lisäosat yhteensä]]+Yhteenveto[[#This Row],[Valtionosuuteen tehtävät vähennykset ja lisäykset, netto]]</f>
        <v>1378966.9196437662</v>
      </c>
      <c r="M174" s="34">
        <f>'Verotuloihin perust tasaus'!N179</f>
        <v>473060.27727258293</v>
      </c>
      <c r="N174" s="303">
        <f>SUM(Yhteenveto[[#This Row],[Valtionosuus ennen verotuloihin perustuvaa valtionosuuden tasausta]]+Yhteenveto[[#This Row],[Verotuloihin perustuva valtionosuuden tasaus]])</f>
        <v>1852027.1969163492</v>
      </c>
      <c r="O174" s="241">
        <f>Verokorvaukset!G172</f>
        <v>264451.8868610909</v>
      </c>
      <c r="P174" s="372">
        <f>SUM(Yhteenveto[[#This Row],[Kunnan  peruspalvelujen valtionosuus ]:[Veroperustemuutoksista johtuvien veromenetysten korvaus]])</f>
        <v>2116479.0837774402</v>
      </c>
      <c r="Q174" s="34">
        <f>Kotikuntakorvaus!F176</f>
        <v>-673043.41249999998</v>
      </c>
      <c r="R174" s="341">
        <f>+Yhteenveto[[#This Row],[Kunnan  peruspalvelujen valtionosuus ]]+Yhteenveto[[#This Row],[Veroperustemuutoksista johtuvien veromenetysten korvaus]]+Yhteenveto[[#This Row],[Kotikuntakorvaus, netto]]</f>
        <v>1443435.6712774402</v>
      </c>
      <c r="S174" s="11"/>
      <c r="T174"/>
    </row>
    <row r="175" spans="1:20" ht="15" x14ac:dyDescent="0.25">
      <c r="A175" s="32">
        <v>562</v>
      </c>
      <c r="B175" s="13" t="s">
        <v>180</v>
      </c>
      <c r="C175" s="15">
        <v>8869</v>
      </c>
      <c r="D175" s="15">
        <f>Ikärakenne[[#This Row],[Laskennalliset kustannukset, IKÄRAKENNE yhteensä, €]]</f>
        <v>13601274.069999998</v>
      </c>
      <c r="E175" s="15">
        <f>'Lask. kustannukset MUUT'!AD181</f>
        <v>2327795.09446334</v>
      </c>
      <c r="F175" s="231">
        <f>Yhteenveto[[#This Row],[Ikärakenne, laskennallinen kustannus]]+Yhteenveto[[#This Row],[Muut laskennalliset kustannukset ]]</f>
        <v>15929069.164463338</v>
      </c>
      <c r="G175" s="451">
        <v>1548.79</v>
      </c>
      <c r="H175" s="17">
        <v>13736218.51</v>
      </c>
      <c r="I175" s="339">
        <f>Yhteenveto[[#This Row],[Laskennalliset kustannukset yhteensä]]-Yhteenveto[[#This Row],[Omarahoitusosuus, €]]</f>
        <v>2192850.6544633377</v>
      </c>
      <c r="J175" s="33">
        <f>Lisäosat!U176</f>
        <v>465365.96491007006</v>
      </c>
      <c r="K175" s="34">
        <f>'Muut lis_väh'!Q173</f>
        <v>-778558.24323968997</v>
      </c>
      <c r="L175" s="231">
        <f>Yhteenveto[[#This Row],[Valtionosuus omarahoitusosuuden jälkeen (välisumma)]]+Yhteenveto[[#This Row],[Lisäosat yhteensä]]+Yhteenveto[[#This Row],[Valtionosuuteen tehtävät vähennykset ja lisäykset, netto]]</f>
        <v>1879658.3761337176</v>
      </c>
      <c r="M175" s="34">
        <f>'Verotuloihin perust tasaus'!N180</f>
        <v>3258303.3559583104</v>
      </c>
      <c r="N175" s="303">
        <f>SUM(Yhteenveto[[#This Row],[Valtionosuus ennen verotuloihin perustuvaa valtionosuuden tasausta]]+Yhteenveto[[#This Row],[Verotuloihin perustuva valtionosuuden tasaus]])</f>
        <v>5137961.7320920285</v>
      </c>
      <c r="O175" s="241">
        <f>Verokorvaukset!G173</f>
        <v>978424.95362305292</v>
      </c>
      <c r="P175" s="372">
        <f>SUM(Yhteenveto[[#This Row],[Kunnan  peruspalvelujen valtionosuus ]:[Veroperustemuutoksista johtuvien veromenetysten korvaus]])</f>
        <v>6116386.6857150812</v>
      </c>
      <c r="Q175" s="34">
        <f>Kotikuntakorvaus!F177</f>
        <v>-249200.08749999997</v>
      </c>
      <c r="R175" s="341">
        <f>+Yhteenveto[[#This Row],[Kunnan  peruspalvelujen valtionosuus ]]+Yhteenveto[[#This Row],[Veroperustemuutoksista johtuvien veromenetysten korvaus]]+Yhteenveto[[#This Row],[Kotikuntakorvaus, netto]]</f>
        <v>5867186.5982150808</v>
      </c>
      <c r="S175" s="11"/>
      <c r="T175"/>
    </row>
    <row r="176" spans="1:20" ht="15" x14ac:dyDescent="0.25">
      <c r="A176" s="32">
        <v>563</v>
      </c>
      <c r="B176" s="13" t="s">
        <v>181</v>
      </c>
      <c r="C176" s="15">
        <v>6912</v>
      </c>
      <c r="D176" s="15">
        <f>Ikärakenne[[#This Row],[Laskennalliset kustannukset, IKÄRAKENNE yhteensä, €]]</f>
        <v>12172355.119999999</v>
      </c>
      <c r="E176" s="15">
        <f>'Lask. kustannukset MUUT'!AD182</f>
        <v>1772730.2575146281</v>
      </c>
      <c r="F176" s="231">
        <f>Yhteenveto[[#This Row],[Ikärakenne, laskennallinen kustannus]]+Yhteenveto[[#This Row],[Muut laskennalliset kustannukset ]]</f>
        <v>13945085.377514627</v>
      </c>
      <c r="G176" s="451">
        <v>1548.79</v>
      </c>
      <c r="H176" s="17">
        <v>10705236.48</v>
      </c>
      <c r="I176" s="339">
        <f>Yhteenveto[[#This Row],[Laskennalliset kustannukset yhteensä]]-Yhteenveto[[#This Row],[Omarahoitusosuus, €]]</f>
        <v>3239848.8975146264</v>
      </c>
      <c r="J176" s="33">
        <f>Lisäosat!U177</f>
        <v>461384.63173851685</v>
      </c>
      <c r="K176" s="34">
        <f>'Muut lis_väh'!Q174</f>
        <v>-2098739.4065964958</v>
      </c>
      <c r="L176" s="231">
        <f>Yhteenveto[[#This Row],[Valtionosuus omarahoitusosuuden jälkeen (välisumma)]]+Yhteenveto[[#This Row],[Lisäosat yhteensä]]+Yhteenveto[[#This Row],[Valtionosuuteen tehtävät vähennykset ja lisäykset, netto]]</f>
        <v>1602494.1226566476</v>
      </c>
      <c r="M176" s="34">
        <f>'Verotuloihin perust tasaus'!N181</f>
        <v>3208341.6831476483</v>
      </c>
      <c r="N176" s="303">
        <f>SUM(Yhteenveto[[#This Row],[Valtionosuus ennen verotuloihin perustuvaa valtionosuuden tasausta]]+Yhteenveto[[#This Row],[Verotuloihin perustuva valtionosuuden tasaus]])</f>
        <v>4810835.8058042955</v>
      </c>
      <c r="O176" s="241">
        <f>Verokorvaukset!G174</f>
        <v>719275.32390234887</v>
      </c>
      <c r="P176" s="372">
        <f>SUM(Yhteenveto[[#This Row],[Kunnan  peruspalvelujen valtionosuus ]:[Veroperustemuutoksista johtuvien veromenetysten korvaus]])</f>
        <v>5530111.1297066445</v>
      </c>
      <c r="Q176" s="34">
        <f>Kotikuntakorvaus!F178</f>
        <v>118372.25000000003</v>
      </c>
      <c r="R176" s="341">
        <f>+Yhteenveto[[#This Row],[Kunnan  peruspalvelujen valtionosuus ]]+Yhteenveto[[#This Row],[Veroperustemuutoksista johtuvien veromenetysten korvaus]]+Yhteenveto[[#This Row],[Kotikuntakorvaus, netto]]</f>
        <v>5648483.3797066445</v>
      </c>
      <c r="S176" s="11"/>
      <c r="T176"/>
    </row>
    <row r="177" spans="1:20" ht="15" x14ac:dyDescent="0.25">
      <c r="A177" s="32">
        <v>564</v>
      </c>
      <c r="B177" s="13" t="s">
        <v>182</v>
      </c>
      <c r="C177" s="15">
        <v>216152</v>
      </c>
      <c r="D177" s="15">
        <f>Ikärakenne[[#This Row],[Laskennalliset kustannukset, IKÄRAKENNE yhteensä, €]]</f>
        <v>380234022.70999998</v>
      </c>
      <c r="E177" s="15">
        <f>'Lask. kustannukset MUUT'!AD183</f>
        <v>68149186.741583526</v>
      </c>
      <c r="F177" s="231">
        <f>Yhteenveto[[#This Row],[Ikärakenne, laskennallinen kustannus]]+Yhteenveto[[#This Row],[Muut laskennalliset kustannukset ]]</f>
        <v>448383209.4515835</v>
      </c>
      <c r="G177" s="451">
        <v>1548.79</v>
      </c>
      <c r="H177" s="17">
        <v>334774056.07999998</v>
      </c>
      <c r="I177" s="339">
        <f>Yhteenveto[[#This Row],[Laskennalliset kustannukset yhteensä]]-Yhteenveto[[#This Row],[Omarahoitusosuus, €]]</f>
        <v>113609153.37158352</v>
      </c>
      <c r="J177" s="33">
        <f>Lisäosat!U178</f>
        <v>9991592.8095107116</v>
      </c>
      <c r="K177" s="34">
        <f>'Muut lis_väh'!Q175</f>
        <v>-37588911.951603919</v>
      </c>
      <c r="L177" s="231">
        <f>Yhteenveto[[#This Row],[Valtionosuus omarahoitusosuuden jälkeen (välisumma)]]+Yhteenveto[[#This Row],[Lisäosat yhteensä]]+Yhteenveto[[#This Row],[Valtionosuuteen tehtävät vähennykset ja lisäykset, netto]]</f>
        <v>86011834.22949031</v>
      </c>
      <c r="M177" s="34">
        <f>'Verotuloihin perust tasaus'!N182</f>
        <v>38629082.630720526</v>
      </c>
      <c r="N177" s="303">
        <f>SUM(Yhteenveto[[#This Row],[Valtionosuus ennen verotuloihin perustuvaa valtionosuuden tasausta]]+Yhteenveto[[#This Row],[Verotuloihin perustuva valtionosuuden tasaus]])</f>
        <v>124640916.86021084</v>
      </c>
      <c r="O177" s="241">
        <f>Verokorvaukset!G175</f>
        <v>17401411.582206167</v>
      </c>
      <c r="P177" s="372">
        <f>SUM(Yhteenveto[[#This Row],[Kunnan  peruspalvelujen valtionosuus ]:[Veroperustemuutoksista johtuvien veromenetysten korvaus]])</f>
        <v>142042328.442417</v>
      </c>
      <c r="Q177" s="34">
        <f>Kotikuntakorvaus!F179</f>
        <v>-15884796.247499999</v>
      </c>
      <c r="R177" s="341">
        <f>+Yhteenveto[[#This Row],[Kunnan  peruspalvelujen valtionosuus ]]+Yhteenveto[[#This Row],[Veroperustemuutoksista johtuvien veromenetysten korvaus]]+Yhteenveto[[#This Row],[Kotikuntakorvaus, netto]]</f>
        <v>126157532.19491699</v>
      </c>
      <c r="S177" s="11"/>
      <c r="T177"/>
    </row>
    <row r="178" spans="1:20" ht="15" x14ac:dyDescent="0.25">
      <c r="A178" s="32">
        <v>576</v>
      </c>
      <c r="B178" s="13" t="s">
        <v>183</v>
      </c>
      <c r="C178" s="15">
        <v>2676</v>
      </c>
      <c r="D178" s="15">
        <f>Ikärakenne[[#This Row],[Laskennalliset kustannukset, IKÄRAKENNE yhteensä, €]]</f>
        <v>2865584.87</v>
      </c>
      <c r="E178" s="15">
        <f>'Lask. kustannukset MUUT'!AD184</f>
        <v>1076521.8608350807</v>
      </c>
      <c r="F178" s="231">
        <f>Yhteenveto[[#This Row],[Ikärakenne, laskennallinen kustannus]]+Yhteenveto[[#This Row],[Muut laskennalliset kustannukset ]]</f>
        <v>3942106.7308350811</v>
      </c>
      <c r="G178" s="451">
        <v>1548.79</v>
      </c>
      <c r="H178" s="17">
        <v>4144562.04</v>
      </c>
      <c r="I178" s="339">
        <f>Yhteenveto[[#This Row],[Laskennalliset kustannukset yhteensä]]-Yhteenveto[[#This Row],[Omarahoitusosuus, €]]</f>
        <v>-202455.30916491896</v>
      </c>
      <c r="J178" s="33">
        <f>Lisäosat!U179</f>
        <v>371061.56764524622</v>
      </c>
      <c r="K178" s="34">
        <f>'Muut lis_väh'!Q176</f>
        <v>461102.33241981087</v>
      </c>
      <c r="L178" s="231">
        <f>Yhteenveto[[#This Row],[Valtionosuus omarahoitusosuuden jälkeen (välisumma)]]+Yhteenveto[[#This Row],[Lisäosat yhteensä]]+Yhteenveto[[#This Row],[Valtionosuuteen tehtävät vähennykset ja lisäykset, netto]]</f>
        <v>629708.59090013814</v>
      </c>
      <c r="M178" s="34">
        <f>'Verotuloihin perust tasaus'!N183</f>
        <v>809596.79925861058</v>
      </c>
      <c r="N178" s="303">
        <f>SUM(Yhteenveto[[#This Row],[Valtionosuus ennen verotuloihin perustuvaa valtionosuuden tasausta]]+Yhteenveto[[#This Row],[Verotuloihin perustuva valtionosuuden tasaus]])</f>
        <v>1439305.3901587487</v>
      </c>
      <c r="O178" s="241">
        <f>Verokorvaukset!G176</f>
        <v>464362.47198249929</v>
      </c>
      <c r="P178" s="372">
        <f>SUM(Yhteenveto[[#This Row],[Kunnan  peruspalvelujen valtionosuus ]:[Veroperustemuutoksista johtuvien veromenetysten korvaus]])</f>
        <v>1903667.8621412481</v>
      </c>
      <c r="Q178" s="34">
        <f>Kotikuntakorvaus!F180</f>
        <v>-74203.5</v>
      </c>
      <c r="R178" s="341">
        <f>+Yhteenveto[[#This Row],[Kunnan  peruspalvelujen valtionosuus ]]+Yhteenveto[[#This Row],[Veroperustemuutoksista johtuvien veromenetysten korvaus]]+Yhteenveto[[#This Row],[Kotikuntakorvaus, netto]]</f>
        <v>1829464.3621412481</v>
      </c>
      <c r="S178" s="11"/>
      <c r="T178"/>
    </row>
    <row r="179" spans="1:20" ht="15" x14ac:dyDescent="0.25">
      <c r="A179" s="32">
        <v>577</v>
      </c>
      <c r="B179" s="13" t="s">
        <v>184</v>
      </c>
      <c r="C179" s="15">
        <v>11221</v>
      </c>
      <c r="D179" s="15">
        <f>Ikärakenne[[#This Row],[Laskennalliset kustannukset, IKÄRAKENNE yhteensä, €]]</f>
        <v>22340949.600000001</v>
      </c>
      <c r="E179" s="15">
        <f>'Lask. kustannukset MUUT'!AD185</f>
        <v>2451791.6498625875</v>
      </c>
      <c r="F179" s="231">
        <f>Yhteenveto[[#This Row],[Ikärakenne, laskennallinen kustannus]]+Yhteenveto[[#This Row],[Muut laskennalliset kustannukset ]]</f>
        <v>24792741.249862589</v>
      </c>
      <c r="G179" s="451">
        <v>1548.79</v>
      </c>
      <c r="H179" s="17">
        <v>17378972.59</v>
      </c>
      <c r="I179" s="339">
        <f>Yhteenveto[[#This Row],[Laskennalliset kustannukset yhteensä]]-Yhteenveto[[#This Row],[Omarahoitusosuus, €]]</f>
        <v>7413768.6598625891</v>
      </c>
      <c r="J179" s="33">
        <f>Lisäosat!U180</f>
        <v>380180.40784989815</v>
      </c>
      <c r="K179" s="34">
        <f>'Muut lis_väh'!Q177</f>
        <v>-563896.34263517987</v>
      </c>
      <c r="L179" s="231">
        <f>Yhteenveto[[#This Row],[Valtionosuus omarahoitusosuuden jälkeen (välisumma)]]+Yhteenveto[[#This Row],[Lisäosat yhteensä]]+Yhteenveto[[#This Row],[Valtionosuuteen tehtävät vähennykset ja lisäykset, netto]]</f>
        <v>7230052.7250773078</v>
      </c>
      <c r="M179" s="34">
        <f>'Verotuloihin perust tasaus'!N184</f>
        <v>2845994.0079616983</v>
      </c>
      <c r="N179" s="303">
        <f>SUM(Yhteenveto[[#This Row],[Valtionosuus ennen verotuloihin perustuvaa valtionosuuden tasausta]]+Yhteenveto[[#This Row],[Verotuloihin perustuva valtionosuuden tasaus]])</f>
        <v>10076046.733039007</v>
      </c>
      <c r="O179" s="241">
        <f>Verokorvaukset!G177</f>
        <v>704377.226021362</v>
      </c>
      <c r="P179" s="372">
        <f>SUM(Yhteenveto[[#This Row],[Kunnan  peruspalvelujen valtionosuus ]:[Veroperustemuutoksista johtuvien veromenetysten korvaus]])</f>
        <v>10780423.959060369</v>
      </c>
      <c r="Q179" s="34">
        <f>Kotikuntakorvaus!F181</f>
        <v>13868.987500000047</v>
      </c>
      <c r="R179" s="341">
        <f>+Yhteenveto[[#This Row],[Kunnan  peruspalvelujen valtionosuus ]]+Yhteenveto[[#This Row],[Veroperustemuutoksista johtuvien veromenetysten korvaus]]+Yhteenveto[[#This Row],[Kotikuntakorvaus, netto]]</f>
        <v>10794292.94656037</v>
      </c>
      <c r="S179" s="11"/>
      <c r="T179"/>
    </row>
    <row r="180" spans="1:20" ht="15" x14ac:dyDescent="0.25">
      <c r="A180" s="32">
        <v>578</v>
      </c>
      <c r="B180" s="13" t="s">
        <v>185</v>
      </c>
      <c r="C180" s="15">
        <v>2990</v>
      </c>
      <c r="D180" s="15">
        <f>Ikärakenne[[#This Row],[Laskennalliset kustannukset, IKÄRAKENNE yhteensä, €]]</f>
        <v>3966888.56</v>
      </c>
      <c r="E180" s="15">
        <f>'Lask. kustannukset MUUT'!AD186</f>
        <v>1308696.017147691</v>
      </c>
      <c r="F180" s="231">
        <f>Yhteenveto[[#This Row],[Ikärakenne, laskennallinen kustannus]]+Yhteenveto[[#This Row],[Muut laskennalliset kustannukset ]]</f>
        <v>5275584.5771476906</v>
      </c>
      <c r="G180" s="451">
        <v>1548.79</v>
      </c>
      <c r="H180" s="17">
        <v>4630882.0999999996</v>
      </c>
      <c r="I180" s="339">
        <f>Yhteenveto[[#This Row],[Laskennalliset kustannukset yhteensä]]-Yhteenveto[[#This Row],[Omarahoitusosuus, €]]</f>
        <v>644702.47714769095</v>
      </c>
      <c r="J180" s="33">
        <f>Lisäosat!U181</f>
        <v>290665.45299043722</v>
      </c>
      <c r="K180" s="34">
        <f>'Muut lis_väh'!Q178</f>
        <v>-664601.06906124426</v>
      </c>
      <c r="L180" s="231">
        <f>Yhteenveto[[#This Row],[Valtionosuus omarahoitusosuuden jälkeen (välisumma)]]+Yhteenveto[[#This Row],[Lisäosat yhteensä]]+Yhteenveto[[#This Row],[Valtionosuuteen tehtävät vähennykset ja lisäykset, netto]]</f>
        <v>270766.86107688386</v>
      </c>
      <c r="M180" s="34">
        <f>'Verotuloihin perust tasaus'!N185</f>
        <v>1688858.4961997678</v>
      </c>
      <c r="N180" s="303">
        <f>SUM(Yhteenveto[[#This Row],[Valtionosuus ennen verotuloihin perustuvaa valtionosuuden tasausta]]+Yhteenveto[[#This Row],[Verotuloihin perustuva valtionosuuden tasaus]])</f>
        <v>1959625.3572766515</v>
      </c>
      <c r="O180" s="241">
        <f>Verokorvaukset!G178</f>
        <v>450485.94274162466</v>
      </c>
      <c r="P180" s="372">
        <f>SUM(Yhteenveto[[#This Row],[Kunnan  peruspalvelujen valtionosuus ]:[Veroperustemuutoksista johtuvien veromenetysten korvaus]])</f>
        <v>2410111.3000182761</v>
      </c>
      <c r="Q180" s="34">
        <f>Kotikuntakorvaus!F182</f>
        <v>-15812.412500000006</v>
      </c>
      <c r="R180" s="341">
        <f>+Yhteenveto[[#This Row],[Kunnan  peruspalvelujen valtionosuus ]]+Yhteenveto[[#This Row],[Veroperustemuutoksista johtuvien veromenetysten korvaus]]+Yhteenveto[[#This Row],[Kotikuntakorvaus, netto]]</f>
        <v>2394298.887518276</v>
      </c>
      <c r="S180" s="11"/>
      <c r="T180"/>
    </row>
    <row r="181" spans="1:20" ht="15" x14ac:dyDescent="0.25">
      <c r="A181" s="32">
        <v>580</v>
      </c>
      <c r="B181" s="13" t="s">
        <v>186</v>
      </c>
      <c r="C181" s="15">
        <v>4300</v>
      </c>
      <c r="D181" s="15">
        <f>Ikärakenne[[#This Row],[Laskennalliset kustannukset, IKÄRAKENNE yhteensä, €]]</f>
        <v>4797999.1400000006</v>
      </c>
      <c r="E181" s="15">
        <f>'Lask. kustannukset MUUT'!AD187</f>
        <v>1444158.2047242855</v>
      </c>
      <c r="F181" s="231">
        <f>Yhteenveto[[#This Row],[Ikärakenne, laskennallinen kustannus]]+Yhteenveto[[#This Row],[Muut laskennalliset kustannukset ]]</f>
        <v>6242157.3447242863</v>
      </c>
      <c r="G181" s="451">
        <v>1548.79</v>
      </c>
      <c r="H181" s="17">
        <v>6659797</v>
      </c>
      <c r="I181" s="339">
        <f>Yhteenveto[[#This Row],[Laskennalliset kustannukset yhteensä]]-Yhteenveto[[#This Row],[Omarahoitusosuus, €]]</f>
        <v>-417639.65527571365</v>
      </c>
      <c r="J181" s="33">
        <f>Lisäosat!U182</f>
        <v>713380.71808167023</v>
      </c>
      <c r="K181" s="34">
        <f>'Muut lis_väh'!Q179</f>
        <v>-720793.30700968183</v>
      </c>
      <c r="L181" s="231">
        <f>Yhteenveto[[#This Row],[Valtionosuus omarahoitusosuuden jälkeen (välisumma)]]+Yhteenveto[[#This Row],[Lisäosat yhteensä]]+Yhteenveto[[#This Row],[Valtionosuuteen tehtävät vähennykset ja lisäykset, netto]]</f>
        <v>-425052.24420372525</v>
      </c>
      <c r="M181" s="34">
        <f>'Verotuloihin perust tasaus'!N186</f>
        <v>2074543.0636815268</v>
      </c>
      <c r="N181" s="303">
        <f>SUM(Yhteenveto[[#This Row],[Valtionosuus ennen verotuloihin perustuvaa valtionosuuden tasausta]]+Yhteenveto[[#This Row],[Verotuloihin perustuva valtionosuuden tasaus]])</f>
        <v>1649490.8194778017</v>
      </c>
      <c r="O181" s="241">
        <f>Verokorvaukset!G179</f>
        <v>732122.60667513136</v>
      </c>
      <c r="P181" s="372">
        <f>SUM(Yhteenveto[[#This Row],[Kunnan  peruspalvelujen valtionosuus ]:[Veroperustemuutoksista johtuvien veromenetysten korvaus]])</f>
        <v>2381613.4261529329</v>
      </c>
      <c r="Q181" s="34">
        <f>Kotikuntakorvaus!F183</f>
        <v>263334.08750000002</v>
      </c>
      <c r="R181" s="341">
        <f>+Yhteenveto[[#This Row],[Kunnan  peruspalvelujen valtionosuus ]]+Yhteenveto[[#This Row],[Veroperustemuutoksista johtuvien veromenetysten korvaus]]+Yhteenveto[[#This Row],[Kotikuntakorvaus, netto]]</f>
        <v>2644947.5136529328</v>
      </c>
      <c r="S181" s="11"/>
      <c r="T181"/>
    </row>
    <row r="182" spans="1:20" ht="15" x14ac:dyDescent="0.25">
      <c r="A182" s="32">
        <v>581</v>
      </c>
      <c r="B182" s="13" t="s">
        <v>187</v>
      </c>
      <c r="C182" s="15">
        <v>6069</v>
      </c>
      <c r="D182" s="15">
        <f>Ikärakenne[[#This Row],[Laskennalliset kustannukset, IKÄRAKENNE yhteensä, €]]</f>
        <v>8743885.3900000006</v>
      </c>
      <c r="E182" s="15">
        <f>'Lask. kustannukset MUUT'!AD188</f>
        <v>2079847.5816926556</v>
      </c>
      <c r="F182" s="231">
        <f>Yhteenveto[[#This Row],[Ikärakenne, laskennallinen kustannus]]+Yhteenveto[[#This Row],[Muut laskennalliset kustannukset ]]</f>
        <v>10823732.971692655</v>
      </c>
      <c r="G182" s="451">
        <v>1548.79</v>
      </c>
      <c r="H182" s="17">
        <v>9399606.5099999998</v>
      </c>
      <c r="I182" s="339">
        <f>Yhteenveto[[#This Row],[Laskennalliset kustannukset yhteensä]]-Yhteenveto[[#This Row],[Omarahoitusosuus, €]]</f>
        <v>1424126.4616926555</v>
      </c>
      <c r="J182" s="33">
        <f>Lisäosat!U183</f>
        <v>526205.26918154303</v>
      </c>
      <c r="K182" s="34">
        <f>'Muut lis_väh'!Q180</f>
        <v>-826589.76788742375</v>
      </c>
      <c r="L182" s="231">
        <f>Yhteenveto[[#This Row],[Valtionosuus omarahoitusosuuden jälkeen (välisumma)]]+Yhteenveto[[#This Row],[Lisäosat yhteensä]]+Yhteenveto[[#This Row],[Valtionosuuteen tehtävät vähennykset ja lisäykset, netto]]</f>
        <v>1123741.9629867747</v>
      </c>
      <c r="M182" s="34">
        <f>'Verotuloihin perust tasaus'!N187</f>
        <v>2247617.5183125716</v>
      </c>
      <c r="N182" s="303">
        <f>SUM(Yhteenveto[[#This Row],[Valtionosuus ennen verotuloihin perustuvaa valtionosuuden tasausta]]+Yhteenveto[[#This Row],[Verotuloihin perustuva valtionosuuden tasaus]])</f>
        <v>3371359.4812993463</v>
      </c>
      <c r="O182" s="241">
        <f>Verokorvaukset!G180</f>
        <v>747798.37543217069</v>
      </c>
      <c r="P182" s="372">
        <f>SUM(Yhteenveto[[#This Row],[Kunnan  peruspalvelujen valtionosuus ]:[Veroperustemuutoksista johtuvien veromenetysten korvaus]])</f>
        <v>4119157.8567315172</v>
      </c>
      <c r="Q182" s="34">
        <f>Kotikuntakorvaus!F184</f>
        <v>-32896.88499999998</v>
      </c>
      <c r="R182" s="341">
        <f>+Yhteenveto[[#This Row],[Kunnan  peruspalvelujen valtionosuus ]]+Yhteenveto[[#This Row],[Veroperustemuutoksista johtuvien veromenetysten korvaus]]+Yhteenveto[[#This Row],[Kotikuntakorvaus, netto]]</f>
        <v>4086260.9717315175</v>
      </c>
      <c r="S182" s="11"/>
      <c r="T182"/>
    </row>
    <row r="183" spans="1:20" ht="15" x14ac:dyDescent="0.25">
      <c r="A183" s="32">
        <v>583</v>
      </c>
      <c r="B183" s="13" t="s">
        <v>188</v>
      </c>
      <c r="C183" s="15">
        <v>910</v>
      </c>
      <c r="D183" s="15">
        <f>Ikärakenne[[#This Row],[Laskennalliset kustannukset, IKÄRAKENNE yhteensä, €]]</f>
        <v>888542.35</v>
      </c>
      <c r="E183" s="15">
        <f>'Lask. kustannukset MUUT'!AD189</f>
        <v>985395.88029941509</v>
      </c>
      <c r="F183" s="231">
        <f>Yhteenveto[[#This Row],[Ikärakenne, laskennallinen kustannus]]+Yhteenveto[[#This Row],[Muut laskennalliset kustannukset ]]</f>
        <v>1873938.2302994151</v>
      </c>
      <c r="G183" s="451">
        <v>1548.79</v>
      </c>
      <c r="H183" s="17">
        <v>1409398.9</v>
      </c>
      <c r="I183" s="339">
        <f>Yhteenveto[[#This Row],[Laskennalliset kustannukset yhteensä]]-Yhteenveto[[#This Row],[Omarahoitusosuus, €]]</f>
        <v>464539.33029941516</v>
      </c>
      <c r="J183" s="33">
        <f>Lisäosat!U184</f>
        <v>376983.33281966217</v>
      </c>
      <c r="K183" s="34">
        <f>'Muut lis_väh'!Q181</f>
        <v>-259501.87438271628</v>
      </c>
      <c r="L183" s="231">
        <f>Yhteenveto[[#This Row],[Valtionosuus omarahoitusosuuden jälkeen (välisumma)]]+Yhteenveto[[#This Row],[Lisäosat yhteensä]]+Yhteenveto[[#This Row],[Valtionosuuteen tehtävät vähennykset ja lisäykset, netto]]</f>
        <v>582020.78873636108</v>
      </c>
      <c r="M183" s="34">
        <f>'Verotuloihin perust tasaus'!N188</f>
        <v>-9891.4422067851719</v>
      </c>
      <c r="N183" s="303">
        <f>SUM(Yhteenveto[[#This Row],[Valtionosuus ennen verotuloihin perustuvaa valtionosuuden tasausta]]+Yhteenveto[[#This Row],[Verotuloihin perustuva valtionosuuden tasaus]])</f>
        <v>572129.34652957588</v>
      </c>
      <c r="O183" s="241">
        <f>Verokorvaukset!G181</f>
        <v>115382.12568391731</v>
      </c>
      <c r="P183" s="372">
        <f>SUM(Yhteenveto[[#This Row],[Kunnan  peruspalvelujen valtionosuus ]:[Veroperustemuutoksista johtuvien veromenetysten korvaus]])</f>
        <v>687511.47221349319</v>
      </c>
      <c r="Q183" s="34">
        <f>Kotikuntakorvaus!F185</f>
        <v>132682.92499999999</v>
      </c>
      <c r="R183" s="341">
        <f>+Yhteenveto[[#This Row],[Kunnan  peruspalvelujen valtionosuus ]]+Yhteenveto[[#This Row],[Veroperustemuutoksista johtuvien veromenetysten korvaus]]+Yhteenveto[[#This Row],[Kotikuntakorvaus, netto]]</f>
        <v>820194.39721349324</v>
      </c>
      <c r="S183" s="11"/>
      <c r="T183"/>
    </row>
    <row r="184" spans="1:20" ht="15" x14ac:dyDescent="0.25">
      <c r="A184" s="32">
        <v>584</v>
      </c>
      <c r="B184" s="13" t="s">
        <v>189</v>
      </c>
      <c r="C184" s="15">
        <v>2594</v>
      </c>
      <c r="D184" s="15">
        <f>Ikärakenne[[#This Row],[Laskennalliset kustannukset, IKÄRAKENNE yhteensä, €]]</f>
        <v>6707985.7399999993</v>
      </c>
      <c r="E184" s="15">
        <f>'Lask. kustannukset MUUT'!AD190</f>
        <v>1045393.1882752556</v>
      </c>
      <c r="F184" s="231">
        <f>Yhteenveto[[#This Row],[Ikärakenne, laskennallinen kustannus]]+Yhteenveto[[#This Row],[Muut laskennalliset kustannukset ]]</f>
        <v>7753378.9282752546</v>
      </c>
      <c r="G184" s="451">
        <v>1548.79</v>
      </c>
      <c r="H184" s="17">
        <v>4017561.26</v>
      </c>
      <c r="I184" s="339">
        <f>Yhteenveto[[#This Row],[Laskennalliset kustannukset yhteensä]]-Yhteenveto[[#This Row],[Omarahoitusosuus, €]]</f>
        <v>3735817.6682752548</v>
      </c>
      <c r="J184" s="33">
        <f>Lisäosat!U185</f>
        <v>443118.82262317016</v>
      </c>
      <c r="K184" s="34">
        <f>'Muut lis_väh'!Q182</f>
        <v>-996923.97105029295</v>
      </c>
      <c r="L184" s="231">
        <f>Yhteenveto[[#This Row],[Valtionosuus omarahoitusosuuden jälkeen (välisumma)]]+Yhteenveto[[#This Row],[Lisäosat yhteensä]]+Yhteenveto[[#This Row],[Valtionosuuteen tehtävät vähennykset ja lisäykset, netto]]</f>
        <v>3182012.5198481316</v>
      </c>
      <c r="M184" s="34">
        <f>'Verotuloihin perust tasaus'!N189</f>
        <v>1811570.0793852259</v>
      </c>
      <c r="N184" s="303">
        <f>SUM(Yhteenveto[[#This Row],[Valtionosuus ennen verotuloihin perustuvaa valtionosuuden tasausta]]+Yhteenveto[[#This Row],[Verotuloihin perustuva valtionosuuden tasaus]])</f>
        <v>4993582.5992333572</v>
      </c>
      <c r="O184" s="241">
        <f>Verokorvaukset!G182</f>
        <v>381580.71860381245</v>
      </c>
      <c r="P184" s="372">
        <f>SUM(Yhteenveto[[#This Row],[Kunnan  peruspalvelujen valtionosuus ]:[Veroperustemuutoksista johtuvien veromenetysten korvaus]])</f>
        <v>5375163.3178371694</v>
      </c>
      <c r="Q184" s="34">
        <f>Kotikuntakorvaus!F186</f>
        <v>-3533.5</v>
      </c>
      <c r="R184" s="341">
        <f>+Yhteenveto[[#This Row],[Kunnan  peruspalvelujen valtionosuus ]]+Yhteenveto[[#This Row],[Veroperustemuutoksista johtuvien veromenetysten korvaus]]+Yhteenveto[[#This Row],[Kotikuntakorvaus, netto]]</f>
        <v>5371629.8178371694</v>
      </c>
      <c r="S184" s="11"/>
      <c r="T184"/>
    </row>
    <row r="185" spans="1:20" ht="15" x14ac:dyDescent="0.25">
      <c r="A185" s="32">
        <v>592</v>
      </c>
      <c r="B185" s="13" t="s">
        <v>190</v>
      </c>
      <c r="C185" s="15">
        <v>3552</v>
      </c>
      <c r="D185" s="15">
        <f>Ikärakenne[[#This Row],[Laskennalliset kustannukset, IKÄRAKENNE yhteensä, €]]</f>
        <v>6614578.9299999997</v>
      </c>
      <c r="E185" s="15">
        <f>'Lask. kustannukset MUUT'!AD191</f>
        <v>1025460.2641466921</v>
      </c>
      <c r="F185" s="231">
        <f>Yhteenveto[[#This Row],[Ikärakenne, laskennallinen kustannus]]+Yhteenveto[[#This Row],[Muut laskennalliset kustannukset ]]</f>
        <v>7640039.1941466918</v>
      </c>
      <c r="G185" s="451">
        <v>1548.79</v>
      </c>
      <c r="H185" s="17">
        <v>5501302.0800000001</v>
      </c>
      <c r="I185" s="339">
        <f>Yhteenveto[[#This Row],[Laskennalliset kustannukset yhteensä]]-Yhteenveto[[#This Row],[Omarahoitusosuus, €]]</f>
        <v>2138737.1141466917</v>
      </c>
      <c r="J185" s="33">
        <f>Lisäosat!U186</f>
        <v>207875.15489816462</v>
      </c>
      <c r="K185" s="34">
        <f>'Muut lis_väh'!Q183</f>
        <v>-840483.06795728323</v>
      </c>
      <c r="L185" s="231">
        <f>Yhteenveto[[#This Row],[Valtionosuus omarahoitusosuuden jälkeen (välisumma)]]+Yhteenveto[[#This Row],[Lisäosat yhteensä]]+Yhteenveto[[#This Row],[Valtionosuuteen tehtävät vähennykset ja lisäykset, netto]]</f>
        <v>1506129.2010875733</v>
      </c>
      <c r="M185" s="34">
        <f>'Verotuloihin perust tasaus'!N190</f>
        <v>1752063.9225110335</v>
      </c>
      <c r="N185" s="303">
        <f>SUM(Yhteenveto[[#This Row],[Valtionosuus ennen verotuloihin perustuvaa valtionosuuden tasausta]]+Yhteenveto[[#This Row],[Verotuloihin perustuva valtionosuuden tasaus]])</f>
        <v>3258193.1235986068</v>
      </c>
      <c r="O185" s="241">
        <f>Verokorvaukset!G183</f>
        <v>367315.10147721769</v>
      </c>
      <c r="P185" s="372">
        <f>SUM(Yhteenveto[[#This Row],[Kunnan  peruspalvelujen valtionosuus ]:[Veroperustemuutoksista johtuvien veromenetysten korvaus]])</f>
        <v>3625508.2250758247</v>
      </c>
      <c r="Q185" s="34">
        <f>Kotikuntakorvaus!F187</f>
        <v>140244.61499999999</v>
      </c>
      <c r="R185" s="341">
        <f>+Yhteenveto[[#This Row],[Kunnan  peruspalvelujen valtionosuus ]]+Yhteenveto[[#This Row],[Veroperustemuutoksista johtuvien veromenetysten korvaus]]+Yhteenveto[[#This Row],[Kotikuntakorvaus, netto]]</f>
        <v>3765752.8400758244</v>
      </c>
      <c r="S185" s="11"/>
      <c r="T185"/>
    </row>
    <row r="186" spans="1:20" ht="15" x14ac:dyDescent="0.25">
      <c r="A186" s="32">
        <v>593</v>
      </c>
      <c r="B186" s="13" t="s">
        <v>191</v>
      </c>
      <c r="C186" s="15">
        <v>17178</v>
      </c>
      <c r="D186" s="15">
        <f>Ikärakenne[[#This Row],[Laskennalliset kustannukset, IKÄRAKENNE yhteensä, €]]</f>
        <v>22441447.050000001</v>
      </c>
      <c r="E186" s="15">
        <f>'Lask. kustannukset MUUT'!AD192</f>
        <v>6509464.3072752859</v>
      </c>
      <c r="F186" s="231">
        <f>Yhteenveto[[#This Row],[Ikärakenne, laskennallinen kustannus]]+Yhteenveto[[#This Row],[Muut laskennalliset kustannukset ]]</f>
        <v>28950911.357275285</v>
      </c>
      <c r="G186" s="451">
        <v>1548.79</v>
      </c>
      <c r="H186" s="17">
        <v>26605114.620000001</v>
      </c>
      <c r="I186" s="339">
        <f>Yhteenveto[[#This Row],[Laskennalliset kustannukset yhteensä]]-Yhteenveto[[#This Row],[Omarahoitusosuus, €]]</f>
        <v>2345796.7372752838</v>
      </c>
      <c r="J186" s="33">
        <f>Lisäosat!U187</f>
        <v>631712.95243182883</v>
      </c>
      <c r="K186" s="34">
        <f>'Muut lis_väh'!Q184</f>
        <v>-3609685.213515766</v>
      </c>
      <c r="L186" s="231">
        <f>Yhteenveto[[#This Row],[Valtionosuus omarahoitusosuuden jälkeen (välisumma)]]+Yhteenveto[[#This Row],[Lisäosat yhteensä]]+Yhteenveto[[#This Row],[Valtionosuuteen tehtävät vähennykset ja lisäykset, netto]]</f>
        <v>-632175.52380865347</v>
      </c>
      <c r="M186" s="34">
        <f>'Verotuloihin perust tasaus'!N191</f>
        <v>6805663.823365394</v>
      </c>
      <c r="N186" s="303">
        <f>SUM(Yhteenveto[[#This Row],[Valtionosuus ennen verotuloihin perustuvaa valtionosuuden tasausta]]+Yhteenveto[[#This Row],[Verotuloihin perustuva valtionosuuden tasaus]])</f>
        <v>6173488.2995567406</v>
      </c>
      <c r="O186" s="241">
        <f>Verokorvaukset!G184</f>
        <v>2045249.0969348794</v>
      </c>
      <c r="P186" s="372">
        <f>SUM(Yhteenveto[[#This Row],[Kunnan  peruspalvelujen valtionosuus ]:[Veroperustemuutoksista johtuvien veromenetysten korvaus]])</f>
        <v>8218737.3964916198</v>
      </c>
      <c r="Q186" s="34">
        <f>Kotikuntakorvaus!F188</f>
        <v>-222433.82500000001</v>
      </c>
      <c r="R186" s="341">
        <f>+Yhteenveto[[#This Row],[Kunnan  peruspalvelujen valtionosuus ]]+Yhteenveto[[#This Row],[Veroperustemuutoksista johtuvien veromenetysten korvaus]]+Yhteenveto[[#This Row],[Kotikuntakorvaus, netto]]</f>
        <v>7996303.5714916196</v>
      </c>
      <c r="S186" s="11"/>
      <c r="T186"/>
    </row>
    <row r="187" spans="1:20" ht="15" x14ac:dyDescent="0.25">
      <c r="A187" s="32">
        <v>595</v>
      </c>
      <c r="B187" s="13" t="s">
        <v>192</v>
      </c>
      <c r="C187" s="15">
        <v>3980</v>
      </c>
      <c r="D187" s="15">
        <f>Ikärakenne[[#This Row],[Laskennalliset kustannukset, IKÄRAKENNE yhteensä, €]]</f>
        <v>5430932.96</v>
      </c>
      <c r="E187" s="15">
        <f>'Lask. kustannukset MUUT'!AD193</f>
        <v>1691158.0396714709</v>
      </c>
      <c r="F187" s="231">
        <f>Yhteenveto[[#This Row],[Ikärakenne, laskennallinen kustannus]]+Yhteenveto[[#This Row],[Muut laskennalliset kustannukset ]]</f>
        <v>7122090.9996714704</v>
      </c>
      <c r="G187" s="451">
        <v>1548.79</v>
      </c>
      <c r="H187" s="17">
        <v>6164184.2000000002</v>
      </c>
      <c r="I187" s="339">
        <f>Yhteenveto[[#This Row],[Laskennalliset kustannukset yhteensä]]-Yhteenveto[[#This Row],[Omarahoitusosuus, €]]</f>
        <v>957906.79967147019</v>
      </c>
      <c r="J187" s="33">
        <f>Lisäosat!U188</f>
        <v>646402.44827181497</v>
      </c>
      <c r="K187" s="34">
        <f>'Muut lis_väh'!Q185</f>
        <v>741611.66760198434</v>
      </c>
      <c r="L187" s="231">
        <f>Yhteenveto[[#This Row],[Valtionosuus omarahoitusosuuden jälkeen (välisumma)]]+Yhteenveto[[#This Row],[Lisäosat yhteensä]]+Yhteenveto[[#This Row],[Valtionosuuteen tehtävät vähennykset ja lisäykset, netto]]</f>
        <v>2345920.9155452694</v>
      </c>
      <c r="M187" s="34">
        <f>'Verotuloihin perust tasaus'!N192</f>
        <v>2383154.6727810833</v>
      </c>
      <c r="N187" s="303">
        <f>SUM(Yhteenveto[[#This Row],[Valtionosuus ennen verotuloihin perustuvaa valtionosuuden tasausta]]+Yhteenveto[[#This Row],[Verotuloihin perustuva valtionosuuden tasaus]])</f>
        <v>4729075.5883263526</v>
      </c>
      <c r="O187" s="241">
        <f>Verokorvaukset!G185</f>
        <v>762939.36539906485</v>
      </c>
      <c r="P187" s="372">
        <f>SUM(Yhteenveto[[#This Row],[Kunnan  peruspalvelujen valtionosuus ]:[Veroperustemuutoksista johtuvien veromenetysten korvaus]])</f>
        <v>5492014.9537254171</v>
      </c>
      <c r="Q187" s="34">
        <f>Kotikuntakorvaus!F189</f>
        <v>82030.202499999985</v>
      </c>
      <c r="R187" s="341">
        <f>+Yhteenveto[[#This Row],[Kunnan  peruspalvelujen valtionosuus ]]+Yhteenveto[[#This Row],[Veroperustemuutoksista johtuvien veromenetysten korvaus]]+Yhteenveto[[#This Row],[Kotikuntakorvaus, netto]]</f>
        <v>5574045.1562254168</v>
      </c>
      <c r="S187" s="11"/>
      <c r="T187"/>
    </row>
    <row r="188" spans="1:20" ht="15" x14ac:dyDescent="0.25">
      <c r="A188" s="32">
        <v>598</v>
      </c>
      <c r="B188" s="13" t="s">
        <v>193</v>
      </c>
      <c r="C188" s="15">
        <v>19576</v>
      </c>
      <c r="D188" s="15">
        <f>Ikärakenne[[#This Row],[Laskennalliset kustannukset, IKÄRAKENNE yhteensä, €]]</f>
        <v>32530316.560000002</v>
      </c>
      <c r="E188" s="15">
        <f>'Lask. kustannukset MUUT'!AD194</f>
        <v>13178312.580396645</v>
      </c>
      <c r="F188" s="231">
        <f>Yhteenveto[[#This Row],[Ikärakenne, laskennallinen kustannus]]+Yhteenveto[[#This Row],[Muut laskennalliset kustannukset ]]</f>
        <v>45708629.140396647</v>
      </c>
      <c r="G188" s="451">
        <v>1548.79</v>
      </c>
      <c r="H188" s="17">
        <v>30319113.039999999</v>
      </c>
      <c r="I188" s="339">
        <f>Yhteenveto[[#This Row],[Laskennalliset kustannukset yhteensä]]-Yhteenveto[[#This Row],[Omarahoitusosuus, €]]</f>
        <v>15389516.100396648</v>
      </c>
      <c r="J188" s="33">
        <f>Lisäosat!U189</f>
        <v>927316.82234024641</v>
      </c>
      <c r="K188" s="34">
        <f>'Muut lis_väh'!Q186</f>
        <v>-11274226.238034224</v>
      </c>
      <c r="L188" s="231">
        <f>Yhteenveto[[#This Row],[Valtionosuus omarahoitusosuuden jälkeen (välisumma)]]+Yhteenveto[[#This Row],[Lisäosat yhteensä]]+Yhteenveto[[#This Row],[Valtionosuuteen tehtävät vähennykset ja lisäykset, netto]]</f>
        <v>5042606.6847026702</v>
      </c>
      <c r="M188" s="34">
        <f>'Verotuloihin perust tasaus'!N193</f>
        <v>1628262.9052679725</v>
      </c>
      <c r="N188" s="303">
        <f>SUM(Yhteenveto[[#This Row],[Valtionosuus ennen verotuloihin perustuvaa valtionosuuden tasausta]]+Yhteenveto[[#This Row],[Verotuloihin perustuva valtionosuuden tasaus]])</f>
        <v>6670869.5899706427</v>
      </c>
      <c r="O188" s="241">
        <f>Verokorvaukset!G186</f>
        <v>1630122.9024017546</v>
      </c>
      <c r="P188" s="372">
        <f>SUM(Yhteenveto[[#This Row],[Kunnan  peruspalvelujen valtionosuus ]:[Veroperustemuutoksista johtuvien veromenetysten korvaus]])</f>
        <v>8300992.4923723973</v>
      </c>
      <c r="Q188" s="34">
        <f>Kotikuntakorvaus!F190</f>
        <v>931253.92499999993</v>
      </c>
      <c r="R188" s="341">
        <f>+Yhteenveto[[#This Row],[Kunnan  peruspalvelujen valtionosuus ]]+Yhteenveto[[#This Row],[Veroperustemuutoksista johtuvien veromenetysten korvaus]]+Yhteenveto[[#This Row],[Kotikuntakorvaus, netto]]</f>
        <v>9232246.4173723981</v>
      </c>
      <c r="S188" s="11"/>
      <c r="T188"/>
    </row>
    <row r="189" spans="1:20" ht="15" x14ac:dyDescent="0.25">
      <c r="A189" s="32">
        <v>599</v>
      </c>
      <c r="B189" s="13" t="s">
        <v>194</v>
      </c>
      <c r="C189" s="15">
        <v>11226</v>
      </c>
      <c r="D189" s="15">
        <f>Ikärakenne[[#This Row],[Laskennalliset kustannukset, IKÄRAKENNE yhteensä, €]]</f>
        <v>27400829.810000002</v>
      </c>
      <c r="E189" s="15">
        <f>'Lask. kustannukset MUUT'!AD195</f>
        <v>5305688.5904443581</v>
      </c>
      <c r="F189" s="231">
        <f>Yhteenveto[[#This Row],[Ikärakenne, laskennallinen kustannus]]+Yhteenveto[[#This Row],[Muut laskennalliset kustannukset ]]</f>
        <v>32706518.400444359</v>
      </c>
      <c r="G189" s="451">
        <v>1548.79</v>
      </c>
      <c r="H189" s="17">
        <v>17386716.539999999</v>
      </c>
      <c r="I189" s="339">
        <f>Yhteenveto[[#This Row],[Laskennalliset kustannukset yhteensä]]-Yhteenveto[[#This Row],[Omarahoitusosuus, €]]</f>
        <v>15319801.860444359</v>
      </c>
      <c r="J189" s="33">
        <f>Lisäosat!U190</f>
        <v>414957.01895336836</v>
      </c>
      <c r="K189" s="34">
        <f>'Muut lis_väh'!Q187</f>
        <v>-4559562.1435449934</v>
      </c>
      <c r="L189" s="231">
        <f>Yhteenveto[[#This Row],[Valtionosuus omarahoitusosuuden jälkeen (välisumma)]]+Yhteenveto[[#This Row],[Lisäosat yhteensä]]+Yhteenveto[[#This Row],[Valtionosuuteen tehtävät vähennykset ja lisäykset, netto]]</f>
        <v>11175196.735852733</v>
      </c>
      <c r="M189" s="34">
        <f>'Verotuloihin perust tasaus'!N194</f>
        <v>5100801.1208264641</v>
      </c>
      <c r="N189" s="303">
        <f>SUM(Yhteenveto[[#This Row],[Valtionosuus ennen verotuloihin perustuvaa valtionosuuden tasausta]]+Yhteenveto[[#This Row],[Verotuloihin perustuva valtionosuuden tasaus]])</f>
        <v>16275997.856679197</v>
      </c>
      <c r="O189" s="241">
        <f>Verokorvaukset!G187</f>
        <v>1164031.0664801274</v>
      </c>
      <c r="P189" s="372">
        <f>SUM(Yhteenveto[[#This Row],[Kunnan  peruspalvelujen valtionosuus ]:[Veroperustemuutoksista johtuvien veromenetysten korvaus]])</f>
        <v>17440028.923159324</v>
      </c>
      <c r="Q189" s="34">
        <f>Kotikuntakorvaus!F191</f>
        <v>-429231.91249999998</v>
      </c>
      <c r="R189" s="341">
        <f>+Yhteenveto[[#This Row],[Kunnan  peruspalvelujen valtionosuus ]]+Yhteenveto[[#This Row],[Veroperustemuutoksista johtuvien veromenetysten korvaus]]+Yhteenveto[[#This Row],[Kotikuntakorvaus, netto]]</f>
        <v>17010797.010659322</v>
      </c>
      <c r="S189" s="11"/>
      <c r="T189"/>
    </row>
    <row r="190" spans="1:20" ht="15" x14ac:dyDescent="0.25">
      <c r="A190" s="32">
        <v>601</v>
      </c>
      <c r="B190" s="13" t="s">
        <v>195</v>
      </c>
      <c r="C190" s="15">
        <v>3692</v>
      </c>
      <c r="D190" s="15">
        <f>Ikärakenne[[#This Row],[Laskennalliset kustannukset, IKÄRAKENNE yhteensä, €]]</f>
        <v>5523667.1200000001</v>
      </c>
      <c r="E190" s="15">
        <f>'Lask. kustannukset MUUT'!AD196</f>
        <v>1602796.1271928903</v>
      </c>
      <c r="F190" s="231">
        <f>Yhteenveto[[#This Row],[Ikärakenne, laskennallinen kustannus]]+Yhteenveto[[#This Row],[Muut laskennalliset kustannukset ]]</f>
        <v>7126463.2471928904</v>
      </c>
      <c r="G190" s="451">
        <v>1548.79</v>
      </c>
      <c r="H190" s="17">
        <v>5718132.6799999997</v>
      </c>
      <c r="I190" s="339">
        <f>Yhteenveto[[#This Row],[Laskennalliset kustannukset yhteensä]]-Yhteenveto[[#This Row],[Omarahoitusosuus, €]]</f>
        <v>1408330.5671928907</v>
      </c>
      <c r="J190" s="33">
        <f>Lisäosat!U191</f>
        <v>662380.11788261356</v>
      </c>
      <c r="K190" s="34">
        <f>'Muut lis_väh'!Q188</f>
        <v>703449.46923358506</v>
      </c>
      <c r="L190" s="231">
        <f>Yhteenveto[[#This Row],[Valtionosuus omarahoitusosuuden jälkeen (välisumma)]]+Yhteenveto[[#This Row],[Lisäosat yhteensä]]+Yhteenveto[[#This Row],[Valtionosuuteen tehtävät vähennykset ja lisäykset, netto]]</f>
        <v>2774160.1543090893</v>
      </c>
      <c r="M190" s="34">
        <f>'Verotuloihin perust tasaus'!N195</f>
        <v>1493265.5126293751</v>
      </c>
      <c r="N190" s="303">
        <f>SUM(Yhteenveto[[#This Row],[Valtionosuus ennen verotuloihin perustuvaa valtionosuuden tasausta]]+Yhteenveto[[#This Row],[Verotuloihin perustuva valtionosuuden tasaus]])</f>
        <v>4267425.6669384642</v>
      </c>
      <c r="O190" s="241">
        <f>Verokorvaukset!G188</f>
        <v>627810.01765654539</v>
      </c>
      <c r="P190" s="372">
        <f>SUM(Yhteenveto[[#This Row],[Kunnan  peruspalvelujen valtionosuus ]:[Veroperustemuutoksista johtuvien veromenetysten korvaus]])</f>
        <v>4895235.6845950093</v>
      </c>
      <c r="Q190" s="34">
        <f>Kotikuntakorvaus!F192</f>
        <v>1024.7150000000111</v>
      </c>
      <c r="R190" s="341">
        <f>+Yhteenveto[[#This Row],[Kunnan  peruspalvelujen valtionosuus ]]+Yhteenveto[[#This Row],[Veroperustemuutoksista johtuvien veromenetysten korvaus]]+Yhteenveto[[#This Row],[Kotikuntakorvaus, netto]]</f>
        <v>4896260.3995950092</v>
      </c>
      <c r="S190" s="11"/>
      <c r="T190"/>
    </row>
    <row r="191" spans="1:20" ht="15" x14ac:dyDescent="0.25">
      <c r="A191" s="32">
        <v>604</v>
      </c>
      <c r="B191" s="13" t="s">
        <v>196</v>
      </c>
      <c r="C191" s="15">
        <v>21042</v>
      </c>
      <c r="D191" s="15">
        <f>Ikärakenne[[#This Row],[Laskennalliset kustannukset, IKÄRAKENNE yhteensä, €]]</f>
        <v>42744725.420000002</v>
      </c>
      <c r="E191" s="15">
        <f>'Lask. kustannukset MUUT'!AD197</f>
        <v>4489998.2285472266</v>
      </c>
      <c r="F191" s="231">
        <f>Yhteenveto[[#This Row],[Ikärakenne, laskennallinen kustannus]]+Yhteenveto[[#This Row],[Muut laskennalliset kustannukset ]]</f>
        <v>47234723.648547232</v>
      </c>
      <c r="G191" s="451">
        <v>1548.79</v>
      </c>
      <c r="H191" s="17">
        <v>32589639.18</v>
      </c>
      <c r="I191" s="339">
        <f>Yhteenveto[[#This Row],[Laskennalliset kustannukset yhteensä]]-Yhteenveto[[#This Row],[Omarahoitusosuus, €]]</f>
        <v>14645084.468547232</v>
      </c>
      <c r="J191" s="33">
        <f>Lisäosat!U192</f>
        <v>1095704.9408009618</v>
      </c>
      <c r="K191" s="34">
        <f>'Muut lis_väh'!Q189</f>
        <v>3130599.5389275057</v>
      </c>
      <c r="L191" s="231">
        <f>Yhteenveto[[#This Row],[Valtionosuus omarahoitusosuuden jälkeen (välisumma)]]+Yhteenveto[[#This Row],[Lisäosat yhteensä]]+Yhteenveto[[#This Row],[Valtionosuuteen tehtävät vähennykset ja lisäykset, netto]]</f>
        <v>18871388.9482757</v>
      </c>
      <c r="M191" s="34">
        <f>'Verotuloihin perust tasaus'!N196</f>
        <v>-603342.21779457247</v>
      </c>
      <c r="N191" s="303">
        <f>SUM(Yhteenveto[[#This Row],[Valtionosuus ennen verotuloihin perustuvaa valtionosuuden tasausta]]+Yhteenveto[[#This Row],[Verotuloihin perustuva valtionosuuden tasaus]])</f>
        <v>18268046.730481129</v>
      </c>
      <c r="O191" s="241">
        <f>Verokorvaukset!G189</f>
        <v>484856.37410289713</v>
      </c>
      <c r="P191" s="372">
        <f>SUM(Yhteenveto[[#This Row],[Kunnan  peruspalvelujen valtionosuus ]:[Veroperustemuutoksista johtuvien veromenetysten korvaus]])</f>
        <v>18752903.104584027</v>
      </c>
      <c r="Q191" s="34">
        <f>Kotikuntakorvaus!F193</f>
        <v>-687831.11</v>
      </c>
      <c r="R191" s="341">
        <f>+Yhteenveto[[#This Row],[Kunnan  peruspalvelujen valtionosuus ]]+Yhteenveto[[#This Row],[Veroperustemuutoksista johtuvien veromenetysten korvaus]]+Yhteenveto[[#This Row],[Kotikuntakorvaus, netto]]</f>
        <v>18065071.994584028</v>
      </c>
      <c r="S191" s="11"/>
      <c r="T191"/>
    </row>
    <row r="192" spans="1:20" ht="15" x14ac:dyDescent="0.25">
      <c r="A192" s="32">
        <v>607</v>
      </c>
      <c r="B192" s="13" t="s">
        <v>197</v>
      </c>
      <c r="C192" s="15">
        <v>3999</v>
      </c>
      <c r="D192" s="15">
        <f>Ikärakenne[[#This Row],[Laskennalliset kustannukset, IKÄRAKENNE yhteensä, €]]</f>
        <v>5861496.3599999994</v>
      </c>
      <c r="E192" s="15">
        <f>'Lask. kustannukset MUUT'!AD198</f>
        <v>1475504.307890991</v>
      </c>
      <c r="F192" s="231">
        <f>Yhteenveto[[#This Row],[Ikärakenne, laskennallinen kustannus]]+Yhteenveto[[#This Row],[Muut laskennalliset kustannukset ]]</f>
        <v>7337000.6678909902</v>
      </c>
      <c r="G192" s="451">
        <v>1548.79</v>
      </c>
      <c r="H192" s="17">
        <v>6193611.21</v>
      </c>
      <c r="I192" s="339">
        <f>Yhteenveto[[#This Row],[Laskennalliset kustannukset yhteensä]]-Yhteenveto[[#This Row],[Omarahoitusosuus, €]]</f>
        <v>1143389.4578909902</v>
      </c>
      <c r="J192" s="33">
        <f>Lisäosat!U193</f>
        <v>276243.54863293917</v>
      </c>
      <c r="K192" s="34">
        <f>'Muut lis_väh'!Q190</f>
        <v>-876500.191861731</v>
      </c>
      <c r="L192" s="231">
        <f>Yhteenveto[[#This Row],[Valtionosuus omarahoitusosuuden jälkeen (välisumma)]]+Yhteenveto[[#This Row],[Lisäosat yhteensä]]+Yhteenveto[[#This Row],[Valtionosuuteen tehtävät vähennykset ja lisäykset, netto]]</f>
        <v>543132.8146621983</v>
      </c>
      <c r="M192" s="34">
        <f>'Verotuloihin perust tasaus'!N197</f>
        <v>2659985.6987212952</v>
      </c>
      <c r="N192" s="303">
        <f>SUM(Yhteenveto[[#This Row],[Valtionosuus ennen verotuloihin perustuvaa valtionosuuden tasausta]]+Yhteenveto[[#This Row],[Verotuloihin perustuva valtionosuuden tasaus]])</f>
        <v>3203118.5133834938</v>
      </c>
      <c r="O192" s="241">
        <f>Verokorvaukset!G190</f>
        <v>689376.26028880372</v>
      </c>
      <c r="P192" s="372">
        <f>SUM(Yhteenveto[[#This Row],[Kunnan  peruspalvelujen valtionosuus ]:[Veroperustemuutoksista johtuvien veromenetysten korvaus]])</f>
        <v>3892494.7736722976</v>
      </c>
      <c r="Q192" s="34">
        <f>Kotikuntakorvaus!F194</f>
        <v>-131905.55499999999</v>
      </c>
      <c r="R192" s="341">
        <f>+Yhteenveto[[#This Row],[Kunnan  peruspalvelujen valtionosuus ]]+Yhteenveto[[#This Row],[Veroperustemuutoksista johtuvien veromenetysten korvaus]]+Yhteenveto[[#This Row],[Kotikuntakorvaus, netto]]</f>
        <v>3760589.2186722974</v>
      </c>
      <c r="S192" s="11"/>
      <c r="T192"/>
    </row>
    <row r="193" spans="1:20" ht="15" x14ac:dyDescent="0.25">
      <c r="A193" s="32">
        <v>608</v>
      </c>
      <c r="B193" s="13" t="s">
        <v>198</v>
      </c>
      <c r="C193" s="15">
        <v>1931</v>
      </c>
      <c r="D193" s="15">
        <f>Ikärakenne[[#This Row],[Laskennalliset kustannukset, IKÄRAKENNE yhteensä, €]]</f>
        <v>2852506.57</v>
      </c>
      <c r="E193" s="15">
        <f>'Lask. kustannukset MUUT'!AD199</f>
        <v>611590.51735347183</v>
      </c>
      <c r="F193" s="231">
        <f>Yhteenveto[[#This Row],[Ikärakenne, laskennallinen kustannus]]+Yhteenveto[[#This Row],[Muut laskennalliset kustannukset ]]</f>
        <v>3464097.0873534717</v>
      </c>
      <c r="G193" s="451">
        <v>1548.79</v>
      </c>
      <c r="H193" s="17">
        <v>2990713.4899999998</v>
      </c>
      <c r="I193" s="339">
        <f>Yhteenveto[[#This Row],[Laskennalliset kustannukset yhteensä]]-Yhteenveto[[#This Row],[Omarahoitusosuus, €]]</f>
        <v>473383.59735347191</v>
      </c>
      <c r="J193" s="33">
        <f>Lisäosat!U194</f>
        <v>68797.219934967841</v>
      </c>
      <c r="K193" s="34">
        <f>'Muut lis_väh'!Q191</f>
        <v>-395652.44600757025</v>
      </c>
      <c r="L193" s="231">
        <f>Yhteenveto[[#This Row],[Valtionosuus omarahoitusosuuden jälkeen (välisumma)]]+Yhteenveto[[#This Row],[Lisäosat yhteensä]]+Yhteenveto[[#This Row],[Valtionosuuteen tehtävät vähennykset ja lisäykset, netto]]</f>
        <v>146528.37128086947</v>
      </c>
      <c r="M193" s="34">
        <f>'Verotuloihin perust tasaus'!N198</f>
        <v>975586.69683669822</v>
      </c>
      <c r="N193" s="303">
        <f>SUM(Yhteenveto[[#This Row],[Valtionosuus ennen verotuloihin perustuvaa valtionosuuden tasausta]]+Yhteenveto[[#This Row],[Verotuloihin perustuva valtionosuuden tasaus]])</f>
        <v>1122115.0681175678</v>
      </c>
      <c r="O193" s="241">
        <f>Verokorvaukset!G191</f>
        <v>220508.36130984221</v>
      </c>
      <c r="P193" s="372">
        <f>SUM(Yhteenveto[[#This Row],[Kunnan  peruspalvelujen valtionosuus ]:[Veroperustemuutoksista johtuvien veromenetysten korvaus]])</f>
        <v>1342623.42942741</v>
      </c>
      <c r="Q193" s="34">
        <f>Kotikuntakorvaus!F195</f>
        <v>-22967.75</v>
      </c>
      <c r="R193" s="341">
        <f>+Yhteenveto[[#This Row],[Kunnan  peruspalvelujen valtionosuus ]]+Yhteenveto[[#This Row],[Veroperustemuutoksista johtuvien veromenetysten korvaus]]+Yhteenveto[[#This Row],[Kotikuntakorvaus, netto]]</f>
        <v>1319655.67942741</v>
      </c>
      <c r="S193" s="11"/>
      <c r="T193"/>
    </row>
    <row r="194" spans="1:20" ht="15" x14ac:dyDescent="0.25">
      <c r="A194" s="32">
        <v>609</v>
      </c>
      <c r="B194" s="13" t="s">
        <v>199</v>
      </c>
      <c r="C194" s="15">
        <v>83305</v>
      </c>
      <c r="D194" s="15">
        <f>Ikärakenne[[#This Row],[Laskennalliset kustannukset, IKÄRAKENNE yhteensä, €]]</f>
        <v>124715460.24999999</v>
      </c>
      <c r="E194" s="15">
        <f>'Lask. kustannukset MUUT'!AD200</f>
        <v>25681237.069219783</v>
      </c>
      <c r="F194" s="231">
        <f>Yhteenveto[[#This Row],[Ikärakenne, laskennallinen kustannus]]+Yhteenveto[[#This Row],[Muut laskennalliset kustannukset ]]</f>
        <v>150396697.31921977</v>
      </c>
      <c r="G194" s="451">
        <v>1548.79</v>
      </c>
      <c r="H194" s="17">
        <v>129021950.95</v>
      </c>
      <c r="I194" s="339">
        <f>Yhteenveto[[#This Row],[Laskennalliset kustannukset yhteensä]]-Yhteenveto[[#This Row],[Omarahoitusosuus, €]]</f>
        <v>21374746.369219765</v>
      </c>
      <c r="J194" s="33">
        <f>Lisäosat!U195</f>
        <v>2887300.976694854</v>
      </c>
      <c r="K194" s="34">
        <f>'Muut lis_väh'!Q192</f>
        <v>-23939679.019059122</v>
      </c>
      <c r="L194" s="231">
        <f>Yhteenveto[[#This Row],[Valtionosuus omarahoitusosuuden jälkeen (välisumma)]]+Yhteenveto[[#This Row],[Lisäosat yhteensä]]+Yhteenveto[[#This Row],[Valtionosuuteen tehtävät vähennykset ja lisäykset, netto]]</f>
        <v>322368.32685549557</v>
      </c>
      <c r="M194" s="34">
        <f>'Verotuloihin perust tasaus'!N199</f>
        <v>21038615.355013877</v>
      </c>
      <c r="N194" s="303">
        <f>SUM(Yhteenveto[[#This Row],[Valtionosuus ennen verotuloihin perustuvaa valtionosuuden tasausta]]+Yhteenveto[[#This Row],[Verotuloihin perustuva valtionosuuden tasaus]])</f>
        <v>21360983.681869373</v>
      </c>
      <c r="O194" s="241">
        <f>Verokorvaukset!G192</f>
        <v>7610644.6145432806</v>
      </c>
      <c r="P194" s="372">
        <f>SUM(Yhteenveto[[#This Row],[Kunnan  peruspalvelujen valtionosuus ]:[Veroperustemuutoksista johtuvien veromenetysten korvaus]])</f>
        <v>28971628.296412654</v>
      </c>
      <c r="Q194" s="34">
        <f>Kotikuntakorvaus!F196</f>
        <v>-3671606.8474999997</v>
      </c>
      <c r="R194" s="341">
        <f>+Yhteenveto[[#This Row],[Kunnan  peruspalvelujen valtionosuus ]]+Yhteenveto[[#This Row],[Veroperustemuutoksista johtuvien veromenetysten korvaus]]+Yhteenveto[[#This Row],[Kotikuntakorvaus, netto]]</f>
        <v>25300021.448912654</v>
      </c>
      <c r="S194" s="11"/>
      <c r="T194"/>
    </row>
    <row r="195" spans="1:20" ht="15" x14ac:dyDescent="0.25">
      <c r="A195" s="32">
        <v>611</v>
      </c>
      <c r="B195" s="13" t="s">
        <v>200</v>
      </c>
      <c r="C195" s="15">
        <v>4961</v>
      </c>
      <c r="D195" s="15">
        <f>Ikärakenne[[#This Row],[Laskennalliset kustannukset, IKÄRAKENNE yhteensä, €]]</f>
        <v>9650871.9400000013</v>
      </c>
      <c r="E195" s="15">
        <f>'Lask. kustannukset MUUT'!AD201</f>
        <v>1066158.7103901259</v>
      </c>
      <c r="F195" s="231">
        <f>Yhteenveto[[#This Row],[Ikärakenne, laskennallinen kustannus]]+Yhteenveto[[#This Row],[Muut laskennalliset kustannukset ]]</f>
        <v>10717030.650390128</v>
      </c>
      <c r="G195" s="451">
        <v>1548.79</v>
      </c>
      <c r="H195" s="17">
        <v>7683547.1899999995</v>
      </c>
      <c r="I195" s="339">
        <f>Yhteenveto[[#This Row],[Laskennalliset kustannukset yhteensä]]-Yhteenveto[[#This Row],[Omarahoitusosuus, €]]</f>
        <v>3033483.4603901282</v>
      </c>
      <c r="J195" s="33">
        <f>Lisäosat!U196</f>
        <v>124667.3634304436</v>
      </c>
      <c r="K195" s="34">
        <f>'Muut lis_väh'!Q193</f>
        <v>16447.551694883594</v>
      </c>
      <c r="L195" s="231">
        <f>Yhteenveto[[#This Row],[Valtionosuus omarahoitusosuuden jälkeen (välisumma)]]+Yhteenveto[[#This Row],[Lisäosat yhteensä]]+Yhteenveto[[#This Row],[Valtionosuuteen tehtävät vähennykset ja lisäykset, netto]]</f>
        <v>3174598.3755154554</v>
      </c>
      <c r="M195" s="34">
        <f>'Verotuloihin perust tasaus'!N200</f>
        <v>806296.19293071702</v>
      </c>
      <c r="N195" s="303">
        <f>SUM(Yhteenveto[[#This Row],[Valtionosuus ennen verotuloihin perustuvaa valtionosuuden tasausta]]+Yhteenveto[[#This Row],[Verotuloihin perustuva valtionosuuden tasaus]])</f>
        <v>3980894.5684461724</v>
      </c>
      <c r="O195" s="241">
        <f>Verokorvaukset!G193</f>
        <v>370475.26516095269</v>
      </c>
      <c r="P195" s="372">
        <f>SUM(Yhteenveto[[#This Row],[Kunnan  peruspalvelujen valtionosuus ]:[Veroperustemuutoksista johtuvien veromenetysten korvaus]])</f>
        <v>4351369.8336071251</v>
      </c>
      <c r="Q195" s="34">
        <f>Kotikuntakorvaus!F197</f>
        <v>6148.289999999979</v>
      </c>
      <c r="R195" s="341">
        <f>+Yhteenveto[[#This Row],[Kunnan  peruspalvelujen valtionosuus ]]+Yhteenveto[[#This Row],[Veroperustemuutoksista johtuvien veromenetysten korvaus]]+Yhteenveto[[#This Row],[Kotikuntakorvaus, netto]]</f>
        <v>4357518.1236071251</v>
      </c>
      <c r="S195" s="11"/>
      <c r="T195"/>
    </row>
    <row r="196" spans="1:20" ht="15" x14ac:dyDescent="0.25">
      <c r="A196" s="32">
        <v>614</v>
      </c>
      <c r="B196" s="13" t="s">
        <v>201</v>
      </c>
      <c r="C196" s="15">
        <v>2878</v>
      </c>
      <c r="D196" s="15">
        <f>Ikärakenne[[#This Row],[Laskennalliset kustannukset, IKÄRAKENNE yhteensä, €]]</f>
        <v>2601149.31</v>
      </c>
      <c r="E196" s="15">
        <f>'Lask. kustannukset MUUT'!AD202</f>
        <v>3157634.6679603341</v>
      </c>
      <c r="F196" s="231">
        <f>Yhteenveto[[#This Row],[Ikärakenne, laskennallinen kustannus]]+Yhteenveto[[#This Row],[Muut laskennalliset kustannukset ]]</f>
        <v>5758783.9779603342</v>
      </c>
      <c r="G196" s="451">
        <v>1548.79</v>
      </c>
      <c r="H196" s="17">
        <v>4457417.62</v>
      </c>
      <c r="I196" s="339">
        <f>Yhteenveto[[#This Row],[Laskennalliset kustannukset yhteensä]]-Yhteenveto[[#This Row],[Omarahoitusosuus, €]]</f>
        <v>1301366.357960334</v>
      </c>
      <c r="J196" s="33">
        <f>Lisäosat!U197</f>
        <v>1137619.9663724909</v>
      </c>
      <c r="K196" s="34">
        <f>'Muut lis_väh'!Q194</f>
        <v>-1135767.0041875285</v>
      </c>
      <c r="L196" s="231">
        <f>Yhteenveto[[#This Row],[Valtionosuus omarahoitusosuuden jälkeen (välisumma)]]+Yhteenveto[[#This Row],[Lisäosat yhteensä]]+Yhteenveto[[#This Row],[Valtionosuuteen tehtävät vähennykset ja lisäykset, netto]]</f>
        <v>1303219.3201452964</v>
      </c>
      <c r="M196" s="34">
        <f>'Verotuloihin perust tasaus'!N201</f>
        <v>1513412.0365837065</v>
      </c>
      <c r="N196" s="303">
        <f>SUM(Yhteenveto[[#This Row],[Valtionosuus ennen verotuloihin perustuvaa valtionosuuden tasausta]]+Yhteenveto[[#This Row],[Verotuloihin perustuva valtionosuuden tasaus]])</f>
        <v>2816631.3567290027</v>
      </c>
      <c r="O196" s="241">
        <f>Verokorvaukset!G194</f>
        <v>585001.77261205122</v>
      </c>
      <c r="P196" s="372">
        <f>SUM(Yhteenveto[[#This Row],[Kunnan  peruspalvelujen valtionosuus ]:[Veroperustemuutoksista johtuvien veromenetysten korvaus]])</f>
        <v>3401633.1293410538</v>
      </c>
      <c r="Q196" s="34">
        <f>Kotikuntakorvaus!F198</f>
        <v>-68903.25</v>
      </c>
      <c r="R196" s="341">
        <f>+Yhteenveto[[#This Row],[Kunnan  peruspalvelujen valtionosuus ]]+Yhteenveto[[#This Row],[Veroperustemuutoksista johtuvien veromenetysten korvaus]]+Yhteenveto[[#This Row],[Kotikuntakorvaus, netto]]</f>
        <v>3332729.8793410538</v>
      </c>
      <c r="S196" s="11"/>
      <c r="T196"/>
    </row>
    <row r="197" spans="1:20" ht="15" x14ac:dyDescent="0.25">
      <c r="A197" s="32">
        <v>615</v>
      </c>
      <c r="B197" s="13" t="s">
        <v>202</v>
      </c>
      <c r="C197" s="15">
        <v>7304</v>
      </c>
      <c r="D197" s="15">
        <f>Ikärakenne[[#This Row],[Laskennalliset kustannukset, IKÄRAKENNE yhteensä, €]]</f>
        <v>11795908.25</v>
      </c>
      <c r="E197" s="15">
        <f>'Lask. kustannukset MUUT'!AD203</f>
        <v>6600181.4801716218</v>
      </c>
      <c r="F197" s="231">
        <f>Yhteenveto[[#This Row],[Ikärakenne, laskennallinen kustannus]]+Yhteenveto[[#This Row],[Muut laskennalliset kustannukset ]]</f>
        <v>18396089.730171621</v>
      </c>
      <c r="G197" s="451">
        <v>1548.79</v>
      </c>
      <c r="H197" s="17">
        <v>11312362.16</v>
      </c>
      <c r="I197" s="339">
        <f>Yhteenveto[[#This Row],[Laskennalliset kustannukset yhteensä]]-Yhteenveto[[#This Row],[Omarahoitusosuus, €]]</f>
        <v>7083727.5701716207</v>
      </c>
      <c r="J197" s="33">
        <f>Lisäosat!U198</f>
        <v>2471300.618367367</v>
      </c>
      <c r="K197" s="34">
        <f>'Muut lis_väh'!Q195</f>
        <v>1439522.2872564937</v>
      </c>
      <c r="L197" s="231">
        <f>Yhteenveto[[#This Row],[Valtionosuus omarahoitusosuuden jälkeen (välisumma)]]+Yhteenveto[[#This Row],[Lisäosat yhteensä]]+Yhteenveto[[#This Row],[Valtionosuuteen tehtävät vähennykset ja lisäykset, netto]]</f>
        <v>10994550.475795481</v>
      </c>
      <c r="M197" s="34">
        <f>'Verotuloihin perust tasaus'!N202</f>
        <v>3966523.5680291285</v>
      </c>
      <c r="N197" s="303">
        <f>SUM(Yhteenveto[[#This Row],[Valtionosuus ennen verotuloihin perustuvaa valtionosuuden tasausta]]+Yhteenveto[[#This Row],[Verotuloihin perustuva valtionosuuden tasaus]])</f>
        <v>14961074.043824609</v>
      </c>
      <c r="O197" s="241">
        <f>Verokorvaukset!G195</f>
        <v>1073384.9960780519</v>
      </c>
      <c r="P197" s="372">
        <f>SUM(Yhteenveto[[#This Row],[Kunnan  peruspalvelujen valtionosuus ]:[Veroperustemuutoksista johtuvien veromenetysten korvaus]])</f>
        <v>16034459.039902661</v>
      </c>
      <c r="Q197" s="34">
        <f>Kotikuntakorvaus!F199</f>
        <v>49734.012500000012</v>
      </c>
      <c r="R197" s="341">
        <f>+Yhteenveto[[#This Row],[Kunnan  peruspalvelujen valtionosuus ]]+Yhteenveto[[#This Row],[Veroperustemuutoksista johtuvien veromenetysten korvaus]]+Yhteenveto[[#This Row],[Kotikuntakorvaus, netto]]</f>
        <v>16084193.05240266</v>
      </c>
      <c r="S197" s="11"/>
      <c r="T197"/>
    </row>
    <row r="198" spans="1:20" ht="15" x14ac:dyDescent="0.25">
      <c r="A198" s="32">
        <v>616</v>
      </c>
      <c r="B198" s="13" t="s">
        <v>203</v>
      </c>
      <c r="C198" s="15">
        <v>1743</v>
      </c>
      <c r="D198" s="15">
        <f>Ikärakenne[[#This Row],[Laskennalliset kustannukset, IKÄRAKENNE yhteensä, €]]</f>
        <v>2680444.12</v>
      </c>
      <c r="E198" s="15">
        <f>'Lask. kustannukset MUUT'!AD204</f>
        <v>498973.91438949655</v>
      </c>
      <c r="F198" s="231">
        <f>Yhteenveto[[#This Row],[Ikärakenne, laskennallinen kustannus]]+Yhteenveto[[#This Row],[Muut laskennalliset kustannukset ]]</f>
        <v>3179418.0343894968</v>
      </c>
      <c r="G198" s="451">
        <v>1548.79</v>
      </c>
      <c r="H198" s="17">
        <v>2699540.9699999997</v>
      </c>
      <c r="I198" s="339">
        <f>Yhteenveto[[#This Row],[Laskennalliset kustannukset yhteensä]]-Yhteenveto[[#This Row],[Omarahoitusosuus, €]]</f>
        <v>479877.06438949704</v>
      </c>
      <c r="J198" s="33">
        <f>Lisäosat!U199</f>
        <v>52228.560495839061</v>
      </c>
      <c r="K198" s="34">
        <f>'Muut lis_väh'!Q196</f>
        <v>-471367.29070842854</v>
      </c>
      <c r="L198" s="231">
        <f>Yhteenveto[[#This Row],[Valtionosuus omarahoitusosuuden jälkeen (välisumma)]]+Yhteenveto[[#This Row],[Lisäosat yhteensä]]+Yhteenveto[[#This Row],[Valtionosuuteen tehtävät vähennykset ja lisäykset, netto]]</f>
        <v>60738.334176907607</v>
      </c>
      <c r="M198" s="34">
        <f>'Verotuloihin perust tasaus'!N203</f>
        <v>762668.01920933509</v>
      </c>
      <c r="N198" s="303">
        <f>SUM(Yhteenveto[[#This Row],[Valtionosuus ennen verotuloihin perustuvaa valtionosuuden tasausta]]+Yhteenveto[[#This Row],[Verotuloihin perustuva valtionosuuden tasaus]])</f>
        <v>823406.35338624264</v>
      </c>
      <c r="O198" s="241">
        <f>Verokorvaukset!G196</f>
        <v>240489.57228957055</v>
      </c>
      <c r="P198" s="372">
        <f>SUM(Yhteenveto[[#This Row],[Kunnan  peruspalvelujen valtionosuus ]:[Veroperustemuutoksista johtuvien veromenetysten korvaus]])</f>
        <v>1063895.9256758131</v>
      </c>
      <c r="Q198" s="34">
        <f>Kotikuntakorvaus!F200</f>
        <v>-915176.5</v>
      </c>
      <c r="R198" s="341">
        <f>+Yhteenveto[[#This Row],[Kunnan  peruspalvelujen valtionosuus ]]+Yhteenveto[[#This Row],[Veroperustemuutoksista johtuvien veromenetysten korvaus]]+Yhteenveto[[#This Row],[Kotikuntakorvaus, netto]]</f>
        <v>148719.42567581311</v>
      </c>
      <c r="S198" s="11"/>
      <c r="T198"/>
    </row>
    <row r="199" spans="1:20" ht="15" x14ac:dyDescent="0.25">
      <c r="A199" s="32">
        <v>619</v>
      </c>
      <c r="B199" s="13" t="s">
        <v>204</v>
      </c>
      <c r="C199" s="15">
        <v>2607</v>
      </c>
      <c r="D199" s="15">
        <f>Ikärakenne[[#This Row],[Laskennalliset kustannukset, IKÄRAKENNE yhteensä, €]]</f>
        <v>3376378.5000000005</v>
      </c>
      <c r="E199" s="15">
        <f>'Lask. kustannukset MUUT'!AD205</f>
        <v>784587.11655645608</v>
      </c>
      <c r="F199" s="231">
        <f>Yhteenveto[[#This Row],[Ikärakenne, laskennallinen kustannus]]+Yhteenveto[[#This Row],[Muut laskennalliset kustannukset ]]</f>
        <v>4160965.6165564563</v>
      </c>
      <c r="G199" s="451">
        <v>1548.79</v>
      </c>
      <c r="H199" s="17">
        <v>4037695.53</v>
      </c>
      <c r="I199" s="339">
        <f>Yhteenveto[[#This Row],[Laskennalliset kustannukset yhteensä]]-Yhteenveto[[#This Row],[Omarahoitusosuus, €]]</f>
        <v>123270.08655645652</v>
      </c>
      <c r="J199" s="33">
        <f>Lisäosat!U200</f>
        <v>154927.71680809409</v>
      </c>
      <c r="K199" s="34">
        <f>'Muut lis_väh'!Q197</f>
        <v>860187.00003639085</v>
      </c>
      <c r="L199" s="231">
        <f>Yhteenveto[[#This Row],[Valtionosuus omarahoitusosuuden jälkeen (välisumma)]]+Yhteenveto[[#This Row],[Lisäosat yhteensä]]+Yhteenveto[[#This Row],[Valtionosuuteen tehtävät vähennykset ja lisäykset, netto]]</f>
        <v>1138384.8034009414</v>
      </c>
      <c r="M199" s="34">
        <f>'Verotuloihin perust tasaus'!N204</f>
        <v>1692098.0560710218</v>
      </c>
      <c r="N199" s="303">
        <f>SUM(Yhteenveto[[#This Row],[Valtionosuus ennen verotuloihin perustuvaa valtionosuuden tasausta]]+Yhteenveto[[#This Row],[Verotuloihin perustuva valtionosuuden tasaus]])</f>
        <v>2830482.8594719633</v>
      </c>
      <c r="O199" s="241">
        <f>Verokorvaukset!G197</f>
        <v>570249.57456201699</v>
      </c>
      <c r="P199" s="372">
        <f>SUM(Yhteenveto[[#This Row],[Kunnan  peruspalvelujen valtionosuus ]:[Veroperustemuutoksista johtuvien veromenetysten korvaus]])</f>
        <v>3400732.4340339801</v>
      </c>
      <c r="Q199" s="34">
        <f>Kotikuntakorvaus!F201</f>
        <v>148495.33749999999</v>
      </c>
      <c r="R199" s="341">
        <f>+Yhteenveto[[#This Row],[Kunnan  peruspalvelujen valtionosuus ]]+Yhteenveto[[#This Row],[Veroperustemuutoksista johtuvien veromenetysten korvaus]]+Yhteenveto[[#This Row],[Kotikuntakorvaus, netto]]</f>
        <v>3549227.77153398</v>
      </c>
      <c r="S199" s="11"/>
      <c r="T199"/>
    </row>
    <row r="200" spans="1:20" ht="15" x14ac:dyDescent="0.25">
      <c r="A200" s="32">
        <v>620</v>
      </c>
      <c r="B200" s="13" t="s">
        <v>205</v>
      </c>
      <c r="C200" s="15">
        <v>2345</v>
      </c>
      <c r="D200" s="15">
        <f>Ikärakenne[[#This Row],[Laskennalliset kustannukset, IKÄRAKENNE yhteensä, €]]</f>
        <v>2364510.58</v>
      </c>
      <c r="E200" s="15">
        <f>'Lask. kustannukset MUUT'!AD206</f>
        <v>2811280.9371284018</v>
      </c>
      <c r="F200" s="231">
        <f>Yhteenveto[[#This Row],[Ikärakenne, laskennallinen kustannus]]+Yhteenveto[[#This Row],[Muut laskennalliset kustannukset ]]</f>
        <v>5175791.5171284024</v>
      </c>
      <c r="G200" s="451">
        <v>1548.79</v>
      </c>
      <c r="H200" s="17">
        <v>3631912.55</v>
      </c>
      <c r="I200" s="339">
        <f>Yhteenveto[[#This Row],[Laskennalliset kustannukset yhteensä]]-Yhteenveto[[#This Row],[Omarahoitusosuus, €]]</f>
        <v>1543878.9671284026</v>
      </c>
      <c r="J200" s="33">
        <f>Lisäosat!U201</f>
        <v>925340.80798207223</v>
      </c>
      <c r="K200" s="34">
        <f>'Muut lis_väh'!Q198</f>
        <v>432397.67842063209</v>
      </c>
      <c r="L200" s="231">
        <f>Yhteenveto[[#This Row],[Valtionosuus omarahoitusosuuden jälkeen (välisumma)]]+Yhteenveto[[#This Row],[Lisäosat yhteensä]]+Yhteenveto[[#This Row],[Valtionosuuteen tehtävät vähennykset ja lisäykset, netto]]</f>
        <v>2901617.4535311069</v>
      </c>
      <c r="M200" s="34">
        <f>'Verotuloihin perust tasaus'!N205</f>
        <v>986243.37318809854</v>
      </c>
      <c r="N200" s="303">
        <f>SUM(Yhteenveto[[#This Row],[Valtionosuus ennen verotuloihin perustuvaa valtionosuuden tasausta]]+Yhteenveto[[#This Row],[Verotuloihin perustuva valtionosuuden tasaus]])</f>
        <v>3887860.8267192054</v>
      </c>
      <c r="O200" s="241">
        <f>Verokorvaukset!G198</f>
        <v>459503.70565901371</v>
      </c>
      <c r="P200" s="372">
        <f>SUM(Yhteenveto[[#This Row],[Kunnan  peruspalvelujen valtionosuus ]:[Veroperustemuutoksista johtuvien veromenetysten korvaus]])</f>
        <v>4347364.5323782191</v>
      </c>
      <c r="Q200" s="34">
        <f>Kotikuntakorvaus!F202</f>
        <v>-5300.25</v>
      </c>
      <c r="R200" s="341">
        <f>+Yhteenveto[[#This Row],[Kunnan  peruspalvelujen valtionosuus ]]+Yhteenveto[[#This Row],[Veroperustemuutoksista johtuvien veromenetysten korvaus]]+Yhteenveto[[#This Row],[Kotikuntakorvaus, netto]]</f>
        <v>4342064.2823782191</v>
      </c>
      <c r="S200" s="11"/>
      <c r="T200"/>
    </row>
    <row r="201" spans="1:20" ht="15" x14ac:dyDescent="0.25">
      <c r="A201" s="32">
        <v>623</v>
      </c>
      <c r="B201" s="13" t="s">
        <v>206</v>
      </c>
      <c r="C201" s="15">
        <v>2101</v>
      </c>
      <c r="D201" s="15">
        <f>Ikärakenne[[#This Row],[Laskennalliset kustannukset, IKÄRAKENNE yhteensä, €]]</f>
        <v>1640010.88</v>
      </c>
      <c r="E201" s="15">
        <f>'Lask. kustannukset MUUT'!AD207</f>
        <v>2005016.449311458</v>
      </c>
      <c r="F201" s="231">
        <f>Yhteenveto[[#This Row],[Ikärakenne, laskennallinen kustannus]]+Yhteenveto[[#This Row],[Muut laskennalliset kustannukset ]]</f>
        <v>3645027.3293114579</v>
      </c>
      <c r="G201" s="451">
        <v>1548.79</v>
      </c>
      <c r="H201" s="17">
        <v>3254007.79</v>
      </c>
      <c r="I201" s="339">
        <f>Yhteenveto[[#This Row],[Laskennalliset kustannukset yhteensä]]-Yhteenveto[[#This Row],[Omarahoitusosuus, €]]</f>
        <v>391019.53931145789</v>
      </c>
      <c r="J201" s="33">
        <f>Lisäosat!U202</f>
        <v>799339.91034153884</v>
      </c>
      <c r="K201" s="34">
        <f>'Muut lis_väh'!Q199</f>
        <v>381316.95263431896</v>
      </c>
      <c r="L201" s="231">
        <f>Yhteenveto[[#This Row],[Valtionosuus omarahoitusosuuden jälkeen (välisumma)]]+Yhteenveto[[#This Row],[Lisäosat yhteensä]]+Yhteenveto[[#This Row],[Valtionosuuteen tehtävät vähennykset ja lisäykset, netto]]</f>
        <v>1571676.4022873158</v>
      </c>
      <c r="M201" s="34">
        <f>'Verotuloihin perust tasaus'!N206</f>
        <v>-62972.616700989201</v>
      </c>
      <c r="N201" s="303">
        <f>SUM(Yhteenveto[[#This Row],[Valtionosuus ennen verotuloihin perustuvaa valtionosuuden tasausta]]+Yhteenveto[[#This Row],[Verotuloihin perustuva valtionosuuden tasaus]])</f>
        <v>1508703.7855863266</v>
      </c>
      <c r="O201" s="241">
        <f>Verokorvaukset!G199</f>
        <v>408837.44105183042</v>
      </c>
      <c r="P201" s="372">
        <f>SUM(Yhteenveto[[#This Row],[Kunnan  peruspalvelujen valtionosuus ]:[Veroperustemuutoksista johtuvien veromenetysten korvaus]])</f>
        <v>1917541.2266381569</v>
      </c>
      <c r="Q201" s="34">
        <f>Kotikuntakorvaus!F203</f>
        <v>-22119.71</v>
      </c>
      <c r="R201" s="341">
        <f>+Yhteenveto[[#This Row],[Kunnan  peruspalvelujen valtionosuus ]]+Yhteenveto[[#This Row],[Veroperustemuutoksista johtuvien veromenetysten korvaus]]+Yhteenveto[[#This Row],[Kotikuntakorvaus, netto]]</f>
        <v>1895421.516638157</v>
      </c>
      <c r="S201" s="11"/>
      <c r="T201"/>
    </row>
    <row r="202" spans="1:20" ht="15" x14ac:dyDescent="0.25">
      <c r="A202" s="32">
        <v>624</v>
      </c>
      <c r="B202" s="13" t="s">
        <v>207</v>
      </c>
      <c r="C202" s="15">
        <v>5001</v>
      </c>
      <c r="D202" s="15">
        <f>Ikärakenne[[#This Row],[Laskennalliset kustannukset, IKÄRAKENNE yhteensä, €]]</f>
        <v>8502509.3900000006</v>
      </c>
      <c r="E202" s="15">
        <f>'Lask. kustannukset MUUT'!AD208</f>
        <v>1747089.6219266572</v>
      </c>
      <c r="F202" s="231">
        <f>Yhteenveto[[#This Row],[Ikärakenne, laskennallinen kustannus]]+Yhteenveto[[#This Row],[Muut laskennalliset kustannukset ]]</f>
        <v>10249599.011926658</v>
      </c>
      <c r="G202" s="451">
        <v>1548.79</v>
      </c>
      <c r="H202" s="17">
        <v>7745498.79</v>
      </c>
      <c r="I202" s="339">
        <f>Yhteenveto[[#This Row],[Laskennalliset kustannukset yhteensä]]-Yhteenveto[[#This Row],[Omarahoitusosuus, €]]</f>
        <v>2504100.2219266584</v>
      </c>
      <c r="J202" s="33">
        <f>Lisäosat!U203</f>
        <v>127917.39034920986</v>
      </c>
      <c r="K202" s="34">
        <f>'Muut lis_väh'!Q200</f>
        <v>965341.56529039389</v>
      </c>
      <c r="L202" s="231">
        <f>Yhteenveto[[#This Row],[Valtionosuus omarahoitusosuuden jälkeen (välisumma)]]+Yhteenveto[[#This Row],[Lisäosat yhteensä]]+Yhteenveto[[#This Row],[Valtionosuuteen tehtävät vähennykset ja lisäykset, netto]]</f>
        <v>3597359.177566262</v>
      </c>
      <c r="M202" s="34">
        <f>'Verotuloihin perust tasaus'!N207</f>
        <v>613157.6775982579</v>
      </c>
      <c r="N202" s="303">
        <f>SUM(Yhteenveto[[#This Row],[Valtionosuus ennen verotuloihin perustuvaa valtionosuuden tasausta]]+Yhteenveto[[#This Row],[Verotuloihin perustuva valtionosuuden tasaus]])</f>
        <v>4210516.8551645195</v>
      </c>
      <c r="O202" s="241">
        <f>Verokorvaukset!G200</f>
        <v>350341.58900039329</v>
      </c>
      <c r="P202" s="372">
        <f>SUM(Yhteenveto[[#This Row],[Kunnan  peruspalvelujen valtionosuus ]:[Veroperustemuutoksista johtuvien veromenetysten korvaus]])</f>
        <v>4560858.4441649131</v>
      </c>
      <c r="Q202" s="34">
        <f>Kotikuntakorvaus!F204</f>
        <v>-236567.82500000001</v>
      </c>
      <c r="R202" s="341">
        <f>+Yhteenveto[[#This Row],[Kunnan  peruspalvelujen valtionosuus ]]+Yhteenveto[[#This Row],[Veroperustemuutoksista johtuvien veromenetysten korvaus]]+Yhteenveto[[#This Row],[Kotikuntakorvaus, netto]]</f>
        <v>4324290.619164913</v>
      </c>
      <c r="S202" s="11"/>
      <c r="T202"/>
    </row>
    <row r="203" spans="1:20" ht="15" x14ac:dyDescent="0.25">
      <c r="A203" s="32">
        <v>625</v>
      </c>
      <c r="B203" s="13" t="s">
        <v>208</v>
      </c>
      <c r="C203" s="15">
        <v>2976</v>
      </c>
      <c r="D203" s="15">
        <f>Ikärakenne[[#This Row],[Laskennalliset kustannukset, IKÄRAKENNE yhteensä, €]]</f>
        <v>5404332.7300000004</v>
      </c>
      <c r="E203" s="15">
        <f>'Lask. kustannukset MUUT'!AD209</f>
        <v>1138674.6777578269</v>
      </c>
      <c r="F203" s="231">
        <f>Yhteenveto[[#This Row],[Ikärakenne, laskennallinen kustannus]]+Yhteenveto[[#This Row],[Muut laskennalliset kustannukset ]]</f>
        <v>6543007.4077578271</v>
      </c>
      <c r="G203" s="451">
        <v>1548.79</v>
      </c>
      <c r="H203" s="17">
        <v>4609199.04</v>
      </c>
      <c r="I203" s="339">
        <f>Yhteenveto[[#This Row],[Laskennalliset kustannukset yhteensä]]-Yhteenveto[[#This Row],[Omarahoitusosuus, €]]</f>
        <v>1933808.367757827</v>
      </c>
      <c r="J203" s="33">
        <f>Lisäosat!U204</f>
        <v>257743.00879947678</v>
      </c>
      <c r="K203" s="34">
        <f>'Muut lis_väh'!Q201</f>
        <v>998927.79929478629</v>
      </c>
      <c r="L203" s="231">
        <f>Yhteenveto[[#This Row],[Valtionosuus omarahoitusosuuden jälkeen (välisumma)]]+Yhteenveto[[#This Row],[Lisäosat yhteensä]]+Yhteenveto[[#This Row],[Valtionosuuteen tehtävät vähennykset ja lisäykset, netto]]</f>
        <v>3190479.1758520901</v>
      </c>
      <c r="M203" s="34">
        <f>'Verotuloihin perust tasaus'!N208</f>
        <v>651986.44212920126</v>
      </c>
      <c r="N203" s="303">
        <f>SUM(Yhteenveto[[#This Row],[Valtionosuus ennen verotuloihin perustuvaa valtionosuuden tasausta]]+Yhteenveto[[#This Row],[Verotuloihin perustuva valtionosuuden tasaus]])</f>
        <v>3842465.6179812914</v>
      </c>
      <c r="O203" s="241">
        <f>Verokorvaukset!G201</f>
        <v>391235.99706140335</v>
      </c>
      <c r="P203" s="372">
        <f>SUM(Yhteenveto[[#This Row],[Kunnan  peruspalvelujen valtionosuus ]:[Veroperustemuutoksista johtuvien veromenetysten korvaus]])</f>
        <v>4233701.6150426948</v>
      </c>
      <c r="Q203" s="34">
        <f>Kotikuntakorvaus!F205</f>
        <v>-53002.5</v>
      </c>
      <c r="R203" s="341">
        <f>+Yhteenveto[[#This Row],[Kunnan  peruspalvelujen valtionosuus ]]+Yhteenveto[[#This Row],[Veroperustemuutoksista johtuvien veromenetysten korvaus]]+Yhteenveto[[#This Row],[Kotikuntakorvaus, netto]]</f>
        <v>4180699.1150426948</v>
      </c>
      <c r="S203" s="11"/>
      <c r="T203"/>
    </row>
    <row r="204" spans="1:20" ht="15" x14ac:dyDescent="0.25">
      <c r="A204" s="32">
        <v>626</v>
      </c>
      <c r="B204" s="13" t="s">
        <v>209</v>
      </c>
      <c r="C204" s="15">
        <v>4702</v>
      </c>
      <c r="D204" s="15">
        <f>Ikärakenne[[#This Row],[Laskennalliset kustannukset, IKÄRAKENNE yhteensä, €]]</f>
        <v>7219048.0700000012</v>
      </c>
      <c r="E204" s="15">
        <f>'Lask. kustannukset MUUT'!AD210</f>
        <v>2202638.7434601737</v>
      </c>
      <c r="F204" s="231">
        <f>Yhteenveto[[#This Row],[Ikärakenne, laskennallinen kustannus]]+Yhteenveto[[#This Row],[Muut laskennalliset kustannukset ]]</f>
        <v>9421686.8134601749</v>
      </c>
      <c r="G204" s="451">
        <v>1548.79</v>
      </c>
      <c r="H204" s="17">
        <v>7282410.5800000001</v>
      </c>
      <c r="I204" s="339">
        <f>Yhteenveto[[#This Row],[Laskennalliset kustannukset yhteensä]]-Yhteenveto[[#This Row],[Omarahoitusosuus, €]]</f>
        <v>2139276.2334601749</v>
      </c>
      <c r="J204" s="33">
        <f>Lisäosat!U205</f>
        <v>757541.82487521088</v>
      </c>
      <c r="K204" s="34">
        <f>'Muut lis_väh'!Q202</f>
        <v>-1592232.2476509307</v>
      </c>
      <c r="L204" s="231">
        <f>Yhteenveto[[#This Row],[Valtionosuus omarahoitusosuuden jälkeen (välisumma)]]+Yhteenveto[[#This Row],[Lisäosat yhteensä]]+Yhteenveto[[#This Row],[Valtionosuuteen tehtävät vähennykset ja lisäykset, netto]]</f>
        <v>1304585.8106844551</v>
      </c>
      <c r="M204" s="34">
        <f>'Verotuloihin perust tasaus'!N209</f>
        <v>2413971.5936243399</v>
      </c>
      <c r="N204" s="303">
        <f>SUM(Yhteenveto[[#This Row],[Valtionosuus ennen verotuloihin perustuvaa valtionosuuden tasausta]]+Yhteenveto[[#This Row],[Verotuloihin perustuva valtionosuuden tasaus]])</f>
        <v>3718557.404308795</v>
      </c>
      <c r="O204" s="241">
        <f>Verokorvaukset!G202</f>
        <v>686200.26589853666</v>
      </c>
      <c r="P204" s="372">
        <f>SUM(Yhteenveto[[#This Row],[Kunnan  peruspalvelujen valtionosuus ]:[Veroperustemuutoksista johtuvien veromenetysten korvaus]])</f>
        <v>4404757.6702073319</v>
      </c>
      <c r="Q204" s="34">
        <f>Kotikuntakorvaus!F206</f>
        <v>-84892.337499999994</v>
      </c>
      <c r="R204" s="341">
        <f>+Yhteenveto[[#This Row],[Kunnan  peruspalvelujen valtionosuus ]]+Yhteenveto[[#This Row],[Veroperustemuutoksista johtuvien veromenetysten korvaus]]+Yhteenveto[[#This Row],[Kotikuntakorvaus, netto]]</f>
        <v>4319865.3327073315</v>
      </c>
      <c r="S204" s="11"/>
      <c r="T204"/>
    </row>
    <row r="205" spans="1:20" ht="15" x14ac:dyDescent="0.25">
      <c r="A205" s="32">
        <v>630</v>
      </c>
      <c r="B205" s="13" t="s">
        <v>210</v>
      </c>
      <c r="C205" s="15">
        <v>1641</v>
      </c>
      <c r="D205" s="15">
        <f>Ikärakenne[[#This Row],[Laskennalliset kustannukset, IKÄRAKENNE yhteensä, €]]</f>
        <v>3745976.88</v>
      </c>
      <c r="E205" s="15">
        <f>'Lask. kustannukset MUUT'!AD211</f>
        <v>1226842.4672821146</v>
      </c>
      <c r="F205" s="231">
        <f>Yhteenveto[[#This Row],[Ikärakenne, laskennallinen kustannus]]+Yhteenveto[[#This Row],[Muut laskennalliset kustannukset ]]</f>
        <v>4972819.3472821144</v>
      </c>
      <c r="G205" s="451">
        <v>1548.79</v>
      </c>
      <c r="H205" s="17">
        <v>2541564.39</v>
      </c>
      <c r="I205" s="339">
        <f>Yhteenveto[[#This Row],[Laskennalliset kustannukset yhteensä]]-Yhteenveto[[#This Row],[Omarahoitusosuus, €]]</f>
        <v>2431254.9572821143</v>
      </c>
      <c r="J205" s="33">
        <f>Lisäosat!U206</f>
        <v>606720.05140194914</v>
      </c>
      <c r="K205" s="34">
        <f>'Muut lis_väh'!Q203</f>
        <v>-688301.94141134084</v>
      </c>
      <c r="L205" s="231">
        <f>Yhteenveto[[#This Row],[Valtionosuus omarahoitusosuuden jälkeen (välisumma)]]+Yhteenveto[[#This Row],[Lisäosat yhteensä]]+Yhteenveto[[#This Row],[Valtionosuuteen tehtävät vähennykset ja lisäykset, netto]]</f>
        <v>2349673.0672727227</v>
      </c>
      <c r="M205" s="34">
        <f>'Verotuloihin perust tasaus'!N210</f>
        <v>753804.04969494406</v>
      </c>
      <c r="N205" s="303">
        <f>SUM(Yhteenveto[[#This Row],[Valtionosuus ennen verotuloihin perustuvaa valtionosuuden tasausta]]+Yhteenveto[[#This Row],[Verotuloihin perustuva valtionosuuden tasaus]])</f>
        <v>3103477.1169676669</v>
      </c>
      <c r="O205" s="241">
        <f>Verokorvaukset!G203</f>
        <v>218620.00438172711</v>
      </c>
      <c r="P205" s="372">
        <f>SUM(Yhteenveto[[#This Row],[Kunnan  peruspalvelujen valtionosuus ]:[Veroperustemuutoksista johtuvien veromenetysten korvaus]])</f>
        <v>3322097.1213493939</v>
      </c>
      <c r="Q205" s="34">
        <f>Kotikuntakorvaus!F207</f>
        <v>258210.51250000001</v>
      </c>
      <c r="R205" s="341">
        <f>+Yhteenveto[[#This Row],[Kunnan  peruspalvelujen valtionosuus ]]+Yhteenveto[[#This Row],[Veroperustemuutoksista johtuvien veromenetysten korvaus]]+Yhteenveto[[#This Row],[Kotikuntakorvaus, netto]]</f>
        <v>3580307.633849394</v>
      </c>
      <c r="S205" s="11"/>
      <c r="T205"/>
    </row>
    <row r="206" spans="1:20" ht="15" x14ac:dyDescent="0.25">
      <c r="A206" s="32">
        <v>631</v>
      </c>
      <c r="B206" s="13" t="s">
        <v>211</v>
      </c>
      <c r="C206" s="15">
        <v>1919</v>
      </c>
      <c r="D206" s="15">
        <f>Ikärakenne[[#This Row],[Laskennalliset kustannukset, IKÄRAKENNE yhteensä, €]]</f>
        <v>3098609.11</v>
      </c>
      <c r="E206" s="15">
        <f>'Lask. kustannukset MUUT'!AD212</f>
        <v>474596.8519937832</v>
      </c>
      <c r="F206" s="231">
        <f>Yhteenveto[[#This Row],[Ikärakenne, laskennallinen kustannus]]+Yhteenveto[[#This Row],[Muut laskennalliset kustannukset ]]</f>
        <v>3573205.9619937832</v>
      </c>
      <c r="G206" s="451">
        <v>1548.79</v>
      </c>
      <c r="H206" s="17">
        <v>2972128.01</v>
      </c>
      <c r="I206" s="339">
        <f>Yhteenveto[[#This Row],[Laskennalliset kustannukset yhteensä]]-Yhteenveto[[#This Row],[Omarahoitusosuus, €]]</f>
        <v>601077.95199378347</v>
      </c>
      <c r="J206" s="33">
        <f>Lisäosat!U207</f>
        <v>38233.043077996204</v>
      </c>
      <c r="K206" s="34">
        <f>'Muut lis_väh'!Q204</f>
        <v>207806.03399154829</v>
      </c>
      <c r="L206" s="231">
        <f>Yhteenveto[[#This Row],[Valtionosuus omarahoitusosuuden jälkeen (välisumma)]]+Yhteenveto[[#This Row],[Lisäosat yhteensä]]+Yhteenveto[[#This Row],[Valtionosuuteen tehtävät vähennykset ja lisäykset, netto]]</f>
        <v>847117.02906332794</v>
      </c>
      <c r="M206" s="34">
        <f>'Verotuloihin perust tasaus'!N211</f>
        <v>625336.09549948701</v>
      </c>
      <c r="N206" s="303">
        <f>SUM(Yhteenveto[[#This Row],[Valtionosuus ennen verotuloihin perustuvaa valtionosuuden tasausta]]+Yhteenveto[[#This Row],[Verotuloihin perustuva valtionosuuden tasaus]])</f>
        <v>1472453.1245628148</v>
      </c>
      <c r="O206" s="241">
        <f>Verokorvaukset!G204</f>
        <v>167387.80037139432</v>
      </c>
      <c r="P206" s="372">
        <f>SUM(Yhteenveto[[#This Row],[Kunnan  peruspalvelujen valtionosuus ]:[Veroperustemuutoksista johtuvien veromenetysten korvaus]])</f>
        <v>1639840.9249342091</v>
      </c>
      <c r="Q206" s="34">
        <f>Kotikuntakorvaus!F208</f>
        <v>-980457.91249999998</v>
      </c>
      <c r="R206" s="341">
        <f>+Yhteenveto[[#This Row],[Kunnan  peruspalvelujen valtionosuus ]]+Yhteenveto[[#This Row],[Veroperustemuutoksista johtuvien veromenetysten korvaus]]+Yhteenveto[[#This Row],[Kotikuntakorvaus, netto]]</f>
        <v>659383.01243420911</v>
      </c>
      <c r="S206" s="11"/>
      <c r="T206"/>
    </row>
    <row r="207" spans="1:20" ht="15" x14ac:dyDescent="0.25">
      <c r="A207" s="32">
        <v>635</v>
      </c>
      <c r="B207" s="13" t="s">
        <v>212</v>
      </c>
      <c r="C207" s="15">
        <v>6238</v>
      </c>
      <c r="D207" s="15">
        <f>Ikärakenne[[#This Row],[Laskennalliset kustannukset, IKÄRAKENNE yhteensä, €]]</f>
        <v>9298394.1699999999</v>
      </c>
      <c r="E207" s="15">
        <f>'Lask. kustannukset MUUT'!AD213</f>
        <v>1689559.5509672586</v>
      </c>
      <c r="F207" s="231">
        <f>Yhteenveto[[#This Row],[Ikärakenne, laskennallinen kustannus]]+Yhteenveto[[#This Row],[Muut laskennalliset kustannukset ]]</f>
        <v>10987953.720967259</v>
      </c>
      <c r="G207" s="451">
        <v>1548.79</v>
      </c>
      <c r="H207" s="17">
        <v>9661352.0199999996</v>
      </c>
      <c r="I207" s="339">
        <f>Yhteenveto[[#This Row],[Laskennalliset kustannukset yhteensä]]-Yhteenveto[[#This Row],[Omarahoitusosuus, €]]</f>
        <v>1326601.7009672597</v>
      </c>
      <c r="J207" s="33">
        <f>Lisäosat!U208</f>
        <v>330830.25019388832</v>
      </c>
      <c r="K207" s="34">
        <f>'Muut lis_väh'!Q205</f>
        <v>-493592.11752804206</v>
      </c>
      <c r="L207" s="231">
        <f>Yhteenveto[[#This Row],[Valtionosuus omarahoitusosuuden jälkeen (välisumma)]]+Yhteenveto[[#This Row],[Lisäosat yhteensä]]+Yhteenveto[[#This Row],[Valtionosuuteen tehtävät vähennykset ja lisäykset, netto]]</f>
        <v>1163839.833633106</v>
      </c>
      <c r="M207" s="34">
        <f>'Verotuloihin perust tasaus'!N212</f>
        <v>2147069.1743951421</v>
      </c>
      <c r="N207" s="303">
        <f>SUM(Yhteenveto[[#This Row],[Valtionosuus ennen verotuloihin perustuvaa valtionosuuden tasausta]]+Yhteenveto[[#This Row],[Verotuloihin perustuva valtionosuuden tasaus]])</f>
        <v>3310909.0080282483</v>
      </c>
      <c r="O207" s="241">
        <f>Verokorvaukset!G205</f>
        <v>820053.33557713567</v>
      </c>
      <c r="P207" s="372">
        <f>SUM(Yhteenveto[[#This Row],[Kunnan  peruspalvelujen valtionosuus ]:[Veroperustemuutoksista johtuvien veromenetysten korvaus]])</f>
        <v>4130962.3436053842</v>
      </c>
      <c r="Q207" s="34">
        <f>Kotikuntakorvaus!F209</f>
        <v>-305824.42500000005</v>
      </c>
      <c r="R207" s="341">
        <f>+Yhteenveto[[#This Row],[Kunnan  peruspalvelujen valtionosuus ]]+Yhteenveto[[#This Row],[Veroperustemuutoksista johtuvien veromenetysten korvaus]]+Yhteenveto[[#This Row],[Kotikuntakorvaus, netto]]</f>
        <v>3825137.9186053844</v>
      </c>
      <c r="S207" s="11"/>
      <c r="T207"/>
    </row>
    <row r="208" spans="1:20" ht="15" x14ac:dyDescent="0.25">
      <c r="A208" s="32">
        <v>636</v>
      </c>
      <c r="B208" s="13" t="s">
        <v>213</v>
      </c>
      <c r="C208" s="15">
        <v>8011</v>
      </c>
      <c r="D208" s="15">
        <f>Ikärakenne[[#This Row],[Laskennalliset kustannukset, IKÄRAKENNE yhteensä, €]]</f>
        <v>14797488.060000001</v>
      </c>
      <c r="E208" s="15">
        <f>'Lask. kustannukset MUUT'!AD214</f>
        <v>2645527.1030826215</v>
      </c>
      <c r="F208" s="231">
        <f>Yhteenveto[[#This Row],[Ikärakenne, laskennallinen kustannus]]+Yhteenveto[[#This Row],[Muut laskennalliset kustannukset ]]</f>
        <v>17443015.163082622</v>
      </c>
      <c r="G208" s="451">
        <v>1548.79</v>
      </c>
      <c r="H208" s="17">
        <v>12407356.689999999</v>
      </c>
      <c r="I208" s="339">
        <f>Yhteenveto[[#This Row],[Laskennalliset kustannukset yhteensä]]-Yhteenveto[[#This Row],[Omarahoitusosuus, €]]</f>
        <v>5035658.4730826225</v>
      </c>
      <c r="J208" s="33">
        <f>Lisäosat!U209</f>
        <v>223705.47816586454</v>
      </c>
      <c r="K208" s="34">
        <f>'Muut lis_väh'!Q206</f>
        <v>-77843.903554733784</v>
      </c>
      <c r="L208" s="231">
        <f>Yhteenveto[[#This Row],[Valtionosuus omarahoitusosuuden jälkeen (välisumma)]]+Yhteenveto[[#This Row],[Lisäosat yhteensä]]+Yhteenveto[[#This Row],[Valtionosuuteen tehtävät vähennykset ja lisäykset, netto]]</f>
        <v>5181520.0476937536</v>
      </c>
      <c r="M208" s="34">
        <f>'Verotuloihin perust tasaus'!N213</f>
        <v>3191617.1325482465</v>
      </c>
      <c r="N208" s="303">
        <f>SUM(Yhteenveto[[#This Row],[Valtionosuus ennen verotuloihin perustuvaa valtionosuuden tasausta]]+Yhteenveto[[#This Row],[Verotuloihin perustuva valtionosuuden tasaus]])</f>
        <v>8373137.1802420001</v>
      </c>
      <c r="O208" s="241">
        <f>Verokorvaukset!G206</f>
        <v>1278939.3384578398</v>
      </c>
      <c r="P208" s="372">
        <f>SUM(Yhteenveto[[#This Row],[Kunnan  peruspalvelujen valtionosuus ]:[Veroperustemuutoksista johtuvien veromenetysten korvaus]])</f>
        <v>9652076.5186998397</v>
      </c>
      <c r="Q208" s="34">
        <f>Kotikuntakorvaus!F210</f>
        <v>703254.83750000002</v>
      </c>
      <c r="R208" s="341">
        <f>+Yhteenveto[[#This Row],[Kunnan  peruspalvelujen valtionosuus ]]+Yhteenveto[[#This Row],[Veroperustemuutoksista johtuvien veromenetysten korvaus]]+Yhteenveto[[#This Row],[Kotikuntakorvaus, netto]]</f>
        <v>10355331.35619984</v>
      </c>
      <c r="S208" s="11"/>
      <c r="T208"/>
    </row>
    <row r="209" spans="1:20" ht="15" x14ac:dyDescent="0.25">
      <c r="A209" s="32">
        <v>638</v>
      </c>
      <c r="B209" s="13" t="s">
        <v>214</v>
      </c>
      <c r="C209" s="15">
        <v>51737</v>
      </c>
      <c r="D209" s="15">
        <f>Ikärakenne[[#This Row],[Laskennalliset kustannukset, IKÄRAKENNE yhteensä, €]]</f>
        <v>92206560.450000003</v>
      </c>
      <c r="E209" s="15">
        <f>'Lask. kustannukset MUUT'!AD215</f>
        <v>23446390.66273126</v>
      </c>
      <c r="F209" s="231">
        <f>Yhteenveto[[#This Row],[Ikärakenne, laskennallinen kustannus]]+Yhteenveto[[#This Row],[Muut laskennalliset kustannukset ]]</f>
        <v>115652951.11273126</v>
      </c>
      <c r="G209" s="451">
        <v>1548.79</v>
      </c>
      <c r="H209" s="17">
        <v>80129748.230000004</v>
      </c>
      <c r="I209" s="339">
        <f>Yhteenveto[[#This Row],[Laskennalliset kustannukset yhteensä]]-Yhteenveto[[#This Row],[Omarahoitusosuus, €]]</f>
        <v>35523202.882731259</v>
      </c>
      <c r="J209" s="33">
        <f>Lisäosat!U210</f>
        <v>2092584.8294504045</v>
      </c>
      <c r="K209" s="34">
        <f>'Muut lis_väh'!Q207</f>
        <v>12265592.482301163</v>
      </c>
      <c r="L209" s="231">
        <f>Yhteenveto[[#This Row],[Valtionosuus omarahoitusosuuden jälkeen (välisumma)]]+Yhteenveto[[#This Row],[Lisäosat yhteensä]]+Yhteenveto[[#This Row],[Valtionosuuteen tehtävät vähennykset ja lisäykset, netto]]</f>
        <v>49881380.194482826</v>
      </c>
      <c r="M209" s="34">
        <f>'Verotuloihin perust tasaus'!N214</f>
        <v>-2458523.3134898902</v>
      </c>
      <c r="N209" s="303">
        <f>SUM(Yhteenveto[[#This Row],[Valtionosuus ennen verotuloihin perustuvaa valtionosuuden tasausta]]+Yhteenveto[[#This Row],[Verotuloihin perustuva valtionosuuden tasaus]])</f>
        <v>47422856.880992934</v>
      </c>
      <c r="O209" s="241">
        <f>Verokorvaukset!G207</f>
        <v>4440377.9034349965</v>
      </c>
      <c r="P209" s="372">
        <f>SUM(Yhteenveto[[#This Row],[Kunnan  peruspalvelujen valtionosuus ]:[Veroperustemuutoksista johtuvien veromenetysten korvaus]])</f>
        <v>51863234.784427933</v>
      </c>
      <c r="Q209" s="34">
        <f>Kotikuntakorvaus!F211</f>
        <v>-625093.81749999989</v>
      </c>
      <c r="R209" s="341">
        <f>+Yhteenveto[[#This Row],[Kunnan  peruspalvelujen valtionosuus ]]+Yhteenveto[[#This Row],[Veroperustemuutoksista johtuvien veromenetysten korvaus]]+Yhteenveto[[#This Row],[Kotikuntakorvaus, netto]]</f>
        <v>51238140.966927931</v>
      </c>
      <c r="S209" s="11"/>
      <c r="T209"/>
    </row>
    <row r="210" spans="1:20" ht="15" x14ac:dyDescent="0.25">
      <c r="A210" s="32">
        <v>678</v>
      </c>
      <c r="B210" s="13" t="s">
        <v>215</v>
      </c>
      <c r="C210" s="15">
        <v>23571</v>
      </c>
      <c r="D210" s="15">
        <f>Ikärakenne[[#This Row],[Laskennalliset kustannukset, IKÄRAKENNE yhteensä, €]]</f>
        <v>43098481.479999997</v>
      </c>
      <c r="E210" s="15">
        <f>'Lask. kustannukset MUUT'!AD216</f>
        <v>6784444.3245428652</v>
      </c>
      <c r="F210" s="231">
        <f>Yhteenveto[[#This Row],[Ikärakenne, laskennallinen kustannus]]+Yhteenveto[[#This Row],[Muut laskennalliset kustannukset ]]</f>
        <v>49882925.804542862</v>
      </c>
      <c r="G210" s="451">
        <v>1548.79</v>
      </c>
      <c r="H210" s="17">
        <v>36506529.089999996</v>
      </c>
      <c r="I210" s="339">
        <f>Yhteenveto[[#This Row],[Laskennalliset kustannukset yhteensä]]-Yhteenveto[[#This Row],[Omarahoitusosuus, €]]</f>
        <v>13376396.714542866</v>
      </c>
      <c r="J210" s="33">
        <f>Lisäosat!U211</f>
        <v>1531977.1463893333</v>
      </c>
      <c r="K210" s="34">
        <f>'Muut lis_väh'!Q208</f>
        <v>-469504.54195230524</v>
      </c>
      <c r="L210" s="231">
        <f>Yhteenveto[[#This Row],[Valtionosuus omarahoitusosuuden jälkeen (välisumma)]]+Yhteenveto[[#This Row],[Lisäosat yhteensä]]+Yhteenveto[[#This Row],[Valtionosuuteen tehtävät vähennykset ja lisäykset, netto]]</f>
        <v>14438869.318979895</v>
      </c>
      <c r="M210" s="34">
        <f>'Verotuloihin perust tasaus'!N215</f>
        <v>-178935.375830729</v>
      </c>
      <c r="N210" s="303">
        <f>SUM(Yhteenveto[[#This Row],[Valtionosuus ennen verotuloihin perustuvaa valtionosuuden tasausta]]+Yhteenveto[[#This Row],[Verotuloihin perustuva valtionosuuden tasaus]])</f>
        <v>14259933.943149166</v>
      </c>
      <c r="O210" s="241">
        <f>Verokorvaukset!G208</f>
        <v>1663661.6219114293</v>
      </c>
      <c r="P210" s="372">
        <f>SUM(Yhteenveto[[#This Row],[Kunnan  peruspalvelujen valtionosuus ]:[Veroperustemuutoksista johtuvien veromenetysten korvaus]])</f>
        <v>15923595.565060595</v>
      </c>
      <c r="Q210" s="34">
        <f>Kotikuntakorvaus!F212</f>
        <v>51076.742499999935</v>
      </c>
      <c r="R210" s="341">
        <f>+Yhteenveto[[#This Row],[Kunnan  peruspalvelujen valtionosuus ]]+Yhteenveto[[#This Row],[Veroperustemuutoksista johtuvien veromenetysten korvaus]]+Yhteenveto[[#This Row],[Kotikuntakorvaus, netto]]</f>
        <v>15974672.307560595</v>
      </c>
      <c r="S210" s="11"/>
      <c r="T210"/>
    </row>
    <row r="211" spans="1:20" ht="15" x14ac:dyDescent="0.25">
      <c r="A211" s="32">
        <v>680</v>
      </c>
      <c r="B211" s="13" t="s">
        <v>216</v>
      </c>
      <c r="C211" s="15">
        <v>25738</v>
      </c>
      <c r="D211" s="15">
        <f>Ikärakenne[[#This Row],[Laskennalliset kustannukset, IKÄRAKENNE yhteensä, €]]</f>
        <v>43078188.140000001</v>
      </c>
      <c r="E211" s="15">
        <f>'Lask. kustannukset MUUT'!AD217</f>
        <v>10801338.137330577</v>
      </c>
      <c r="F211" s="231">
        <f>Yhteenveto[[#This Row],[Ikärakenne, laskennallinen kustannus]]+Yhteenveto[[#This Row],[Muut laskennalliset kustannukset ]]</f>
        <v>53879526.277330577</v>
      </c>
      <c r="G211" s="451">
        <v>1548.79</v>
      </c>
      <c r="H211" s="17">
        <v>39862757.019999996</v>
      </c>
      <c r="I211" s="339">
        <f>Yhteenveto[[#This Row],[Laskennalliset kustannukset yhteensä]]-Yhteenveto[[#This Row],[Omarahoitusosuus, €]]</f>
        <v>14016769.257330582</v>
      </c>
      <c r="J211" s="33">
        <f>Lisäosat!U212</f>
        <v>1232366.2100545727</v>
      </c>
      <c r="K211" s="34">
        <f>'Muut lis_väh'!Q209</f>
        <v>-1247460.8171511174</v>
      </c>
      <c r="L211" s="231">
        <f>Yhteenveto[[#This Row],[Valtionosuus omarahoitusosuuden jälkeen (välisumma)]]+Yhteenveto[[#This Row],[Lisäosat yhteensä]]+Yhteenveto[[#This Row],[Valtionosuuteen tehtävät vähennykset ja lisäykset, netto]]</f>
        <v>14001674.650234036</v>
      </c>
      <c r="M211" s="34">
        <f>'Verotuloihin perust tasaus'!N216</f>
        <v>1702440.7553708737</v>
      </c>
      <c r="N211" s="303">
        <f>SUM(Yhteenveto[[#This Row],[Valtionosuus ennen verotuloihin perustuvaa valtionosuuden tasausta]]+Yhteenveto[[#This Row],[Verotuloihin perustuva valtionosuuden tasaus]])</f>
        <v>15704115.40560491</v>
      </c>
      <c r="O211" s="241">
        <f>Verokorvaukset!G209</f>
        <v>1739941.6775362806</v>
      </c>
      <c r="P211" s="372">
        <f>SUM(Yhteenveto[[#This Row],[Kunnan  peruspalvelujen valtionosuus ]:[Veroperustemuutoksista johtuvien veromenetysten korvaus]])</f>
        <v>17444057.083141189</v>
      </c>
      <c r="Q211" s="34">
        <f>Kotikuntakorvaus!F213</f>
        <v>-756416.34499999997</v>
      </c>
      <c r="R211" s="341">
        <f>+Yhteenveto[[#This Row],[Kunnan  peruspalvelujen valtionosuus ]]+Yhteenveto[[#This Row],[Veroperustemuutoksista johtuvien veromenetysten korvaus]]+Yhteenveto[[#This Row],[Kotikuntakorvaus, netto]]</f>
        <v>16687640.738141188</v>
      </c>
      <c r="S211" s="11"/>
      <c r="T211"/>
    </row>
    <row r="212" spans="1:20" ht="15" x14ac:dyDescent="0.25">
      <c r="A212" s="32">
        <v>681</v>
      </c>
      <c r="B212" s="13" t="s">
        <v>217</v>
      </c>
      <c r="C212" s="15">
        <v>3246</v>
      </c>
      <c r="D212" s="15">
        <f>Ikärakenne[[#This Row],[Laskennalliset kustannukset, IKÄRAKENNE yhteensä, €]]</f>
        <v>4129820.55</v>
      </c>
      <c r="E212" s="15">
        <f>'Lask. kustannukset MUUT'!AD218</f>
        <v>1393170.2488091602</v>
      </c>
      <c r="F212" s="231">
        <f>Yhteenveto[[#This Row],[Ikärakenne, laskennallinen kustannus]]+Yhteenveto[[#This Row],[Muut laskennalliset kustannukset ]]</f>
        <v>5522990.7988091595</v>
      </c>
      <c r="G212" s="451">
        <v>1548.79</v>
      </c>
      <c r="H212" s="17">
        <v>5027372.34</v>
      </c>
      <c r="I212" s="339">
        <f>Yhteenveto[[#This Row],[Laskennalliset kustannukset yhteensä]]-Yhteenveto[[#This Row],[Omarahoitusosuus, €]]</f>
        <v>495618.4588091597</v>
      </c>
      <c r="J212" s="33">
        <f>Lisäosat!U213</f>
        <v>300772.07937400491</v>
      </c>
      <c r="K212" s="34">
        <f>'Muut lis_väh'!Q210</f>
        <v>224777.38325246584</v>
      </c>
      <c r="L212" s="231">
        <f>Yhteenveto[[#This Row],[Valtionosuus omarahoitusosuuden jälkeen (välisumma)]]+Yhteenveto[[#This Row],[Lisäosat yhteensä]]+Yhteenveto[[#This Row],[Valtionosuuteen tehtävät vähennykset ja lisäykset, netto]]</f>
        <v>1021167.9214356304</v>
      </c>
      <c r="M212" s="34">
        <f>'Verotuloihin perust tasaus'!N217</f>
        <v>1365511.6989759188</v>
      </c>
      <c r="N212" s="303">
        <f>SUM(Yhteenveto[[#This Row],[Valtionosuus ennen verotuloihin perustuvaa valtionosuuden tasausta]]+Yhteenveto[[#This Row],[Verotuloihin perustuva valtionosuuden tasaus]])</f>
        <v>2386679.6204115492</v>
      </c>
      <c r="O212" s="241">
        <f>Verokorvaukset!G210</f>
        <v>617484.99075604742</v>
      </c>
      <c r="P212" s="372">
        <f>SUM(Yhteenveto[[#This Row],[Kunnan  peruspalvelujen valtionosuus ]:[Veroperustemuutoksista johtuvien veromenetysten korvaus]])</f>
        <v>3004164.6111675967</v>
      </c>
      <c r="Q212" s="34">
        <f>Kotikuntakorvaus!F214</f>
        <v>33833.262499999997</v>
      </c>
      <c r="R212" s="341">
        <f>+Yhteenveto[[#This Row],[Kunnan  peruspalvelujen valtionosuus ]]+Yhteenveto[[#This Row],[Veroperustemuutoksista johtuvien veromenetysten korvaus]]+Yhteenveto[[#This Row],[Kotikuntakorvaus, netto]]</f>
        <v>3037997.8736675968</v>
      </c>
      <c r="S212" s="11"/>
      <c r="T212"/>
    </row>
    <row r="213" spans="1:20" ht="15" x14ac:dyDescent="0.25">
      <c r="A213" s="32">
        <v>683</v>
      </c>
      <c r="B213" s="13" t="s">
        <v>218</v>
      </c>
      <c r="C213" s="15">
        <v>3570</v>
      </c>
      <c r="D213" s="15">
        <f>Ikärakenne[[#This Row],[Laskennalliset kustannukset, IKÄRAKENNE yhteensä, €]]</f>
        <v>6772925.6900000004</v>
      </c>
      <c r="E213" s="15">
        <f>'Lask. kustannukset MUUT'!AD219</f>
        <v>3534807.6985163731</v>
      </c>
      <c r="F213" s="231">
        <f>Yhteenveto[[#This Row],[Ikärakenne, laskennallinen kustannus]]+Yhteenveto[[#This Row],[Muut laskennalliset kustannukset ]]</f>
        <v>10307733.388516374</v>
      </c>
      <c r="G213" s="451">
        <v>1548.79</v>
      </c>
      <c r="H213" s="17">
        <v>5529180.2999999998</v>
      </c>
      <c r="I213" s="339">
        <f>Yhteenveto[[#This Row],[Laskennalliset kustannukset yhteensä]]-Yhteenveto[[#This Row],[Omarahoitusosuus, €]]</f>
        <v>4778553.0885163741</v>
      </c>
      <c r="J213" s="33">
        <f>Lisäosat!U214</f>
        <v>1372828.5481938773</v>
      </c>
      <c r="K213" s="34">
        <f>'Muut lis_väh'!Q211</f>
        <v>-437255.97039098252</v>
      </c>
      <c r="L213" s="231">
        <f>Yhteenveto[[#This Row],[Valtionosuus omarahoitusosuuden jälkeen (välisumma)]]+Yhteenveto[[#This Row],[Lisäosat yhteensä]]+Yhteenveto[[#This Row],[Valtionosuuteen tehtävät vähennykset ja lisäykset, netto]]</f>
        <v>5714125.6663192688</v>
      </c>
      <c r="M213" s="34">
        <f>'Verotuloihin perust tasaus'!N218</f>
        <v>2498748.0955703384</v>
      </c>
      <c r="N213" s="303">
        <f>SUM(Yhteenveto[[#This Row],[Valtionosuus ennen verotuloihin perustuvaa valtionosuuden tasausta]]+Yhteenveto[[#This Row],[Verotuloihin perustuva valtionosuuden tasaus]])</f>
        <v>8212873.7618896067</v>
      </c>
      <c r="O213" s="241">
        <f>Verokorvaukset!G211</f>
        <v>580606.15392839012</v>
      </c>
      <c r="P213" s="372">
        <f>SUM(Yhteenveto[[#This Row],[Kunnan  peruspalvelujen valtionosuus ]:[Veroperustemuutoksista johtuvien veromenetysten korvaus]])</f>
        <v>8793479.9158179965</v>
      </c>
      <c r="Q213" s="34">
        <f>Kotikuntakorvaus!F215</f>
        <v>31801.5</v>
      </c>
      <c r="R213" s="341">
        <f>+Yhteenveto[[#This Row],[Kunnan  peruspalvelujen valtionosuus ]]+Yhteenveto[[#This Row],[Veroperustemuutoksista johtuvien veromenetysten korvaus]]+Yhteenveto[[#This Row],[Kotikuntakorvaus, netto]]</f>
        <v>8825281.4158179965</v>
      </c>
      <c r="S213" s="11"/>
      <c r="T213"/>
    </row>
    <row r="214" spans="1:20" ht="15" x14ac:dyDescent="0.25">
      <c r="A214" s="32">
        <v>684</v>
      </c>
      <c r="B214" s="13" t="s">
        <v>219</v>
      </c>
      <c r="C214" s="15">
        <v>38968</v>
      </c>
      <c r="D214" s="15">
        <f>Ikärakenne[[#This Row],[Laskennalliset kustannukset, IKÄRAKENNE yhteensä, €]]</f>
        <v>59030801.949999996</v>
      </c>
      <c r="E214" s="15">
        <f>'Lask. kustannukset MUUT'!AD220</f>
        <v>13564431.131653225</v>
      </c>
      <c r="F214" s="231">
        <f>Yhteenveto[[#This Row],[Ikärakenne, laskennallinen kustannus]]+Yhteenveto[[#This Row],[Muut laskennalliset kustannukset ]]</f>
        <v>72595233.081653222</v>
      </c>
      <c r="G214" s="451">
        <v>1548.79</v>
      </c>
      <c r="H214" s="17">
        <v>60353248.719999999</v>
      </c>
      <c r="I214" s="339">
        <f>Yhteenveto[[#This Row],[Laskennalliset kustannukset yhteensä]]-Yhteenveto[[#This Row],[Omarahoitusosuus, €]]</f>
        <v>12241984.361653224</v>
      </c>
      <c r="J214" s="33">
        <f>Lisäosat!U215</f>
        <v>1373072.0489038257</v>
      </c>
      <c r="K214" s="34">
        <f>'Muut lis_väh'!Q212</f>
        <v>-2830588.2913818611</v>
      </c>
      <c r="L214" s="231">
        <f>Yhteenveto[[#This Row],[Valtionosuus omarahoitusosuuden jälkeen (välisumma)]]+Yhteenveto[[#This Row],[Lisäosat yhteensä]]+Yhteenveto[[#This Row],[Valtionosuuteen tehtävät vähennykset ja lisäykset, netto]]</f>
        <v>10784468.119175188</v>
      </c>
      <c r="M214" s="34">
        <f>'Verotuloihin perust tasaus'!N219</f>
        <v>-475787.80173418467</v>
      </c>
      <c r="N214" s="303">
        <f>SUM(Yhteenveto[[#This Row],[Valtionosuus ennen verotuloihin perustuvaa valtionosuuden tasausta]]+Yhteenveto[[#This Row],[Verotuloihin perustuva valtionosuuden tasaus]])</f>
        <v>10308680.317441003</v>
      </c>
      <c r="O214" s="241">
        <f>Verokorvaukset!G212</f>
        <v>4768393.3941595098</v>
      </c>
      <c r="P214" s="372">
        <f>SUM(Yhteenveto[[#This Row],[Kunnan  peruspalvelujen valtionosuus ]:[Veroperustemuutoksista johtuvien veromenetysten korvaus]])</f>
        <v>15077073.711600512</v>
      </c>
      <c r="Q214" s="34">
        <f>Kotikuntakorvaus!F216</f>
        <v>-3071265.1974999998</v>
      </c>
      <c r="R214" s="341">
        <f>+Yhteenveto[[#This Row],[Kunnan  peruspalvelujen valtionosuus ]]+Yhteenveto[[#This Row],[Veroperustemuutoksista johtuvien veromenetysten korvaus]]+Yhteenveto[[#This Row],[Kotikuntakorvaus, netto]]</f>
        <v>12005808.514100512</v>
      </c>
      <c r="S214" s="11"/>
      <c r="T214"/>
    </row>
    <row r="215" spans="1:20" ht="15" x14ac:dyDescent="0.25">
      <c r="A215" s="32">
        <v>686</v>
      </c>
      <c r="B215" s="13" t="s">
        <v>220</v>
      </c>
      <c r="C215" s="15">
        <v>2935</v>
      </c>
      <c r="D215" s="15">
        <f>Ikärakenne[[#This Row],[Laskennalliset kustannukset, IKÄRAKENNE yhteensä, €]]</f>
        <v>3693324.58</v>
      </c>
      <c r="E215" s="15">
        <f>'Lask. kustannukset MUUT'!AD221</f>
        <v>1117777.5860279799</v>
      </c>
      <c r="F215" s="231">
        <f>Yhteenveto[[#This Row],[Ikärakenne, laskennallinen kustannus]]+Yhteenveto[[#This Row],[Muut laskennalliset kustannukset ]]</f>
        <v>4811102.1660279799</v>
      </c>
      <c r="G215" s="451">
        <v>1548.79</v>
      </c>
      <c r="H215" s="17">
        <v>4545698.6499999994</v>
      </c>
      <c r="I215" s="339">
        <f>Yhteenveto[[#This Row],[Laskennalliset kustannukset yhteensä]]-Yhteenveto[[#This Row],[Omarahoitusosuus, €]]</f>
        <v>265403.51602798048</v>
      </c>
      <c r="J215" s="33">
        <f>Lisäosat!U216</f>
        <v>446441.93782049767</v>
      </c>
      <c r="K215" s="34">
        <f>'Muut lis_väh'!Q213</f>
        <v>-598415.84939201677</v>
      </c>
      <c r="L215" s="231">
        <f>Yhteenveto[[#This Row],[Valtionosuus omarahoitusosuuden jälkeen (välisumma)]]+Yhteenveto[[#This Row],[Lisäosat yhteensä]]+Yhteenveto[[#This Row],[Valtionosuuteen tehtävät vähennykset ja lisäykset, netto]]</f>
        <v>113429.60445646138</v>
      </c>
      <c r="M215" s="34">
        <f>'Verotuloihin perust tasaus'!N220</f>
        <v>1481549.7436150773</v>
      </c>
      <c r="N215" s="303">
        <f>SUM(Yhteenveto[[#This Row],[Valtionosuus ennen verotuloihin perustuvaa valtionosuuden tasausta]]+Yhteenveto[[#This Row],[Verotuloihin perustuva valtionosuuden tasaus]])</f>
        <v>1594979.3480715388</v>
      </c>
      <c r="O215" s="241">
        <f>Verokorvaukset!G213</f>
        <v>482218.42652470293</v>
      </c>
      <c r="P215" s="372">
        <f>SUM(Yhteenveto[[#This Row],[Kunnan  peruspalvelujen valtionosuus ]:[Veroperustemuutoksista johtuvien veromenetysten korvaus]])</f>
        <v>2077197.7745962418</v>
      </c>
      <c r="Q215" s="34">
        <f>Kotikuntakorvaus!F217</f>
        <v>-21201</v>
      </c>
      <c r="R215" s="341">
        <f>+Yhteenveto[[#This Row],[Kunnan  peruspalvelujen valtionosuus ]]+Yhteenveto[[#This Row],[Veroperustemuutoksista johtuvien veromenetysten korvaus]]+Yhteenveto[[#This Row],[Kotikuntakorvaus, netto]]</f>
        <v>2055996.7745962418</v>
      </c>
      <c r="S215" s="11"/>
      <c r="T215"/>
    </row>
    <row r="216" spans="1:20" ht="15" x14ac:dyDescent="0.25">
      <c r="A216" s="32">
        <v>687</v>
      </c>
      <c r="B216" s="13" t="s">
        <v>221</v>
      </c>
      <c r="C216" s="15">
        <v>1413</v>
      </c>
      <c r="D216" s="15">
        <f>Ikärakenne[[#This Row],[Laskennalliset kustannukset, IKÄRAKENNE yhteensä, €]]</f>
        <v>1471576.5100000002</v>
      </c>
      <c r="E216" s="15">
        <f>'Lask. kustannukset MUUT'!AD222</f>
        <v>1274232.0417461649</v>
      </c>
      <c r="F216" s="231">
        <f>Yhteenveto[[#This Row],[Ikärakenne, laskennallinen kustannus]]+Yhteenveto[[#This Row],[Muut laskennalliset kustannukset ]]</f>
        <v>2745808.5517461654</v>
      </c>
      <c r="G216" s="451">
        <v>1548.79</v>
      </c>
      <c r="H216" s="17">
        <v>2188440.27</v>
      </c>
      <c r="I216" s="339">
        <f>Yhteenveto[[#This Row],[Laskennalliset kustannukset yhteensä]]-Yhteenveto[[#This Row],[Omarahoitusosuus, €]]</f>
        <v>557368.28174616536</v>
      </c>
      <c r="J216" s="33">
        <f>Lisäosat!U217</f>
        <v>548978.83946744492</v>
      </c>
      <c r="K216" s="34">
        <f>'Muut lis_väh'!Q214</f>
        <v>-50663.331123817989</v>
      </c>
      <c r="L216" s="231">
        <f>Yhteenveto[[#This Row],[Valtionosuus omarahoitusosuuden jälkeen (välisumma)]]+Yhteenveto[[#This Row],[Lisäosat yhteensä]]+Yhteenveto[[#This Row],[Valtionosuuteen tehtävät vähennykset ja lisäykset, netto]]</f>
        <v>1055683.7900897923</v>
      </c>
      <c r="M216" s="34">
        <f>'Verotuloihin perust tasaus'!N221</f>
        <v>371377.33091722662</v>
      </c>
      <c r="N216" s="303">
        <f>SUM(Yhteenveto[[#This Row],[Valtionosuus ennen verotuloihin perustuvaa valtionosuuden tasausta]]+Yhteenveto[[#This Row],[Verotuloihin perustuva valtionosuuden tasaus]])</f>
        <v>1427061.121007019</v>
      </c>
      <c r="O216" s="241">
        <f>Verokorvaukset!G214</f>
        <v>304194.10297910048</v>
      </c>
      <c r="P216" s="372">
        <f>SUM(Yhteenveto[[#This Row],[Kunnan  peruspalvelujen valtionosuus ]:[Veroperustemuutoksista johtuvien veromenetysten korvaus]])</f>
        <v>1731255.2239861195</v>
      </c>
      <c r="Q216" s="34">
        <f>Kotikuntakorvaus!F218</f>
        <v>160862.58749999999</v>
      </c>
      <c r="R216" s="341">
        <f>+Yhteenveto[[#This Row],[Kunnan  peruspalvelujen valtionosuus ]]+Yhteenveto[[#This Row],[Veroperustemuutoksista johtuvien veromenetysten korvaus]]+Yhteenveto[[#This Row],[Kotikuntakorvaus, netto]]</f>
        <v>1892117.8114861194</v>
      </c>
      <c r="S216" s="11"/>
      <c r="T216"/>
    </row>
    <row r="217" spans="1:20" ht="15" x14ac:dyDescent="0.25">
      <c r="A217" s="32">
        <v>689</v>
      </c>
      <c r="B217" s="13" t="s">
        <v>222</v>
      </c>
      <c r="C217" s="15">
        <v>3008</v>
      </c>
      <c r="D217" s="15">
        <f>Ikärakenne[[#This Row],[Laskennalliset kustannukset, IKÄRAKENNE yhteensä, €]]</f>
        <v>3240096.38</v>
      </c>
      <c r="E217" s="15">
        <f>'Lask. kustannukset MUUT'!AD223</f>
        <v>1243152.5083709033</v>
      </c>
      <c r="F217" s="231">
        <f>Yhteenveto[[#This Row],[Ikärakenne, laskennallinen kustannus]]+Yhteenveto[[#This Row],[Muut laskennalliset kustannukset ]]</f>
        <v>4483248.8883709032</v>
      </c>
      <c r="G217" s="451">
        <v>1548.79</v>
      </c>
      <c r="H217" s="17">
        <v>4658760.32</v>
      </c>
      <c r="I217" s="339">
        <f>Yhteenveto[[#This Row],[Laskennalliset kustannukset yhteensä]]-Yhteenveto[[#This Row],[Omarahoitusosuus, €]]</f>
        <v>-175511.43162909709</v>
      </c>
      <c r="J217" s="33">
        <f>Lisäosat!U218</f>
        <v>424634.33925164631</v>
      </c>
      <c r="K217" s="34">
        <f>'Muut lis_väh'!Q215</f>
        <v>1997368.0584811531</v>
      </c>
      <c r="L217" s="231">
        <f>Yhteenveto[[#This Row],[Valtionosuus omarahoitusosuuden jälkeen (välisumma)]]+Yhteenveto[[#This Row],[Lisäosat yhteensä]]+Yhteenveto[[#This Row],[Valtionosuuteen tehtävät vähennykset ja lisäykset, netto]]</f>
        <v>2246490.9661037023</v>
      </c>
      <c r="M217" s="34">
        <f>'Verotuloihin perust tasaus'!N222</f>
        <v>613102.77882654278</v>
      </c>
      <c r="N217" s="303">
        <f>SUM(Yhteenveto[[#This Row],[Valtionosuus ennen verotuloihin perustuvaa valtionosuuden tasausta]]+Yhteenveto[[#This Row],[Verotuloihin perustuva valtionosuuden tasaus]])</f>
        <v>2859593.744930245</v>
      </c>
      <c r="O217" s="241">
        <f>Verokorvaukset!G215</f>
        <v>423320.7097924453</v>
      </c>
      <c r="P217" s="372">
        <f>SUM(Yhteenveto[[#This Row],[Kunnan  peruspalvelujen valtionosuus ]:[Veroperustemuutoksista johtuvien veromenetysten korvaus]])</f>
        <v>3282914.4547226904</v>
      </c>
      <c r="Q217" s="34">
        <f>Kotikuntakorvaus!F219</f>
        <v>-17579.162499999999</v>
      </c>
      <c r="R217" s="341">
        <f>+Yhteenveto[[#This Row],[Kunnan  peruspalvelujen valtionosuus ]]+Yhteenveto[[#This Row],[Veroperustemuutoksista johtuvien veromenetysten korvaus]]+Yhteenveto[[#This Row],[Kotikuntakorvaus, netto]]</f>
        <v>3265335.2922226903</v>
      </c>
      <c r="S217" s="11"/>
      <c r="T217"/>
    </row>
    <row r="218" spans="1:20" ht="15" x14ac:dyDescent="0.25">
      <c r="A218" s="32">
        <v>691</v>
      </c>
      <c r="B218" s="13" t="s">
        <v>223</v>
      </c>
      <c r="C218" s="15">
        <v>2556</v>
      </c>
      <c r="D218" s="15">
        <f>Ikärakenne[[#This Row],[Laskennalliset kustannukset, IKÄRAKENNE yhteensä, €]]</f>
        <v>5100001.8999999994</v>
      </c>
      <c r="E218" s="15">
        <f>'Lask. kustannukset MUUT'!AD224</f>
        <v>684899.80311988504</v>
      </c>
      <c r="F218" s="231">
        <f>Yhteenveto[[#This Row],[Ikärakenne, laskennallinen kustannus]]+Yhteenveto[[#This Row],[Muut laskennalliset kustannukset ]]</f>
        <v>5784901.7031198842</v>
      </c>
      <c r="G218" s="451">
        <v>1548.79</v>
      </c>
      <c r="H218" s="17">
        <v>3958707.2399999998</v>
      </c>
      <c r="I218" s="339">
        <f>Yhteenveto[[#This Row],[Laskennalliset kustannukset yhteensä]]-Yhteenveto[[#This Row],[Omarahoitusosuus, €]]</f>
        <v>1826194.4631198845</v>
      </c>
      <c r="J218" s="33">
        <f>Lisäosat!U219</f>
        <v>409443.17800341867</v>
      </c>
      <c r="K218" s="34">
        <f>'Muut lis_väh'!Q216</f>
        <v>311307.45361305634</v>
      </c>
      <c r="L218" s="231">
        <f>Yhteenveto[[#This Row],[Valtionosuus omarahoitusosuuden jälkeen (välisumma)]]+Yhteenveto[[#This Row],[Lisäosat yhteensä]]+Yhteenveto[[#This Row],[Valtionosuuteen tehtävät vähennykset ja lisäykset, netto]]</f>
        <v>2546945.0947363595</v>
      </c>
      <c r="M218" s="34">
        <f>'Verotuloihin perust tasaus'!N223</f>
        <v>1722475.2976628437</v>
      </c>
      <c r="N218" s="303">
        <f>SUM(Yhteenveto[[#This Row],[Valtionosuus ennen verotuloihin perustuvaa valtionosuuden tasausta]]+Yhteenveto[[#This Row],[Verotuloihin perustuva valtionosuuden tasaus]])</f>
        <v>4269420.392399203</v>
      </c>
      <c r="O218" s="241">
        <f>Verokorvaukset!G216</f>
        <v>454358.57987727498</v>
      </c>
      <c r="P218" s="372">
        <f>SUM(Yhteenveto[[#This Row],[Kunnan  peruspalvelujen valtionosuus ]:[Veroperustemuutoksista johtuvien veromenetysten korvaus]])</f>
        <v>4723778.9722764781</v>
      </c>
      <c r="Q218" s="34">
        <f>Kotikuntakorvaus!F220</f>
        <v>22967.75</v>
      </c>
      <c r="R218" s="341">
        <f>+Yhteenveto[[#This Row],[Kunnan  peruspalvelujen valtionosuus ]]+Yhteenveto[[#This Row],[Veroperustemuutoksista johtuvien veromenetysten korvaus]]+Yhteenveto[[#This Row],[Kotikuntakorvaus, netto]]</f>
        <v>4746746.7222764781</v>
      </c>
      <c r="S218" s="11"/>
      <c r="T218"/>
    </row>
    <row r="219" spans="1:20" ht="15" x14ac:dyDescent="0.25">
      <c r="A219" s="32">
        <v>694</v>
      </c>
      <c r="B219" s="13" t="s">
        <v>224</v>
      </c>
      <c r="C219" s="15">
        <v>28643</v>
      </c>
      <c r="D219" s="15">
        <f>Ikärakenne[[#This Row],[Laskennalliset kustannukset, IKÄRAKENNE yhteensä, €]]</f>
        <v>45859344.259999998</v>
      </c>
      <c r="E219" s="15">
        <f>'Lask. kustannukset MUUT'!AD225</f>
        <v>9514122.0392527785</v>
      </c>
      <c r="F219" s="231">
        <f>Yhteenveto[[#This Row],[Ikärakenne, laskennallinen kustannus]]+Yhteenveto[[#This Row],[Muut laskennalliset kustannukset ]]</f>
        <v>55373466.299252778</v>
      </c>
      <c r="G219" s="451">
        <v>1548.79</v>
      </c>
      <c r="H219" s="17">
        <v>44361991.969999999</v>
      </c>
      <c r="I219" s="339">
        <f>Yhteenveto[[#This Row],[Laskennalliset kustannukset yhteensä]]-Yhteenveto[[#This Row],[Omarahoitusosuus, €]]</f>
        <v>11011474.329252779</v>
      </c>
      <c r="J219" s="33">
        <f>Lisäosat!U220</f>
        <v>990706.19627207774</v>
      </c>
      <c r="K219" s="34">
        <f>'Muut lis_väh'!Q217</f>
        <v>-4027049.5960824871</v>
      </c>
      <c r="L219" s="231">
        <f>Yhteenveto[[#This Row],[Valtionosuus omarahoitusosuuden jälkeen (välisumma)]]+Yhteenveto[[#This Row],[Lisäosat yhteensä]]+Yhteenveto[[#This Row],[Valtionosuuteen tehtävät vähennykset ja lisäykset, netto]]</f>
        <v>7975130.9294423694</v>
      </c>
      <c r="M219" s="34">
        <f>'Verotuloihin perust tasaus'!N224</f>
        <v>-96011.626126176023</v>
      </c>
      <c r="N219" s="303">
        <f>SUM(Yhteenveto[[#This Row],[Valtionosuus ennen verotuloihin perustuvaa valtionosuuden tasausta]]+Yhteenveto[[#This Row],[Verotuloihin perustuva valtionosuuden tasaus]])</f>
        <v>7879119.3033161936</v>
      </c>
      <c r="O219" s="241">
        <f>Verokorvaukset!G217</f>
        <v>2331457.8308390356</v>
      </c>
      <c r="P219" s="372">
        <f>SUM(Yhteenveto[[#This Row],[Kunnan  peruspalvelujen valtionosuus ]:[Veroperustemuutoksista johtuvien veromenetysten korvaus]])</f>
        <v>10210577.134155229</v>
      </c>
      <c r="Q219" s="34">
        <f>Kotikuntakorvaus!F221</f>
        <v>137241.14000000013</v>
      </c>
      <c r="R219" s="341">
        <f>+Yhteenveto[[#This Row],[Kunnan  peruspalvelujen valtionosuus ]]+Yhteenveto[[#This Row],[Veroperustemuutoksista johtuvien veromenetysten korvaus]]+Yhteenveto[[#This Row],[Kotikuntakorvaus, netto]]</f>
        <v>10347818.274155229</v>
      </c>
      <c r="S219" s="11"/>
      <c r="T219"/>
    </row>
    <row r="220" spans="1:20" ht="15" x14ac:dyDescent="0.25">
      <c r="A220" s="32">
        <v>697</v>
      </c>
      <c r="B220" s="13" t="s">
        <v>225</v>
      </c>
      <c r="C220" s="15">
        <v>1163</v>
      </c>
      <c r="D220" s="15">
        <f>Ikärakenne[[#This Row],[Laskennalliset kustannukset, IKÄRAKENNE yhteensä, €]]</f>
        <v>1381730.1600000001</v>
      </c>
      <c r="E220" s="15">
        <f>'Lask. kustannukset MUUT'!AD226</f>
        <v>958835.4419608647</v>
      </c>
      <c r="F220" s="231">
        <f>Yhteenveto[[#This Row],[Ikärakenne, laskennallinen kustannus]]+Yhteenveto[[#This Row],[Muut laskennalliset kustannukset ]]</f>
        <v>2340565.6019608648</v>
      </c>
      <c r="G220" s="451">
        <v>1548.79</v>
      </c>
      <c r="H220" s="17">
        <v>1801242.77</v>
      </c>
      <c r="I220" s="339">
        <f>Yhteenveto[[#This Row],[Laskennalliset kustannukset yhteensä]]-Yhteenveto[[#This Row],[Omarahoitusosuus, €]]</f>
        <v>539322.83196086483</v>
      </c>
      <c r="J220" s="33">
        <f>Lisäosat!U221</f>
        <v>160238.66034118642</v>
      </c>
      <c r="K220" s="34">
        <f>'Muut lis_väh'!Q218</f>
        <v>-235622.08514321299</v>
      </c>
      <c r="L220" s="231">
        <f>Yhteenveto[[#This Row],[Valtionosuus omarahoitusosuuden jälkeen (välisumma)]]+Yhteenveto[[#This Row],[Lisäosat yhteensä]]+Yhteenveto[[#This Row],[Valtionosuuteen tehtävät vähennykset ja lisäykset, netto]]</f>
        <v>463939.40715883829</v>
      </c>
      <c r="M220" s="34">
        <f>'Verotuloihin perust tasaus'!N225</f>
        <v>473419.05457435118</v>
      </c>
      <c r="N220" s="303">
        <f>SUM(Yhteenveto[[#This Row],[Valtionosuus ennen verotuloihin perustuvaa valtionosuuden tasausta]]+Yhteenveto[[#This Row],[Verotuloihin perustuva valtionosuuden tasaus]])</f>
        <v>937358.46173318941</v>
      </c>
      <c r="O220" s="241">
        <f>Verokorvaukset!G218</f>
        <v>217601.76459983402</v>
      </c>
      <c r="P220" s="372">
        <f>SUM(Yhteenveto[[#This Row],[Kunnan  peruspalvelujen valtionosuus ]:[Veroperustemuutoksista johtuvien veromenetysten korvaus]])</f>
        <v>1154960.2263330235</v>
      </c>
      <c r="Q220" s="34">
        <f>Kotikuntakorvaus!F222</f>
        <v>28268</v>
      </c>
      <c r="R220" s="341">
        <f>+Yhteenveto[[#This Row],[Kunnan  peruspalvelujen valtionosuus ]]+Yhteenveto[[#This Row],[Veroperustemuutoksista johtuvien veromenetysten korvaus]]+Yhteenveto[[#This Row],[Kotikuntakorvaus, netto]]</f>
        <v>1183228.2263330235</v>
      </c>
      <c r="S220" s="11"/>
      <c r="T220"/>
    </row>
    <row r="221" spans="1:20" ht="15" x14ac:dyDescent="0.25">
      <c r="A221" s="32">
        <v>698</v>
      </c>
      <c r="B221" s="13" t="s">
        <v>226</v>
      </c>
      <c r="C221" s="15">
        <v>65722</v>
      </c>
      <c r="D221" s="15">
        <f>Ikärakenne[[#This Row],[Laskennalliset kustannukset, IKÄRAKENNE yhteensä, €]]</f>
        <v>113265935.06</v>
      </c>
      <c r="E221" s="15">
        <f>'Lask. kustannukset MUUT'!AD227</f>
        <v>22543198.830069441</v>
      </c>
      <c r="F221" s="231">
        <f>Yhteenveto[[#This Row],[Ikärakenne, laskennallinen kustannus]]+Yhteenveto[[#This Row],[Muut laskennalliset kustannukset ]]</f>
        <v>135809133.89006945</v>
      </c>
      <c r="G221" s="451">
        <v>1548.79</v>
      </c>
      <c r="H221" s="17">
        <v>101789576.38</v>
      </c>
      <c r="I221" s="339">
        <f>Yhteenveto[[#This Row],[Laskennalliset kustannukset yhteensä]]-Yhteenveto[[#This Row],[Omarahoitusosuus, €]]</f>
        <v>34019557.51006946</v>
      </c>
      <c r="J221" s="33">
        <f>Lisäosat!U222</f>
        <v>2790888.7155652251</v>
      </c>
      <c r="K221" s="34">
        <f>'Muut lis_väh'!Q219</f>
        <v>-33228363.249525946</v>
      </c>
      <c r="L221" s="231">
        <f>Yhteenveto[[#This Row],[Valtionosuus omarahoitusosuuden jälkeen (välisumma)]]+Yhteenveto[[#This Row],[Lisäosat yhteensä]]+Yhteenveto[[#This Row],[Valtionosuuteen tehtävät vähennykset ja lisäykset, netto]]</f>
        <v>3582082.976108741</v>
      </c>
      <c r="M221" s="34">
        <f>'Verotuloihin perust tasaus'!N226</f>
        <v>16399345.147336496</v>
      </c>
      <c r="N221" s="303">
        <f>SUM(Yhteenveto[[#This Row],[Valtionosuus ennen verotuloihin perustuvaa valtionosuuden tasausta]]+Yhteenveto[[#This Row],[Verotuloihin perustuva valtionosuuden tasaus]])</f>
        <v>19981428.123445235</v>
      </c>
      <c r="O221" s="241">
        <f>Verokorvaukset!G219</f>
        <v>4934939.5887808278</v>
      </c>
      <c r="P221" s="372">
        <f>SUM(Yhteenveto[[#This Row],[Kunnan  peruspalvelujen valtionosuus ]:[Veroperustemuutoksista johtuvien veromenetysten korvaus]])</f>
        <v>24916367.712226063</v>
      </c>
      <c r="Q221" s="34">
        <f>Kotikuntakorvaus!F223</f>
        <v>-5838508.0550000016</v>
      </c>
      <c r="R221" s="341">
        <f>+Yhteenveto[[#This Row],[Kunnan  peruspalvelujen valtionosuus ]]+Yhteenveto[[#This Row],[Veroperustemuutoksista johtuvien veromenetysten korvaus]]+Yhteenveto[[#This Row],[Kotikuntakorvaus, netto]]</f>
        <v>19077859.657226063</v>
      </c>
      <c r="S221" s="11"/>
      <c r="T221"/>
    </row>
    <row r="222" spans="1:20" ht="15" x14ac:dyDescent="0.25">
      <c r="A222" s="32">
        <v>700</v>
      </c>
      <c r="B222" s="13" t="s">
        <v>227</v>
      </c>
      <c r="C222" s="15">
        <v>4733</v>
      </c>
      <c r="D222" s="15">
        <f>Ikärakenne[[#This Row],[Laskennalliset kustannukset, IKÄRAKENNE yhteensä, €]]</f>
        <v>6125188.5399999991</v>
      </c>
      <c r="E222" s="15">
        <f>'Lask. kustannukset MUUT'!AD228</f>
        <v>2008624.8567208592</v>
      </c>
      <c r="F222" s="231">
        <f>Yhteenveto[[#This Row],[Ikärakenne, laskennallinen kustannus]]+Yhteenveto[[#This Row],[Muut laskennalliset kustannukset ]]</f>
        <v>8133813.3967208583</v>
      </c>
      <c r="G222" s="451">
        <v>1548.79</v>
      </c>
      <c r="H222" s="17">
        <v>7330423.0699999994</v>
      </c>
      <c r="I222" s="339">
        <f>Yhteenveto[[#This Row],[Laskennalliset kustannukset yhteensä]]-Yhteenveto[[#This Row],[Omarahoitusosuus, €]]</f>
        <v>803390.32672085892</v>
      </c>
      <c r="J222" s="33">
        <f>Lisäosat!U223</f>
        <v>152727.68740249978</v>
      </c>
      <c r="K222" s="34">
        <f>'Muut lis_väh'!Q220</f>
        <v>286963.30574243166</v>
      </c>
      <c r="L222" s="231">
        <f>Yhteenveto[[#This Row],[Valtionosuus omarahoitusosuuden jälkeen (välisumma)]]+Yhteenveto[[#This Row],[Lisäosat yhteensä]]+Yhteenveto[[#This Row],[Valtionosuuteen tehtävät vähennykset ja lisäykset, netto]]</f>
        <v>1243081.3198657904</v>
      </c>
      <c r="M222" s="34">
        <f>'Verotuloihin perust tasaus'!N227</f>
        <v>523775.86466725159</v>
      </c>
      <c r="N222" s="303">
        <f>SUM(Yhteenveto[[#This Row],[Valtionosuus ennen verotuloihin perustuvaa valtionosuuden tasausta]]+Yhteenveto[[#This Row],[Verotuloihin perustuva valtionosuuden tasaus]])</f>
        <v>1766857.1845330419</v>
      </c>
      <c r="O222" s="241">
        <f>Verokorvaukset!G220</f>
        <v>467612.78634444985</v>
      </c>
      <c r="P222" s="372">
        <f>SUM(Yhteenveto[[#This Row],[Kunnan  peruspalvelujen valtionosuus ]:[Veroperustemuutoksista johtuvien veromenetysten korvaus]])</f>
        <v>2234469.9708774919</v>
      </c>
      <c r="Q222" s="34">
        <f>Kotikuntakorvaus!F224</f>
        <v>-105916.66250000001</v>
      </c>
      <c r="R222" s="341">
        <f>+Yhteenveto[[#This Row],[Kunnan  peruspalvelujen valtionosuus ]]+Yhteenveto[[#This Row],[Veroperustemuutoksista johtuvien veromenetysten korvaus]]+Yhteenveto[[#This Row],[Kotikuntakorvaus, netto]]</f>
        <v>2128553.3083774918</v>
      </c>
      <c r="S222" s="11"/>
      <c r="T222"/>
    </row>
    <row r="223" spans="1:20" ht="15" x14ac:dyDescent="0.25">
      <c r="A223" s="32">
        <v>702</v>
      </c>
      <c r="B223" s="13" t="s">
        <v>228</v>
      </c>
      <c r="C223" s="15">
        <v>4039</v>
      </c>
      <c r="D223" s="15">
        <f>Ikärakenne[[#This Row],[Laskennalliset kustannukset, IKÄRAKENNE yhteensä, €]]</f>
        <v>4957068.2699999996</v>
      </c>
      <c r="E223" s="15">
        <f>'Lask. kustannukset MUUT'!AD229</f>
        <v>1588404.0438505299</v>
      </c>
      <c r="F223" s="231">
        <f>Yhteenveto[[#This Row],[Ikärakenne, laskennallinen kustannus]]+Yhteenveto[[#This Row],[Muut laskennalliset kustannukset ]]</f>
        <v>6545472.3138505295</v>
      </c>
      <c r="G223" s="451">
        <v>1548.79</v>
      </c>
      <c r="H223" s="17">
        <v>6255562.8099999996</v>
      </c>
      <c r="I223" s="339">
        <f>Yhteenveto[[#This Row],[Laskennalliset kustannukset yhteensä]]-Yhteenveto[[#This Row],[Omarahoitusosuus, €]]</f>
        <v>289909.5038505299</v>
      </c>
      <c r="J223" s="33">
        <f>Lisäosat!U224</f>
        <v>572028.15614874719</v>
      </c>
      <c r="K223" s="34">
        <f>'Muut lis_väh'!Q221</f>
        <v>535475.80145254231</v>
      </c>
      <c r="L223" s="231">
        <f>Yhteenveto[[#This Row],[Valtionosuus omarahoitusosuuden jälkeen (välisumma)]]+Yhteenveto[[#This Row],[Lisäosat yhteensä]]+Yhteenveto[[#This Row],[Valtionosuuteen tehtävät vähennykset ja lisäykset, netto]]</f>
        <v>1397413.4614518194</v>
      </c>
      <c r="M223" s="34">
        <f>'Verotuloihin perust tasaus'!N228</f>
        <v>1245521.2552185957</v>
      </c>
      <c r="N223" s="303">
        <f>SUM(Yhteenveto[[#This Row],[Valtionosuus ennen verotuloihin perustuvaa valtionosuuden tasausta]]+Yhteenveto[[#This Row],[Verotuloihin perustuva valtionosuuden tasaus]])</f>
        <v>2642934.7166704154</v>
      </c>
      <c r="O223" s="241">
        <f>Verokorvaukset!G221</f>
        <v>625768.91190624214</v>
      </c>
      <c r="P223" s="372">
        <f>SUM(Yhteenveto[[#This Row],[Kunnan  peruspalvelujen valtionosuus ]:[Veroperustemuutoksista johtuvien veromenetysten korvaus]])</f>
        <v>3268703.6285766577</v>
      </c>
      <c r="Q223" s="34">
        <f>Kotikuntakorvaus!F225</f>
        <v>-10600.5</v>
      </c>
      <c r="R223" s="341">
        <f>+Yhteenveto[[#This Row],[Kunnan  peruspalvelujen valtionosuus ]]+Yhteenveto[[#This Row],[Veroperustemuutoksista johtuvien veromenetysten korvaus]]+Yhteenveto[[#This Row],[Kotikuntakorvaus, netto]]</f>
        <v>3258103.1285766577</v>
      </c>
      <c r="S223" s="11"/>
      <c r="T223"/>
    </row>
    <row r="224" spans="1:20" ht="15" x14ac:dyDescent="0.25">
      <c r="A224" s="32">
        <v>704</v>
      </c>
      <c r="B224" s="13" t="s">
        <v>229</v>
      </c>
      <c r="C224" s="15">
        <v>6418</v>
      </c>
      <c r="D224" s="15">
        <f>Ikärakenne[[#This Row],[Laskennalliset kustannukset, IKÄRAKENNE yhteensä, €]]</f>
        <v>13551606.640000002</v>
      </c>
      <c r="E224" s="15">
        <f>'Lask. kustannukset MUUT'!AD230</f>
        <v>990500.68908011401</v>
      </c>
      <c r="F224" s="231">
        <f>Yhteenveto[[#This Row],[Ikärakenne, laskennallinen kustannus]]+Yhteenveto[[#This Row],[Muut laskennalliset kustannukset ]]</f>
        <v>14542107.329080116</v>
      </c>
      <c r="G224" s="451">
        <v>1548.79</v>
      </c>
      <c r="H224" s="17">
        <v>9940134.2200000007</v>
      </c>
      <c r="I224" s="339">
        <f>Yhteenveto[[#This Row],[Laskennalliset kustannukset yhteensä]]-Yhteenveto[[#This Row],[Omarahoitusosuus, €]]</f>
        <v>4601973.1090801153</v>
      </c>
      <c r="J224" s="33">
        <f>Lisäosat!U225</f>
        <v>233744.09408395889</v>
      </c>
      <c r="K224" s="34">
        <f>'Muut lis_väh'!Q222</f>
        <v>363069.62469308672</v>
      </c>
      <c r="L224" s="231">
        <f>Yhteenveto[[#This Row],[Valtionosuus omarahoitusosuuden jälkeen (välisumma)]]+Yhteenveto[[#This Row],[Lisäosat yhteensä]]+Yhteenveto[[#This Row],[Valtionosuuteen tehtävät vähennykset ja lisäykset, netto]]</f>
        <v>5198786.8278571609</v>
      </c>
      <c r="M224" s="34">
        <f>'Verotuloihin perust tasaus'!N229</f>
        <v>989180.80747918843</v>
      </c>
      <c r="N224" s="303">
        <f>SUM(Yhteenveto[[#This Row],[Valtionosuus ennen verotuloihin perustuvaa valtionosuuden tasausta]]+Yhteenveto[[#This Row],[Verotuloihin perustuva valtionosuuden tasaus]])</f>
        <v>6187967.6353363497</v>
      </c>
      <c r="O224" s="241">
        <f>Verokorvaukset!G222</f>
        <v>390466.8533490746</v>
      </c>
      <c r="P224" s="372">
        <f>SUM(Yhteenveto[[#This Row],[Kunnan  peruspalvelujen valtionosuus ]:[Veroperustemuutoksista johtuvien veromenetysten korvaus]])</f>
        <v>6578434.4886854244</v>
      </c>
      <c r="Q224" s="34">
        <f>Kotikuntakorvaus!F226</f>
        <v>42136.987500000047</v>
      </c>
      <c r="R224" s="341">
        <f>+Yhteenveto[[#This Row],[Kunnan  peruspalvelujen valtionosuus ]]+Yhteenveto[[#This Row],[Veroperustemuutoksista johtuvien veromenetysten korvaus]]+Yhteenveto[[#This Row],[Kotikuntakorvaus, netto]]</f>
        <v>6620571.4761854243</v>
      </c>
      <c r="S224" s="11"/>
      <c r="T224"/>
    </row>
    <row r="225" spans="1:20" ht="15" x14ac:dyDescent="0.25">
      <c r="A225" s="32">
        <v>707</v>
      </c>
      <c r="B225" s="13" t="s">
        <v>230</v>
      </c>
      <c r="C225" s="15">
        <v>1881</v>
      </c>
      <c r="D225" s="15">
        <f>Ikärakenne[[#This Row],[Laskennalliset kustannukset, IKÄRAKENNE yhteensä, €]]</f>
        <v>1531914.5299999998</v>
      </c>
      <c r="E225" s="15">
        <f>'Lask. kustannukset MUUT'!AD231</f>
        <v>1047983.7608261197</v>
      </c>
      <c r="F225" s="231">
        <f>Yhteenveto[[#This Row],[Ikärakenne, laskennallinen kustannus]]+Yhteenveto[[#This Row],[Muut laskennalliset kustannukset ]]</f>
        <v>2579898.2908261195</v>
      </c>
      <c r="G225" s="451">
        <v>1548.79</v>
      </c>
      <c r="H225" s="17">
        <v>2913273.9899999998</v>
      </c>
      <c r="I225" s="339">
        <f>Yhteenveto[[#This Row],[Laskennalliset kustannukset yhteensä]]-Yhteenveto[[#This Row],[Omarahoitusosuus, €]]</f>
        <v>-333375.69917388028</v>
      </c>
      <c r="J225" s="33">
        <f>Lisäosat!U226</f>
        <v>330554.01630547619</v>
      </c>
      <c r="K225" s="34">
        <f>'Muut lis_väh'!Q223</f>
        <v>-253677.29404907447</v>
      </c>
      <c r="L225" s="231">
        <f>Yhteenveto[[#This Row],[Valtionosuus omarahoitusosuuden jälkeen (välisumma)]]+Yhteenveto[[#This Row],[Lisäosat yhteensä]]+Yhteenveto[[#This Row],[Valtionosuuteen tehtävät vähennykset ja lisäykset, netto]]</f>
        <v>-256498.97691747855</v>
      </c>
      <c r="M225" s="34">
        <f>'Verotuloihin perust tasaus'!N230</f>
        <v>1235777.7625499123</v>
      </c>
      <c r="N225" s="303">
        <f>SUM(Yhteenveto[[#This Row],[Valtionosuus ennen verotuloihin perustuvaa valtionosuuden tasausta]]+Yhteenveto[[#This Row],[Verotuloihin perustuva valtionosuuden tasaus]])</f>
        <v>979278.78563243384</v>
      </c>
      <c r="O225" s="241">
        <f>Verokorvaukset!G223</f>
        <v>422280.81357290107</v>
      </c>
      <c r="P225" s="372">
        <f>SUM(Yhteenveto[[#This Row],[Kunnan  peruspalvelujen valtionosuus ]:[Veroperustemuutoksista johtuvien veromenetysten korvaus]])</f>
        <v>1401559.5992053349</v>
      </c>
      <c r="Q225" s="34">
        <f>Kotikuntakorvaus!F227</f>
        <v>-30865.122500000001</v>
      </c>
      <c r="R225" s="341">
        <f>+Yhteenveto[[#This Row],[Kunnan  peruspalvelujen valtionosuus ]]+Yhteenveto[[#This Row],[Veroperustemuutoksista johtuvien veromenetysten korvaus]]+Yhteenveto[[#This Row],[Kotikuntakorvaus, netto]]</f>
        <v>1370694.4767053348</v>
      </c>
      <c r="S225" s="11"/>
      <c r="T225"/>
    </row>
    <row r="226" spans="1:20" ht="15" x14ac:dyDescent="0.25">
      <c r="A226" s="32">
        <v>710</v>
      </c>
      <c r="B226" s="13" t="s">
        <v>231</v>
      </c>
      <c r="C226" s="15">
        <v>27036</v>
      </c>
      <c r="D226" s="15">
        <f>Ikärakenne[[#This Row],[Laskennalliset kustannukset, IKÄRAKENNE yhteensä, €]]</f>
        <v>41939792.409999996</v>
      </c>
      <c r="E226" s="15">
        <f>'Lask. kustannukset MUUT'!AD232</f>
        <v>14263265.141640736</v>
      </c>
      <c r="F226" s="231">
        <f>Yhteenveto[[#This Row],[Ikärakenne, laskennallinen kustannus]]+Yhteenveto[[#This Row],[Muut laskennalliset kustannukset ]]</f>
        <v>56203057.551640734</v>
      </c>
      <c r="G226" s="451">
        <v>1548.79</v>
      </c>
      <c r="H226" s="17">
        <v>41873086.439999998</v>
      </c>
      <c r="I226" s="339">
        <f>Yhteenveto[[#This Row],[Laskennalliset kustannukset yhteensä]]-Yhteenveto[[#This Row],[Omarahoitusosuus, €]]</f>
        <v>14329971.111640736</v>
      </c>
      <c r="J226" s="33">
        <f>Lisäosat!U227</f>
        <v>812341.27071051428</v>
      </c>
      <c r="K226" s="34">
        <f>'Muut lis_väh'!Q224</f>
        <v>-5154722.2351506772</v>
      </c>
      <c r="L226" s="231">
        <f>Yhteenveto[[#This Row],[Valtionosuus omarahoitusosuuden jälkeen (välisumma)]]+Yhteenveto[[#This Row],[Lisäosat yhteensä]]+Yhteenveto[[#This Row],[Valtionosuuteen tehtävät vähennykset ja lisäykset, netto]]</f>
        <v>9987590.1472005732</v>
      </c>
      <c r="M226" s="34">
        <f>'Verotuloihin perust tasaus'!N231</f>
        <v>6792107.8003036818</v>
      </c>
      <c r="N226" s="303">
        <f>SUM(Yhteenveto[[#This Row],[Valtionosuus ennen verotuloihin perustuvaa valtionosuuden tasausta]]+Yhteenveto[[#This Row],[Verotuloihin perustuva valtionosuuden tasaus]])</f>
        <v>16779697.947504256</v>
      </c>
      <c r="O226" s="241">
        <f>Verokorvaukset!G224</f>
        <v>2815130.9691053908</v>
      </c>
      <c r="P226" s="372">
        <f>SUM(Yhteenveto[[#This Row],[Kunnan  peruspalvelujen valtionosuus ]:[Veroperustemuutoksista johtuvien veromenetysten korvaus]])</f>
        <v>19594828.916609645</v>
      </c>
      <c r="Q226" s="34">
        <f>Kotikuntakorvaus!F228</f>
        <v>-1351828.7625</v>
      </c>
      <c r="R226" s="341">
        <f>+Yhteenveto[[#This Row],[Kunnan  peruspalvelujen valtionosuus ]]+Yhteenveto[[#This Row],[Veroperustemuutoksista johtuvien veromenetysten korvaus]]+Yhteenveto[[#This Row],[Kotikuntakorvaus, netto]]</f>
        <v>18243000.154109646</v>
      </c>
      <c r="S226" s="11"/>
      <c r="T226"/>
    </row>
    <row r="227" spans="1:20" ht="15" x14ac:dyDescent="0.25">
      <c r="A227" s="32">
        <v>729</v>
      </c>
      <c r="B227" s="13" t="s">
        <v>232</v>
      </c>
      <c r="C227" s="15">
        <v>8858</v>
      </c>
      <c r="D227" s="15">
        <f>Ikärakenne[[#This Row],[Laskennalliset kustannukset, IKÄRAKENNE yhteensä, €]]</f>
        <v>12354005.34</v>
      </c>
      <c r="E227" s="15">
        <f>'Lask. kustannukset MUUT'!AD233</f>
        <v>3238416.3846114632</v>
      </c>
      <c r="F227" s="231">
        <f>Yhteenveto[[#This Row],[Ikärakenne, laskennallinen kustannus]]+Yhteenveto[[#This Row],[Muut laskennalliset kustannukset ]]</f>
        <v>15592421.724611463</v>
      </c>
      <c r="G227" s="451">
        <v>1548.79</v>
      </c>
      <c r="H227" s="17">
        <v>13719181.82</v>
      </c>
      <c r="I227" s="339">
        <f>Yhteenveto[[#This Row],[Laskennalliset kustannukset yhteensä]]-Yhteenveto[[#This Row],[Omarahoitusosuus, €]]</f>
        <v>1873239.9046114627</v>
      </c>
      <c r="J227" s="33">
        <f>Lisäosat!U228</f>
        <v>758189.36536127236</v>
      </c>
      <c r="K227" s="34">
        <f>'Muut lis_väh'!Q225</f>
        <v>-994119.23328569753</v>
      </c>
      <c r="L227" s="231">
        <f>Yhteenveto[[#This Row],[Valtionosuus omarahoitusosuuden jälkeen (välisumma)]]+Yhteenveto[[#This Row],[Lisäosat yhteensä]]+Yhteenveto[[#This Row],[Valtionosuuteen tehtävät vähennykset ja lisäykset, netto]]</f>
        <v>1637310.0366870374</v>
      </c>
      <c r="M227" s="34">
        <f>'Verotuloihin perust tasaus'!N232</f>
        <v>4563661.2094696062</v>
      </c>
      <c r="N227" s="303">
        <f>SUM(Yhteenveto[[#This Row],[Valtionosuus ennen verotuloihin perustuvaa valtionosuuden tasausta]]+Yhteenveto[[#This Row],[Verotuloihin perustuva valtionosuuden tasaus]])</f>
        <v>6200971.2461566441</v>
      </c>
      <c r="O227" s="241">
        <f>Verokorvaukset!G225</f>
        <v>1325812.4443520901</v>
      </c>
      <c r="P227" s="372">
        <f>SUM(Yhteenveto[[#This Row],[Kunnan  peruspalvelujen valtionosuus ]:[Veroperustemuutoksista johtuvien veromenetysten korvaus]])</f>
        <v>7526783.6905087344</v>
      </c>
      <c r="Q227" s="34">
        <f>Kotikuntakorvaus!F229</f>
        <v>21960.702500000014</v>
      </c>
      <c r="R227" s="341">
        <f>+Yhteenveto[[#This Row],[Kunnan  peruspalvelujen valtionosuus ]]+Yhteenveto[[#This Row],[Veroperustemuutoksista johtuvien veromenetysten korvaus]]+Yhteenveto[[#This Row],[Kotikuntakorvaus, netto]]</f>
        <v>7548744.3930087341</v>
      </c>
      <c r="S227" s="11"/>
      <c r="T227"/>
    </row>
    <row r="228" spans="1:20" ht="15" x14ac:dyDescent="0.25">
      <c r="A228" s="32">
        <v>732</v>
      </c>
      <c r="B228" s="13" t="s">
        <v>233</v>
      </c>
      <c r="C228" s="15">
        <v>3285</v>
      </c>
      <c r="D228" s="15">
        <f>Ikärakenne[[#This Row],[Laskennalliset kustannukset, IKÄRAKENNE yhteensä, €]]</f>
        <v>3127340.4899999998</v>
      </c>
      <c r="E228" s="15">
        <f>'Lask. kustannukset MUUT'!AD234</f>
        <v>3813718.8950428278</v>
      </c>
      <c r="F228" s="231">
        <f>Yhteenveto[[#This Row],[Ikärakenne, laskennallinen kustannus]]+Yhteenveto[[#This Row],[Muut laskennalliset kustannukset ]]</f>
        <v>6941059.3850428276</v>
      </c>
      <c r="G228" s="451">
        <v>1548.79</v>
      </c>
      <c r="H228" s="17">
        <v>5087775.1499999994</v>
      </c>
      <c r="I228" s="339">
        <f>Yhteenveto[[#This Row],[Laskennalliset kustannukset yhteensä]]-Yhteenveto[[#This Row],[Omarahoitusosuus, €]]</f>
        <v>1853284.2350428281</v>
      </c>
      <c r="J228" s="33">
        <f>Lisäosat!U229</f>
        <v>1279780.0544770279</v>
      </c>
      <c r="K228" s="34">
        <f>'Muut lis_väh'!Q226</f>
        <v>-546570.48541820375</v>
      </c>
      <c r="L228" s="231">
        <f>Yhteenveto[[#This Row],[Valtionosuus omarahoitusosuuden jälkeen (välisumma)]]+Yhteenveto[[#This Row],[Lisäosat yhteensä]]+Yhteenveto[[#This Row],[Valtionosuuteen tehtävät vähennykset ja lisäykset, netto]]</f>
        <v>2586493.804101652</v>
      </c>
      <c r="M228" s="34">
        <f>'Verotuloihin perust tasaus'!N233</f>
        <v>1357779.977132875</v>
      </c>
      <c r="N228" s="303">
        <f>SUM(Yhteenveto[[#This Row],[Valtionosuus ennen verotuloihin perustuvaa valtionosuuden tasausta]]+Yhteenveto[[#This Row],[Verotuloihin perustuva valtionosuuden tasaus]])</f>
        <v>3944273.781234527</v>
      </c>
      <c r="O228" s="241">
        <f>Verokorvaukset!G226</f>
        <v>521347.05891634297</v>
      </c>
      <c r="P228" s="372">
        <f>SUM(Yhteenveto[[#This Row],[Kunnan  peruspalvelujen valtionosuus ]:[Veroperustemuutoksista johtuvien veromenetysten korvaus]])</f>
        <v>4465620.8401508704</v>
      </c>
      <c r="Q228" s="34">
        <f>Kotikuntakorvaus!F230</f>
        <v>-113072</v>
      </c>
      <c r="R228" s="341">
        <f>+Yhteenveto[[#This Row],[Kunnan  peruspalvelujen valtionosuus ]]+Yhteenveto[[#This Row],[Veroperustemuutoksista johtuvien veromenetysten korvaus]]+Yhteenveto[[#This Row],[Kotikuntakorvaus, netto]]</f>
        <v>4352548.8401508704</v>
      </c>
      <c r="S228" s="11"/>
      <c r="T228"/>
    </row>
    <row r="229" spans="1:20" ht="15" x14ac:dyDescent="0.25">
      <c r="A229" s="32">
        <v>734</v>
      </c>
      <c r="B229" s="13" t="s">
        <v>234</v>
      </c>
      <c r="C229" s="15">
        <v>50870</v>
      </c>
      <c r="D229" s="15">
        <f>Ikärakenne[[#This Row],[Laskennalliset kustannukset, IKÄRAKENNE yhteensä, €]]</f>
        <v>75358785.229999989</v>
      </c>
      <c r="E229" s="15">
        <f>'Lask. kustannukset MUUT'!AD235</f>
        <v>19294570.257332116</v>
      </c>
      <c r="F229" s="231">
        <f>Yhteenveto[[#This Row],[Ikärakenne, laskennallinen kustannus]]+Yhteenveto[[#This Row],[Muut laskennalliset kustannukset ]]</f>
        <v>94653355.487332106</v>
      </c>
      <c r="G229" s="451">
        <v>1548.79</v>
      </c>
      <c r="H229" s="17">
        <v>78786947.299999997</v>
      </c>
      <c r="I229" s="339">
        <f>Yhteenveto[[#This Row],[Laskennalliset kustannukset yhteensä]]-Yhteenveto[[#This Row],[Omarahoitusosuus, €]]</f>
        <v>15866408.187332109</v>
      </c>
      <c r="J229" s="33">
        <f>Lisäosat!U230</f>
        <v>1779621.2240995734</v>
      </c>
      <c r="K229" s="34">
        <f>'Muut lis_väh'!Q227</f>
        <v>-4823912.748216223</v>
      </c>
      <c r="L229" s="231">
        <f>Yhteenveto[[#This Row],[Valtionosuus omarahoitusosuuden jälkeen (välisumma)]]+Yhteenveto[[#This Row],[Lisäosat yhteensä]]+Yhteenveto[[#This Row],[Valtionosuuteen tehtävät vähennykset ja lisäykset, netto]]</f>
        <v>12822116.663215458</v>
      </c>
      <c r="M229" s="34">
        <f>'Verotuloihin perust tasaus'!N234</f>
        <v>15268963.517190455</v>
      </c>
      <c r="N229" s="303">
        <f>SUM(Yhteenveto[[#This Row],[Valtionosuus ennen verotuloihin perustuvaa valtionosuuden tasausta]]+Yhteenveto[[#This Row],[Verotuloihin perustuva valtionosuuden tasaus]])</f>
        <v>28091080.180405915</v>
      </c>
      <c r="O229" s="241">
        <f>Verokorvaukset!G227</f>
        <v>6072012.1093203789</v>
      </c>
      <c r="P229" s="372">
        <f>SUM(Yhteenveto[[#This Row],[Kunnan  peruspalvelujen valtionosuus ]:[Veroperustemuutoksista johtuvien veromenetysten korvaus]])</f>
        <v>34163092.289726295</v>
      </c>
      <c r="Q229" s="34">
        <f>Kotikuntakorvaus!F231</f>
        <v>-580236.03499999992</v>
      </c>
      <c r="R229" s="341">
        <f>+Yhteenveto[[#This Row],[Kunnan  peruspalvelujen valtionosuus ]]+Yhteenveto[[#This Row],[Veroperustemuutoksista johtuvien veromenetysten korvaus]]+Yhteenveto[[#This Row],[Kotikuntakorvaus, netto]]</f>
        <v>33582856.254726298</v>
      </c>
      <c r="S229" s="11"/>
      <c r="T229"/>
    </row>
    <row r="230" spans="1:20" ht="15" x14ac:dyDescent="0.25">
      <c r="A230" s="32">
        <v>738</v>
      </c>
      <c r="B230" s="13" t="s">
        <v>235</v>
      </c>
      <c r="C230" s="15">
        <v>2965</v>
      </c>
      <c r="D230" s="15">
        <f>Ikärakenne[[#This Row],[Laskennalliset kustannukset, IKÄRAKENNE yhteensä, €]]</f>
        <v>4954889.46</v>
      </c>
      <c r="E230" s="15">
        <f>'Lask. kustannukset MUUT'!AD236</f>
        <v>960014.64781857096</v>
      </c>
      <c r="F230" s="231">
        <f>Yhteenveto[[#This Row],[Ikärakenne, laskennallinen kustannus]]+Yhteenveto[[#This Row],[Muut laskennalliset kustannukset ]]</f>
        <v>5914904.1078185709</v>
      </c>
      <c r="G230" s="451">
        <v>1548.79</v>
      </c>
      <c r="H230" s="17">
        <v>4592162.3499999996</v>
      </c>
      <c r="I230" s="339">
        <f>Yhteenveto[[#This Row],[Laskennalliset kustannukset yhteensä]]-Yhteenveto[[#This Row],[Omarahoitusosuus, €]]</f>
        <v>1322741.7578185713</v>
      </c>
      <c r="J230" s="33">
        <f>Lisäosat!U231</f>
        <v>82144.548658880361</v>
      </c>
      <c r="K230" s="34">
        <f>'Muut lis_väh'!Q228</f>
        <v>-103793.47439777124</v>
      </c>
      <c r="L230" s="231">
        <f>Yhteenveto[[#This Row],[Valtionosuus omarahoitusosuuden jälkeen (välisumma)]]+Yhteenveto[[#This Row],[Lisäosat yhteensä]]+Yhteenveto[[#This Row],[Valtionosuuteen tehtävät vähennykset ja lisäykset, netto]]</f>
        <v>1301092.8320796804</v>
      </c>
      <c r="M230" s="34">
        <f>'Verotuloihin perust tasaus'!N235</f>
        <v>856048.4811669034</v>
      </c>
      <c r="N230" s="303">
        <f>SUM(Yhteenveto[[#This Row],[Valtionosuus ennen verotuloihin perustuvaa valtionosuuden tasausta]]+Yhteenveto[[#This Row],[Verotuloihin perustuva valtionosuuden tasaus]])</f>
        <v>2157141.3132465836</v>
      </c>
      <c r="O230" s="241">
        <f>Verokorvaukset!G228</f>
        <v>421698.42389068718</v>
      </c>
      <c r="P230" s="372">
        <f>SUM(Yhteenveto[[#This Row],[Kunnan  peruspalvelujen valtionosuus ]:[Veroperustemuutoksista johtuvien veromenetysten korvaus]])</f>
        <v>2578839.7371372706</v>
      </c>
      <c r="Q230" s="34">
        <f>Kotikuntakorvaus!F232</f>
        <v>88249.162500000006</v>
      </c>
      <c r="R230" s="341">
        <f>+Yhteenveto[[#This Row],[Kunnan  peruspalvelujen valtionosuus ]]+Yhteenveto[[#This Row],[Veroperustemuutoksista johtuvien veromenetysten korvaus]]+Yhteenveto[[#This Row],[Kotikuntakorvaus, netto]]</f>
        <v>2667088.8996372707</v>
      </c>
      <c r="S230" s="11"/>
      <c r="T230"/>
    </row>
    <row r="231" spans="1:20" ht="15" x14ac:dyDescent="0.25">
      <c r="A231" s="32">
        <v>739</v>
      </c>
      <c r="B231" s="13" t="s">
        <v>236</v>
      </c>
      <c r="C231" s="15">
        <v>3188</v>
      </c>
      <c r="D231" s="15">
        <f>Ikärakenne[[#This Row],[Laskennalliset kustannukset, IKÄRAKENNE yhteensä, €]]</f>
        <v>3958022.12</v>
      </c>
      <c r="E231" s="15">
        <f>'Lask. kustannukset MUUT'!AD237</f>
        <v>1113657.4036729513</v>
      </c>
      <c r="F231" s="231">
        <f>Yhteenveto[[#This Row],[Ikärakenne, laskennallinen kustannus]]+Yhteenveto[[#This Row],[Muut laskennalliset kustannukset ]]</f>
        <v>5071679.5236729514</v>
      </c>
      <c r="G231" s="451">
        <v>1548.79</v>
      </c>
      <c r="H231" s="17">
        <v>4937542.5199999996</v>
      </c>
      <c r="I231" s="339">
        <f>Yhteenveto[[#This Row],[Laskennalliset kustannukset yhteensä]]-Yhteenveto[[#This Row],[Omarahoitusosuus, €]]</f>
        <v>134137.00367295183</v>
      </c>
      <c r="J231" s="33">
        <f>Lisäosat!U232</f>
        <v>233446.28765936539</v>
      </c>
      <c r="K231" s="34">
        <f>'Muut lis_väh'!Q229</f>
        <v>1757270.190628133</v>
      </c>
      <c r="L231" s="231">
        <f>Yhteenveto[[#This Row],[Valtionosuus omarahoitusosuuden jälkeen (välisumma)]]+Yhteenveto[[#This Row],[Lisäosat yhteensä]]+Yhteenveto[[#This Row],[Valtionosuuteen tehtävät vähennykset ja lisäykset, netto]]</f>
        <v>2124853.4819604503</v>
      </c>
      <c r="M231" s="34">
        <f>'Verotuloihin perust tasaus'!N236</f>
        <v>1049165.6853993172</v>
      </c>
      <c r="N231" s="303">
        <f>SUM(Yhteenveto[[#This Row],[Valtionosuus ennen verotuloihin perustuvaa valtionosuuden tasausta]]+Yhteenveto[[#This Row],[Verotuloihin perustuva valtionosuuden tasaus]])</f>
        <v>3174019.1673597675</v>
      </c>
      <c r="O231" s="241">
        <f>Verokorvaukset!G229</f>
        <v>536546.77240600972</v>
      </c>
      <c r="P231" s="372">
        <f>SUM(Yhteenveto[[#This Row],[Kunnan  peruspalvelujen valtionosuus ]:[Veroperustemuutoksista johtuvien veromenetysten korvaus]])</f>
        <v>3710565.9397657774</v>
      </c>
      <c r="Q231" s="34">
        <f>Kotikuntakorvaus!F233</f>
        <v>58302.75</v>
      </c>
      <c r="R231" s="341">
        <f>+Yhteenveto[[#This Row],[Kunnan  peruspalvelujen valtionosuus ]]+Yhteenveto[[#This Row],[Veroperustemuutoksista johtuvien veromenetysten korvaus]]+Yhteenveto[[#This Row],[Kotikuntakorvaus, netto]]</f>
        <v>3768868.6897657774</v>
      </c>
      <c r="S231" s="11"/>
      <c r="T231"/>
    </row>
    <row r="232" spans="1:20" ht="15" x14ac:dyDescent="0.25">
      <c r="A232" s="32">
        <v>740</v>
      </c>
      <c r="B232" s="13" t="s">
        <v>237</v>
      </c>
      <c r="C232" s="15">
        <v>31460</v>
      </c>
      <c r="D232" s="15">
        <f>Ikärakenne[[#This Row],[Laskennalliset kustannukset, IKÄRAKENNE yhteensä, €]]</f>
        <v>38356080.640000008</v>
      </c>
      <c r="E232" s="15">
        <f>'Lask. kustannukset MUUT'!AD238</f>
        <v>12408727.871454554</v>
      </c>
      <c r="F232" s="231">
        <f>Yhteenveto[[#This Row],[Ikärakenne, laskennallinen kustannus]]+Yhteenveto[[#This Row],[Muut laskennalliset kustannukset ]]</f>
        <v>50764808.51145456</v>
      </c>
      <c r="G232" s="451">
        <v>1548.79</v>
      </c>
      <c r="H232" s="17">
        <v>48724933.399999999</v>
      </c>
      <c r="I232" s="339">
        <f>Yhteenveto[[#This Row],[Laskennalliset kustannukset yhteensä]]-Yhteenveto[[#This Row],[Omarahoitusosuus, €]]</f>
        <v>2039875.1114545614</v>
      </c>
      <c r="J232" s="33">
        <f>Lisäosat!U233</f>
        <v>1715566.1528616149</v>
      </c>
      <c r="K232" s="34">
        <f>'Muut lis_väh'!Q230</f>
        <v>-8404824.5128096323</v>
      </c>
      <c r="L232" s="231">
        <f>Yhteenveto[[#This Row],[Valtionosuus omarahoitusosuuden jälkeen (välisumma)]]+Yhteenveto[[#This Row],[Lisäosat yhteensä]]+Yhteenveto[[#This Row],[Valtionosuuteen tehtävät vähennykset ja lisäykset, netto]]</f>
        <v>-4649383.2484934563</v>
      </c>
      <c r="M232" s="34">
        <f>'Verotuloihin perust tasaus'!N237</f>
        <v>8364833.9102573069</v>
      </c>
      <c r="N232" s="303">
        <f>SUM(Yhteenveto[[#This Row],[Valtionosuus ennen verotuloihin perustuvaa valtionosuuden tasausta]]+Yhteenveto[[#This Row],[Verotuloihin perustuva valtionosuuden tasaus]])</f>
        <v>3715450.6617638506</v>
      </c>
      <c r="O232" s="241">
        <f>Verokorvaukset!G230</f>
        <v>3824787.5095481984</v>
      </c>
      <c r="P232" s="372">
        <f>SUM(Yhteenveto[[#This Row],[Kunnan  peruspalvelujen valtionosuus ]:[Veroperustemuutoksista johtuvien veromenetysten korvaus]])</f>
        <v>7540238.171312049</v>
      </c>
      <c r="Q232" s="34">
        <f>Kotikuntakorvaus!F234</f>
        <v>-714032.01249999995</v>
      </c>
      <c r="R232" s="341">
        <f>+Yhteenveto[[#This Row],[Kunnan  peruspalvelujen valtionosuus ]]+Yhteenveto[[#This Row],[Veroperustemuutoksista johtuvien veromenetysten korvaus]]+Yhteenveto[[#This Row],[Kotikuntakorvaus, netto]]</f>
        <v>6826206.1588120488</v>
      </c>
      <c r="S232" s="11"/>
      <c r="T232"/>
    </row>
    <row r="233" spans="1:20" ht="15" x14ac:dyDescent="0.25">
      <c r="A233" s="32">
        <v>742</v>
      </c>
      <c r="B233" s="13" t="s">
        <v>238</v>
      </c>
      <c r="C233" s="15">
        <v>964</v>
      </c>
      <c r="D233" s="15">
        <f>Ikärakenne[[#This Row],[Laskennalliset kustannukset, IKÄRAKENNE yhteensä, €]]</f>
        <v>1115064.1100000001</v>
      </c>
      <c r="E233" s="15">
        <f>'Lask. kustannukset MUUT'!AD239</f>
        <v>1098346.6107207688</v>
      </c>
      <c r="F233" s="231">
        <f>Yhteenveto[[#This Row],[Ikärakenne, laskennallinen kustannus]]+Yhteenveto[[#This Row],[Muut laskennalliset kustannukset ]]</f>
        <v>2213410.7207207689</v>
      </c>
      <c r="G233" s="451">
        <v>1548.79</v>
      </c>
      <c r="H233" s="17">
        <v>1493033.56</v>
      </c>
      <c r="I233" s="339">
        <f>Yhteenveto[[#This Row],[Laskennalliset kustannukset yhteensä]]-Yhteenveto[[#This Row],[Omarahoitusosuus, €]]</f>
        <v>720377.16072076885</v>
      </c>
      <c r="J233" s="33">
        <f>Lisäosat!U234</f>
        <v>408140.4254326917</v>
      </c>
      <c r="K233" s="34">
        <f>'Muut lis_väh'!Q231</f>
        <v>130036.07208100869</v>
      </c>
      <c r="L233" s="231">
        <f>Yhteenveto[[#This Row],[Valtionosuus omarahoitusosuuden jälkeen (välisumma)]]+Yhteenveto[[#This Row],[Lisäosat yhteensä]]+Yhteenveto[[#This Row],[Valtionosuuteen tehtävät vähennykset ja lisäykset, netto]]</f>
        <v>1258553.6582344694</v>
      </c>
      <c r="M233" s="34">
        <f>'Verotuloihin perust tasaus'!N238</f>
        <v>65360.612898886771</v>
      </c>
      <c r="N233" s="303">
        <f>SUM(Yhteenveto[[#This Row],[Valtionosuus ennen verotuloihin perustuvaa valtionosuuden tasausta]]+Yhteenveto[[#This Row],[Verotuloihin perustuva valtionosuuden tasaus]])</f>
        <v>1323914.271133356</v>
      </c>
      <c r="O233" s="241">
        <f>Verokorvaukset!G231</f>
        <v>166245.38848250988</v>
      </c>
      <c r="P233" s="372">
        <f>SUM(Yhteenveto[[#This Row],[Kunnan  peruspalvelujen valtionosuus ]:[Veroperustemuutoksista johtuvien veromenetysten korvaus]])</f>
        <v>1490159.6596158659</v>
      </c>
      <c r="Q233" s="34">
        <f>Kotikuntakorvaus!F235</f>
        <v>45847.162499999999</v>
      </c>
      <c r="R233" s="341">
        <f>+Yhteenveto[[#This Row],[Kunnan  peruspalvelujen valtionosuus ]]+Yhteenveto[[#This Row],[Veroperustemuutoksista johtuvien veromenetysten korvaus]]+Yhteenveto[[#This Row],[Kotikuntakorvaus, netto]]</f>
        <v>1536006.822115866</v>
      </c>
      <c r="S233" s="11"/>
      <c r="T233"/>
    </row>
    <row r="234" spans="1:20" ht="15" x14ac:dyDescent="0.25">
      <c r="A234" s="32">
        <v>743</v>
      </c>
      <c r="B234" s="13" t="s">
        <v>239</v>
      </c>
      <c r="C234" s="15">
        <v>66611</v>
      </c>
      <c r="D234" s="15">
        <f>Ikärakenne[[#This Row],[Laskennalliset kustannukset, IKÄRAKENNE yhteensä, €]]</f>
        <v>120316732.2</v>
      </c>
      <c r="E234" s="15">
        <f>'Lask. kustannukset MUUT'!AD240</f>
        <v>16459334.445932779</v>
      </c>
      <c r="F234" s="231">
        <f>Yhteenveto[[#This Row],[Ikärakenne, laskennallinen kustannus]]+Yhteenveto[[#This Row],[Muut laskennalliset kustannukset ]]</f>
        <v>136776066.64593279</v>
      </c>
      <c r="G234" s="451">
        <v>1548.79</v>
      </c>
      <c r="H234" s="17">
        <v>103166450.69</v>
      </c>
      <c r="I234" s="339">
        <f>Yhteenveto[[#This Row],[Laskennalliset kustannukset yhteensä]]-Yhteenveto[[#This Row],[Omarahoitusosuus, €]]</f>
        <v>33609615.955932796</v>
      </c>
      <c r="J234" s="33">
        <f>Lisäosat!U235</f>
        <v>3116140.0536418715</v>
      </c>
      <c r="K234" s="34">
        <f>'Muut lis_väh'!Q232</f>
        <v>-16886110.112756185</v>
      </c>
      <c r="L234" s="231">
        <f>Yhteenveto[[#This Row],[Valtionosuus omarahoitusosuuden jälkeen (välisumma)]]+Yhteenveto[[#This Row],[Lisäosat yhteensä]]+Yhteenveto[[#This Row],[Valtionosuuteen tehtävät vähennykset ja lisäykset, netto]]</f>
        <v>19839645.896818481</v>
      </c>
      <c r="M234" s="34">
        <f>'Verotuloihin perust tasaus'!N239</f>
        <v>12026547.028174225</v>
      </c>
      <c r="N234" s="303">
        <f>SUM(Yhteenveto[[#This Row],[Valtionosuus ennen verotuloihin perustuvaa valtionosuuden tasausta]]+Yhteenveto[[#This Row],[Verotuloihin perustuva valtionosuuden tasaus]])</f>
        <v>31866192.924992707</v>
      </c>
      <c r="O234" s="241">
        <f>Verokorvaukset!G232</f>
        <v>4429179.0231023571</v>
      </c>
      <c r="P234" s="372">
        <f>SUM(Yhteenveto[[#This Row],[Kunnan  peruspalvelujen valtionosuus ]:[Veroperustemuutoksista johtuvien veromenetysten korvaus]])</f>
        <v>36295371.948095061</v>
      </c>
      <c r="Q234" s="34">
        <f>Kotikuntakorvaus!F236</f>
        <v>-390257.40749999974</v>
      </c>
      <c r="R234" s="341">
        <f>+Yhteenveto[[#This Row],[Kunnan  peruspalvelujen valtionosuus ]]+Yhteenveto[[#This Row],[Veroperustemuutoksista johtuvien veromenetysten korvaus]]+Yhteenveto[[#This Row],[Kotikuntakorvaus, netto]]</f>
        <v>35905114.540595062</v>
      </c>
      <c r="S234" s="11"/>
      <c r="T234"/>
    </row>
    <row r="235" spans="1:20" ht="15" x14ac:dyDescent="0.25">
      <c r="A235" s="32">
        <v>746</v>
      </c>
      <c r="B235" s="13" t="s">
        <v>240</v>
      </c>
      <c r="C235" s="15">
        <v>4603</v>
      </c>
      <c r="D235" s="15">
        <f>Ikärakenne[[#This Row],[Laskennalliset kustannukset, IKÄRAKENNE yhteensä, €]]</f>
        <v>11338131.809999999</v>
      </c>
      <c r="E235" s="15">
        <f>'Lask. kustannukset MUUT'!AD241</f>
        <v>1711903.9369712612</v>
      </c>
      <c r="F235" s="231">
        <f>Yhteenveto[[#This Row],[Ikärakenne, laskennallinen kustannus]]+Yhteenveto[[#This Row],[Muut laskennalliset kustannukset ]]</f>
        <v>13050035.746971261</v>
      </c>
      <c r="G235" s="451">
        <v>1548.79</v>
      </c>
      <c r="H235" s="17">
        <v>7129080.3700000001</v>
      </c>
      <c r="I235" s="339">
        <f>Yhteenveto[[#This Row],[Laskennalliset kustannukset yhteensä]]-Yhteenveto[[#This Row],[Omarahoitusosuus, €]]</f>
        <v>5920955.3769712606</v>
      </c>
      <c r="J235" s="33">
        <f>Lisäosat!U236</f>
        <v>223312.21581585359</v>
      </c>
      <c r="K235" s="34">
        <f>'Muut lis_väh'!Q233</f>
        <v>-1131132.5378077249</v>
      </c>
      <c r="L235" s="231">
        <f>Yhteenveto[[#This Row],[Valtionosuus omarahoitusosuuden jälkeen (välisumma)]]+Yhteenveto[[#This Row],[Lisäosat yhteensä]]+Yhteenveto[[#This Row],[Valtionosuuteen tehtävät vähennykset ja lisäykset, netto]]</f>
        <v>5013135.0549793895</v>
      </c>
      <c r="M235" s="34">
        <f>'Verotuloihin perust tasaus'!N240</f>
        <v>2324322.1027114312</v>
      </c>
      <c r="N235" s="303">
        <f>SUM(Yhteenveto[[#This Row],[Valtionosuus ennen verotuloihin perustuvaa valtionosuuden tasausta]]+Yhteenveto[[#This Row],[Verotuloihin perustuva valtionosuuden tasaus]])</f>
        <v>7337457.1576908212</v>
      </c>
      <c r="O235" s="241">
        <f>Verokorvaukset!G233</f>
        <v>620348.46240955871</v>
      </c>
      <c r="P235" s="372">
        <f>SUM(Yhteenveto[[#This Row],[Kunnan  peruspalvelujen valtionosuus ]:[Veroperustemuutoksista johtuvien veromenetysten korvaus]])</f>
        <v>7957805.6201003799</v>
      </c>
      <c r="Q235" s="34">
        <f>Kotikuntakorvaus!F237</f>
        <v>50405.377500000002</v>
      </c>
      <c r="R235" s="341">
        <f>+Yhteenveto[[#This Row],[Kunnan  peruspalvelujen valtionosuus ]]+Yhteenveto[[#This Row],[Veroperustemuutoksista johtuvien veromenetysten korvaus]]+Yhteenveto[[#This Row],[Kotikuntakorvaus, netto]]</f>
        <v>8008210.9976003803</v>
      </c>
      <c r="S235" s="11"/>
      <c r="T235"/>
    </row>
    <row r="236" spans="1:20" ht="15" x14ac:dyDescent="0.25">
      <c r="A236" s="32">
        <v>747</v>
      </c>
      <c r="B236" s="13" t="s">
        <v>241</v>
      </c>
      <c r="C236" s="15">
        <v>1264</v>
      </c>
      <c r="D236" s="15">
        <f>Ikärakenne[[#This Row],[Laskennalliset kustannukset, IKÄRAKENNE yhteensä, €]]</f>
        <v>1574814.54</v>
      </c>
      <c r="E236" s="15">
        <f>'Lask. kustannukset MUUT'!AD242</f>
        <v>622860.75835055404</v>
      </c>
      <c r="F236" s="231">
        <f>Yhteenveto[[#This Row],[Ikärakenne, laskennallinen kustannus]]+Yhteenveto[[#This Row],[Muut laskennalliset kustannukset ]]</f>
        <v>2197675.298350554</v>
      </c>
      <c r="G236" s="451">
        <v>1548.79</v>
      </c>
      <c r="H236" s="17">
        <v>1957670.56</v>
      </c>
      <c r="I236" s="339">
        <f>Yhteenveto[[#This Row],[Laskennalliset kustannukset yhteensä]]-Yhteenveto[[#This Row],[Omarahoitusosuus, €]]</f>
        <v>240004.7383505539</v>
      </c>
      <c r="J236" s="33">
        <f>Lisäosat!U237</f>
        <v>190353.50364803945</v>
      </c>
      <c r="K236" s="34">
        <f>'Muut lis_väh'!Q234</f>
        <v>580105.63723401108</v>
      </c>
      <c r="L236" s="231">
        <f>Yhteenveto[[#This Row],[Valtionosuus omarahoitusosuuden jälkeen (välisumma)]]+Yhteenveto[[#This Row],[Lisäosat yhteensä]]+Yhteenveto[[#This Row],[Valtionosuuteen tehtävät vähennykset ja lisäykset, netto]]</f>
        <v>1010463.8792326044</v>
      </c>
      <c r="M236" s="34">
        <f>'Verotuloihin perust tasaus'!N241</f>
        <v>573856.15120759362</v>
      </c>
      <c r="N236" s="303">
        <f>SUM(Yhteenveto[[#This Row],[Valtionosuus ennen verotuloihin perustuvaa valtionosuuden tasausta]]+Yhteenveto[[#This Row],[Verotuloihin perustuva valtionosuuden tasaus]])</f>
        <v>1584320.030440198</v>
      </c>
      <c r="O236" s="241">
        <f>Verokorvaukset!G234</f>
        <v>264577.13578865584</v>
      </c>
      <c r="P236" s="372">
        <f>SUM(Yhteenveto[[#This Row],[Kunnan  peruspalvelujen valtionosuus ]:[Veroperustemuutoksista johtuvien veromenetysten korvaus]])</f>
        <v>1848897.1662288539</v>
      </c>
      <c r="Q236" s="34">
        <f>Kotikuntakorvaus!F238</f>
        <v>56624.337499999994</v>
      </c>
      <c r="R236" s="341">
        <f>+Yhteenveto[[#This Row],[Kunnan  peruspalvelujen valtionosuus ]]+Yhteenveto[[#This Row],[Veroperustemuutoksista johtuvien veromenetysten korvaus]]+Yhteenveto[[#This Row],[Kotikuntakorvaus, netto]]</f>
        <v>1905521.5037288538</v>
      </c>
      <c r="S236" s="11"/>
      <c r="T236"/>
    </row>
    <row r="237" spans="1:20" ht="15" x14ac:dyDescent="0.25">
      <c r="A237" s="32">
        <v>748</v>
      </c>
      <c r="B237" s="13" t="s">
        <v>242</v>
      </c>
      <c r="C237" s="15">
        <v>4804</v>
      </c>
      <c r="D237" s="15">
        <f>Ikärakenne[[#This Row],[Laskennalliset kustannukset, IKÄRAKENNE yhteensä, €]]</f>
        <v>10583775.159999998</v>
      </c>
      <c r="E237" s="15">
        <f>'Lask. kustannukset MUUT'!AD243</f>
        <v>1716143.9580338658</v>
      </c>
      <c r="F237" s="231">
        <f>Yhteenveto[[#This Row],[Ikärakenne, laskennallinen kustannus]]+Yhteenveto[[#This Row],[Muut laskennalliset kustannukset ]]</f>
        <v>12299919.118033864</v>
      </c>
      <c r="G237" s="451">
        <v>1548.79</v>
      </c>
      <c r="H237" s="17">
        <v>7440387.1600000001</v>
      </c>
      <c r="I237" s="339">
        <f>Yhteenveto[[#This Row],[Laskennalliset kustannukset yhteensä]]-Yhteenveto[[#This Row],[Omarahoitusosuus, €]]</f>
        <v>4859531.9580338635</v>
      </c>
      <c r="J237" s="33">
        <f>Lisäosat!U238</f>
        <v>321383.90996380185</v>
      </c>
      <c r="K237" s="34">
        <f>'Muut lis_väh'!Q235</f>
        <v>-1995412.8049630586</v>
      </c>
      <c r="L237" s="231">
        <f>Yhteenveto[[#This Row],[Valtionosuus omarahoitusosuuden jälkeen (välisumma)]]+Yhteenveto[[#This Row],[Lisäosat yhteensä]]+Yhteenveto[[#This Row],[Valtionosuuteen tehtävät vähennykset ja lisäykset, netto]]</f>
        <v>3185503.0630346062</v>
      </c>
      <c r="M237" s="34">
        <f>'Verotuloihin perust tasaus'!N242</f>
        <v>2513095.4144267039</v>
      </c>
      <c r="N237" s="303">
        <f>SUM(Yhteenveto[[#This Row],[Valtionosuus ennen verotuloihin perustuvaa valtionosuuden tasausta]]+Yhteenveto[[#This Row],[Verotuloihin perustuva valtionosuuden tasaus]])</f>
        <v>5698598.4774613101</v>
      </c>
      <c r="O237" s="241">
        <f>Verokorvaukset!G235</f>
        <v>703198.87922440132</v>
      </c>
      <c r="P237" s="372">
        <f>SUM(Yhteenveto[[#This Row],[Kunnan  peruspalvelujen valtionosuus ]:[Veroperustemuutoksista johtuvien veromenetysten korvaus]])</f>
        <v>6401797.3566857111</v>
      </c>
      <c r="Q237" s="34">
        <f>Kotikuntakorvaus!F239</f>
        <v>252645.25</v>
      </c>
      <c r="R237" s="341">
        <f>+Yhteenveto[[#This Row],[Kunnan  peruspalvelujen valtionosuus ]]+Yhteenveto[[#This Row],[Veroperustemuutoksista johtuvien veromenetysten korvaus]]+Yhteenveto[[#This Row],[Kotikuntakorvaus, netto]]</f>
        <v>6654442.6066857111</v>
      </c>
      <c r="S237" s="11"/>
      <c r="T237"/>
    </row>
    <row r="238" spans="1:20" ht="15" x14ac:dyDescent="0.25">
      <c r="A238" s="32">
        <v>749</v>
      </c>
      <c r="B238" s="13" t="s">
        <v>243</v>
      </c>
      <c r="C238" s="15">
        <v>21269</v>
      </c>
      <c r="D238" s="15">
        <f>Ikärakenne[[#This Row],[Laskennalliset kustannukset, IKÄRAKENNE yhteensä, €]]</f>
        <v>42496951.309999995</v>
      </c>
      <c r="E238" s="15">
        <f>'Lask. kustannukset MUUT'!AD244</f>
        <v>3777627.6007648613</v>
      </c>
      <c r="F238" s="231">
        <f>Yhteenveto[[#This Row],[Ikärakenne, laskennallinen kustannus]]+Yhteenveto[[#This Row],[Muut laskennalliset kustannukset ]]</f>
        <v>46274578.910764858</v>
      </c>
      <c r="G238" s="451">
        <v>1548.79</v>
      </c>
      <c r="H238" s="17">
        <v>32941214.509999998</v>
      </c>
      <c r="I238" s="339">
        <f>Yhteenveto[[#This Row],[Laskennalliset kustannukset yhteensä]]-Yhteenveto[[#This Row],[Omarahoitusosuus, €]]</f>
        <v>13333364.40076486</v>
      </c>
      <c r="J238" s="33">
        <f>Lisäosat!U239</f>
        <v>655625.3922052402</v>
      </c>
      <c r="K238" s="34">
        <f>'Muut lis_väh'!Q236</f>
        <v>-5633313.2504555043</v>
      </c>
      <c r="L238" s="231">
        <f>Yhteenveto[[#This Row],[Valtionosuus omarahoitusosuuden jälkeen (välisumma)]]+Yhteenveto[[#This Row],[Lisäosat yhteensä]]+Yhteenveto[[#This Row],[Valtionosuuteen tehtävät vähennykset ja lisäykset, netto]]</f>
        <v>8355676.5425145961</v>
      </c>
      <c r="M238" s="34">
        <f>'Verotuloihin perust tasaus'!N243</f>
        <v>829120.02018975222</v>
      </c>
      <c r="N238" s="303">
        <f>SUM(Yhteenveto[[#This Row],[Valtionosuus ennen verotuloihin perustuvaa valtionosuuden tasausta]]+Yhteenveto[[#This Row],[Verotuloihin perustuva valtionosuuden tasaus]])</f>
        <v>9184796.5627043489</v>
      </c>
      <c r="O238" s="241">
        <f>Verokorvaukset!G236</f>
        <v>999022.8092673464</v>
      </c>
      <c r="P238" s="372">
        <f>SUM(Yhteenveto[[#This Row],[Kunnan  peruspalvelujen valtionosuus ]:[Veroperustemuutoksista johtuvien veromenetysten korvaus]])</f>
        <v>10183819.371971695</v>
      </c>
      <c r="Q238" s="34">
        <f>Kotikuntakorvaus!F240</f>
        <v>284641.09250000003</v>
      </c>
      <c r="R238" s="341">
        <f>+Yhteenveto[[#This Row],[Kunnan  peruspalvelujen valtionosuus ]]+Yhteenveto[[#This Row],[Veroperustemuutoksista johtuvien veromenetysten korvaus]]+Yhteenveto[[#This Row],[Kotikuntakorvaus, netto]]</f>
        <v>10468460.464471694</v>
      </c>
      <c r="S238" s="11"/>
      <c r="T238"/>
    </row>
    <row r="239" spans="1:20" ht="15" x14ac:dyDescent="0.25">
      <c r="A239" s="32">
        <v>751</v>
      </c>
      <c r="B239" s="13" t="s">
        <v>244</v>
      </c>
      <c r="C239" s="15">
        <v>2778</v>
      </c>
      <c r="D239" s="15">
        <f>Ikärakenne[[#This Row],[Laskennalliset kustannukset, IKÄRAKENNE yhteensä, €]]</f>
        <v>3932034.3499999996</v>
      </c>
      <c r="E239" s="15">
        <f>'Lask. kustannukset MUUT'!AD245</f>
        <v>1642226.5688255234</v>
      </c>
      <c r="F239" s="231">
        <f>Yhteenveto[[#This Row],[Ikärakenne, laskennallinen kustannus]]+Yhteenveto[[#This Row],[Muut laskennalliset kustannukset ]]</f>
        <v>5574260.918825523</v>
      </c>
      <c r="G239" s="451">
        <v>1548.79</v>
      </c>
      <c r="H239" s="17">
        <v>4302538.62</v>
      </c>
      <c r="I239" s="339">
        <f>Yhteenveto[[#This Row],[Laskennalliset kustannukset yhteensä]]-Yhteenveto[[#This Row],[Omarahoitusosuus, €]]</f>
        <v>1271722.2988255229</v>
      </c>
      <c r="J239" s="33">
        <f>Lisäosat!U240</f>
        <v>224691.25480655272</v>
      </c>
      <c r="K239" s="34">
        <f>'Muut lis_väh'!Q237</f>
        <v>135953.55170947497</v>
      </c>
      <c r="L239" s="231">
        <f>Yhteenveto[[#This Row],[Valtionosuus omarahoitusosuuden jälkeen (välisumma)]]+Yhteenveto[[#This Row],[Lisäosat yhteensä]]+Yhteenveto[[#This Row],[Valtionosuuteen tehtävät vähennykset ja lisäykset, netto]]</f>
        <v>1632367.1053415507</v>
      </c>
      <c r="M239" s="34">
        <f>'Verotuloihin perust tasaus'!N244</f>
        <v>1084651.8956484494</v>
      </c>
      <c r="N239" s="303">
        <f>SUM(Yhteenveto[[#This Row],[Valtionosuus ennen verotuloihin perustuvaa valtionosuuden tasausta]]+Yhteenveto[[#This Row],[Verotuloihin perustuva valtionosuuden tasaus]])</f>
        <v>2717019.0009900001</v>
      </c>
      <c r="O239" s="241">
        <f>Verokorvaukset!G237</f>
        <v>290311.04050182772</v>
      </c>
      <c r="P239" s="372">
        <f>SUM(Yhteenveto[[#This Row],[Kunnan  peruspalvelujen valtionosuus ]:[Veroperustemuutoksista johtuvien veromenetysten korvaus]])</f>
        <v>3007330.0414918279</v>
      </c>
      <c r="Q239" s="34">
        <f>Kotikuntakorvaus!F241</f>
        <v>17579.162499999999</v>
      </c>
      <c r="R239" s="341">
        <f>+Yhteenveto[[#This Row],[Kunnan  peruspalvelujen valtionosuus ]]+Yhteenveto[[#This Row],[Veroperustemuutoksista johtuvien veromenetysten korvaus]]+Yhteenveto[[#This Row],[Kotikuntakorvaus, netto]]</f>
        <v>3024909.203991828</v>
      </c>
      <c r="S239" s="11"/>
      <c r="T239"/>
    </row>
    <row r="240" spans="1:20" ht="15" x14ac:dyDescent="0.25">
      <c r="A240" s="32">
        <v>753</v>
      </c>
      <c r="B240" s="13" t="s">
        <v>245</v>
      </c>
      <c r="C240" s="15">
        <v>22826</v>
      </c>
      <c r="D240" s="15">
        <f>Ikärakenne[[#This Row],[Laskennalliset kustannukset, IKÄRAKENNE yhteensä, €]]</f>
        <v>42734544.620000005</v>
      </c>
      <c r="E240" s="15">
        <f>'Lask. kustannukset MUUT'!AD246</f>
        <v>8755460.2916781567</v>
      </c>
      <c r="F240" s="231">
        <f>Yhteenveto[[#This Row],[Ikärakenne, laskennallinen kustannus]]+Yhteenveto[[#This Row],[Muut laskennalliset kustannukset ]]</f>
        <v>51490004.911678165</v>
      </c>
      <c r="G240" s="451">
        <v>1548.79</v>
      </c>
      <c r="H240" s="17">
        <v>35352680.539999999</v>
      </c>
      <c r="I240" s="339">
        <f>Yhteenveto[[#This Row],[Laskennalliset kustannukset yhteensä]]-Yhteenveto[[#This Row],[Omarahoitusosuus, €]]</f>
        <v>16137324.371678166</v>
      </c>
      <c r="J240" s="33">
        <f>Lisäosat!U241</f>
        <v>866944.96589589829</v>
      </c>
      <c r="K240" s="34">
        <f>'Muut lis_väh'!Q238</f>
        <v>6899626.8637922835</v>
      </c>
      <c r="L240" s="231">
        <f>Yhteenveto[[#This Row],[Valtionosuus omarahoitusosuuden jälkeen (välisumma)]]+Yhteenveto[[#This Row],[Lisäosat yhteensä]]+Yhteenveto[[#This Row],[Valtionosuuteen tehtävät vähennykset ja lisäykset, netto]]</f>
        <v>23903896.20136635</v>
      </c>
      <c r="M240" s="34">
        <f>'Verotuloihin perust tasaus'!N245</f>
        <v>-858867.14024236659</v>
      </c>
      <c r="N240" s="303">
        <f>SUM(Yhteenveto[[#This Row],[Valtionosuus ennen verotuloihin perustuvaa valtionosuuden tasausta]]+Yhteenveto[[#This Row],[Verotuloihin perustuva valtionosuuden tasaus]])</f>
        <v>23045029.061123982</v>
      </c>
      <c r="O240" s="241">
        <f>Verokorvaukset!G238</f>
        <v>1245004.7388460403</v>
      </c>
      <c r="P240" s="372">
        <f>SUM(Yhteenveto[[#This Row],[Kunnan  peruspalvelujen valtionosuus ]:[Veroperustemuutoksista johtuvien veromenetysten korvaus]])</f>
        <v>24290033.799970023</v>
      </c>
      <c r="Q240" s="34">
        <f>Kotikuntakorvaus!F242</f>
        <v>-80263.452499999665</v>
      </c>
      <c r="R240" s="341">
        <f>+Yhteenveto[[#This Row],[Kunnan  peruspalvelujen valtionosuus ]]+Yhteenveto[[#This Row],[Veroperustemuutoksista johtuvien veromenetysten korvaus]]+Yhteenveto[[#This Row],[Kotikuntakorvaus, netto]]</f>
        <v>24209770.347470023</v>
      </c>
      <c r="S240" s="11"/>
      <c r="T240"/>
    </row>
    <row r="241" spans="1:20" ht="15" x14ac:dyDescent="0.25">
      <c r="A241" s="32">
        <v>755</v>
      </c>
      <c r="B241" s="13" t="s">
        <v>246</v>
      </c>
      <c r="C241" s="15">
        <v>6182</v>
      </c>
      <c r="D241" s="15">
        <f>Ikärakenne[[#This Row],[Laskennalliset kustannukset, IKÄRAKENNE yhteensä, €]]</f>
        <v>11017808.890000001</v>
      </c>
      <c r="E241" s="15">
        <f>'Lask. kustannukset MUUT'!AD247</f>
        <v>2540592.8831766979</v>
      </c>
      <c r="F241" s="231">
        <f>Yhteenveto[[#This Row],[Ikärakenne, laskennallinen kustannus]]+Yhteenveto[[#This Row],[Muut laskennalliset kustannukset ]]</f>
        <v>13558401.773176698</v>
      </c>
      <c r="G241" s="451">
        <v>1548.79</v>
      </c>
      <c r="H241" s="17">
        <v>9574619.7799999993</v>
      </c>
      <c r="I241" s="339">
        <f>Yhteenveto[[#This Row],[Laskennalliset kustannukset yhteensä]]-Yhteenveto[[#This Row],[Omarahoitusosuus, €]]</f>
        <v>3983781.9931766987</v>
      </c>
      <c r="J241" s="33">
        <f>Lisäosat!U242</f>
        <v>168422.76638671928</v>
      </c>
      <c r="K241" s="34">
        <f>'Muut lis_väh'!Q239</f>
        <v>1111689.4046439857</v>
      </c>
      <c r="L241" s="231">
        <f>Yhteenveto[[#This Row],[Valtionosuus omarahoitusosuuden jälkeen (välisumma)]]+Yhteenveto[[#This Row],[Lisäosat yhteensä]]+Yhteenveto[[#This Row],[Valtionosuuteen tehtävät vähennykset ja lisäykset, netto]]</f>
        <v>5263894.1642074035</v>
      </c>
      <c r="M241" s="34">
        <f>'Verotuloihin perust tasaus'!N246</f>
        <v>-69120.941308076755</v>
      </c>
      <c r="N241" s="303">
        <f>SUM(Yhteenveto[[#This Row],[Valtionosuus ennen verotuloihin perustuvaa valtionosuuden tasausta]]+Yhteenveto[[#This Row],[Verotuloihin perustuva valtionosuuden tasaus]])</f>
        <v>5194773.2228993271</v>
      </c>
      <c r="O241" s="241">
        <f>Verokorvaukset!G239</f>
        <v>421899.89454844681</v>
      </c>
      <c r="P241" s="372">
        <f>SUM(Yhteenveto[[#This Row],[Kunnan  peruspalvelujen valtionosuus ]:[Veroperustemuutoksista johtuvien veromenetysten korvaus]])</f>
        <v>5616673.1174477739</v>
      </c>
      <c r="Q241" s="34">
        <f>Kotikuntakorvaus!F243</f>
        <v>-1205294.5175000001</v>
      </c>
      <c r="R241" s="341">
        <f>+Yhteenveto[[#This Row],[Kunnan  peruspalvelujen valtionosuus ]]+Yhteenveto[[#This Row],[Veroperustemuutoksista johtuvien veromenetysten korvaus]]+Yhteenveto[[#This Row],[Kotikuntakorvaus, netto]]</f>
        <v>4411378.5999477739</v>
      </c>
      <c r="S241" s="11"/>
      <c r="T241"/>
    </row>
    <row r="242" spans="1:20" ht="15" x14ac:dyDescent="0.25">
      <c r="A242" s="32">
        <v>758</v>
      </c>
      <c r="B242" s="13" t="s">
        <v>247</v>
      </c>
      <c r="C242" s="15">
        <v>8127</v>
      </c>
      <c r="D242" s="15">
        <f>Ikärakenne[[#This Row],[Laskennalliset kustannukset, IKÄRAKENNE yhteensä, €]]</f>
        <v>11737052.539999999</v>
      </c>
      <c r="E242" s="15">
        <f>'Lask. kustannukset MUUT'!AD248</f>
        <v>8675005.2847700138</v>
      </c>
      <c r="F242" s="231">
        <f>Yhteenveto[[#This Row],[Ikärakenne, laskennallinen kustannus]]+Yhteenveto[[#This Row],[Muut laskennalliset kustannukset ]]</f>
        <v>20412057.824770011</v>
      </c>
      <c r="G242" s="451">
        <v>1548.79</v>
      </c>
      <c r="H242" s="17">
        <v>12587016.33</v>
      </c>
      <c r="I242" s="339">
        <f>Yhteenveto[[#This Row],[Laskennalliset kustannukset yhteensä]]-Yhteenveto[[#This Row],[Omarahoitusosuus, €]]</f>
        <v>7825041.4947700109</v>
      </c>
      <c r="J242" s="33">
        <f>Lisäosat!U243</f>
        <v>1586444.4736706601</v>
      </c>
      <c r="K242" s="34">
        <f>'Muut lis_väh'!Q240</f>
        <v>-3490952.5714805848</v>
      </c>
      <c r="L242" s="231">
        <f>Yhteenveto[[#This Row],[Valtionosuus omarahoitusosuuden jälkeen (välisumma)]]+Yhteenveto[[#This Row],[Lisäosat yhteensä]]+Yhteenveto[[#This Row],[Valtionosuuteen tehtävät vähennykset ja lisäykset, netto]]</f>
        <v>5920533.3969600853</v>
      </c>
      <c r="M242" s="34">
        <f>'Verotuloihin perust tasaus'!N247</f>
        <v>-544703.30162974889</v>
      </c>
      <c r="N242" s="303">
        <f>SUM(Yhteenveto[[#This Row],[Valtionosuus ennen verotuloihin perustuvaa valtionosuuden tasausta]]+Yhteenveto[[#This Row],[Verotuloihin perustuva valtionosuuden tasaus]])</f>
        <v>5375830.0953303361</v>
      </c>
      <c r="O242" s="241">
        <f>Verokorvaukset!G240</f>
        <v>916688.78108532925</v>
      </c>
      <c r="P242" s="372">
        <f>SUM(Yhteenveto[[#This Row],[Kunnan  peruspalvelujen valtionosuus ]:[Veroperustemuutoksista johtuvien veromenetysten korvaus]])</f>
        <v>6292518.8764156653</v>
      </c>
      <c r="Q242" s="34">
        <f>Kotikuntakorvaus!F244</f>
        <v>-104061.57499999998</v>
      </c>
      <c r="R242" s="341">
        <f>+Yhteenveto[[#This Row],[Kunnan  peruspalvelujen valtionosuus ]]+Yhteenveto[[#This Row],[Veroperustemuutoksista johtuvien veromenetysten korvaus]]+Yhteenveto[[#This Row],[Kotikuntakorvaus, netto]]</f>
        <v>6188457.3014156651</v>
      </c>
      <c r="S242" s="11"/>
      <c r="T242"/>
    </row>
    <row r="243" spans="1:20" ht="15" x14ac:dyDescent="0.25">
      <c r="A243" s="32">
        <v>759</v>
      </c>
      <c r="B243" s="13" t="s">
        <v>248</v>
      </c>
      <c r="C243" s="15">
        <v>1800</v>
      </c>
      <c r="D243" s="15">
        <f>Ikärakenne[[#This Row],[Laskennalliset kustannukset, IKÄRAKENNE yhteensä, €]]</f>
        <v>2997299.31</v>
      </c>
      <c r="E243" s="15">
        <f>'Lask. kustannukset MUUT'!AD249</f>
        <v>700547.78234906041</v>
      </c>
      <c r="F243" s="231">
        <f>Yhteenveto[[#This Row],[Ikärakenne, laskennallinen kustannus]]+Yhteenveto[[#This Row],[Muut laskennalliset kustannukset ]]</f>
        <v>3697847.0923490603</v>
      </c>
      <c r="G243" s="451">
        <v>1548.79</v>
      </c>
      <c r="H243" s="17">
        <v>2787822</v>
      </c>
      <c r="I243" s="339">
        <f>Yhteenveto[[#This Row],[Laskennalliset kustannukset yhteensä]]-Yhteenveto[[#This Row],[Omarahoitusosuus, €]]</f>
        <v>910025.09234906035</v>
      </c>
      <c r="J243" s="33">
        <f>Lisäosat!U244</f>
        <v>270321.92637999397</v>
      </c>
      <c r="K243" s="34">
        <f>'Muut lis_väh'!Q241</f>
        <v>-107863.9408559438</v>
      </c>
      <c r="L243" s="231">
        <f>Yhteenveto[[#This Row],[Valtionosuus omarahoitusosuuden jälkeen (välisumma)]]+Yhteenveto[[#This Row],[Lisäosat yhteensä]]+Yhteenveto[[#This Row],[Valtionosuuteen tehtävät vähennykset ja lisäykset, netto]]</f>
        <v>1072483.0778731105</v>
      </c>
      <c r="M243" s="34">
        <f>'Verotuloihin perust tasaus'!N248</f>
        <v>711604.02344985679</v>
      </c>
      <c r="N243" s="303">
        <f>SUM(Yhteenveto[[#This Row],[Valtionosuus ennen verotuloihin perustuvaa valtionosuuden tasausta]]+Yhteenveto[[#This Row],[Verotuloihin perustuva valtionosuuden tasaus]])</f>
        <v>1784087.1013229673</v>
      </c>
      <c r="O243" s="241">
        <f>Verokorvaukset!G241</f>
        <v>379302.95941528515</v>
      </c>
      <c r="P243" s="372">
        <f>SUM(Yhteenveto[[#This Row],[Kunnan  peruspalvelujen valtionosuus ]:[Veroperustemuutoksista johtuvien veromenetysten korvaus]])</f>
        <v>2163390.0607382525</v>
      </c>
      <c r="Q243" s="34">
        <f>Kotikuntakorvaus!F245</f>
        <v>379939.58750000002</v>
      </c>
      <c r="R243" s="341">
        <f>+Yhteenveto[[#This Row],[Kunnan  peruspalvelujen valtionosuus ]]+Yhteenveto[[#This Row],[Veroperustemuutoksista johtuvien veromenetysten korvaus]]+Yhteenveto[[#This Row],[Kotikuntakorvaus, netto]]</f>
        <v>2543329.6482382524</v>
      </c>
      <c r="S243" s="11"/>
      <c r="T243"/>
    </row>
    <row r="244" spans="1:20" ht="15" x14ac:dyDescent="0.25">
      <c r="A244" s="32">
        <v>761</v>
      </c>
      <c r="B244" s="13" t="s">
        <v>249</v>
      </c>
      <c r="C244" s="15">
        <v>8429</v>
      </c>
      <c r="D244" s="15">
        <f>Ikärakenne[[#This Row],[Laskennalliset kustannukset, IKÄRAKENNE yhteensä, €]]</f>
        <v>11726703.27</v>
      </c>
      <c r="E244" s="15">
        <f>'Lask. kustannukset MUUT'!AD250</f>
        <v>2967305.6896987786</v>
      </c>
      <c r="F244" s="231">
        <f>Yhteenveto[[#This Row],[Ikärakenne, laskennallinen kustannus]]+Yhteenveto[[#This Row],[Muut laskennalliset kustannukset ]]</f>
        <v>14694008.959698778</v>
      </c>
      <c r="G244" s="451">
        <v>1548.79</v>
      </c>
      <c r="H244" s="17">
        <v>13054750.91</v>
      </c>
      <c r="I244" s="339">
        <f>Yhteenveto[[#This Row],[Laskennalliset kustannukset yhteensä]]-Yhteenveto[[#This Row],[Omarahoitusosuus, €]]</f>
        <v>1639258.0496987775</v>
      </c>
      <c r="J244" s="33">
        <f>Lisäosat!U245</f>
        <v>252499.20582475731</v>
      </c>
      <c r="K244" s="34">
        <f>'Muut lis_väh'!Q242</f>
        <v>951207.54307149339</v>
      </c>
      <c r="L244" s="231">
        <f>Yhteenveto[[#This Row],[Valtionosuus omarahoitusosuuden jälkeen (välisumma)]]+Yhteenveto[[#This Row],[Lisäosat yhteensä]]+Yhteenveto[[#This Row],[Valtionosuuteen tehtävät vähennykset ja lisäykset, netto]]</f>
        <v>2842964.798595028</v>
      </c>
      <c r="M244" s="34">
        <f>'Verotuloihin perust tasaus'!N249</f>
        <v>3988809.8625323023</v>
      </c>
      <c r="N244" s="303">
        <f>SUM(Yhteenveto[[#This Row],[Valtionosuus ennen verotuloihin perustuvaa valtionosuuden tasausta]]+Yhteenveto[[#This Row],[Verotuloihin perustuva valtionosuuden tasaus]])</f>
        <v>6831774.6611273307</v>
      </c>
      <c r="O244" s="241">
        <f>Verokorvaukset!G242</f>
        <v>1404785.6944375096</v>
      </c>
      <c r="P244" s="372">
        <f>SUM(Yhteenveto[[#This Row],[Kunnan  peruspalvelujen valtionosuus ]:[Veroperustemuutoksista johtuvien veromenetysten korvaus]])</f>
        <v>8236560.3555648401</v>
      </c>
      <c r="Q244" s="34">
        <f>Kotikuntakorvaus!F246</f>
        <v>577727.25</v>
      </c>
      <c r="R244" s="341">
        <f>+Yhteenveto[[#This Row],[Kunnan  peruspalvelujen valtionosuus ]]+Yhteenveto[[#This Row],[Veroperustemuutoksista johtuvien veromenetysten korvaus]]+Yhteenveto[[#This Row],[Kotikuntakorvaus, netto]]</f>
        <v>8814287.6055648401</v>
      </c>
      <c r="S244" s="11"/>
      <c r="T244"/>
    </row>
    <row r="245" spans="1:20" ht="15" x14ac:dyDescent="0.25">
      <c r="A245" s="32">
        <v>762</v>
      </c>
      <c r="B245" s="13" t="s">
        <v>250</v>
      </c>
      <c r="C245" s="15">
        <v>3570</v>
      </c>
      <c r="D245" s="15">
        <f>Ikärakenne[[#This Row],[Laskennalliset kustannukset, IKÄRAKENNE yhteensä, €]]</f>
        <v>4621302.24</v>
      </c>
      <c r="E245" s="15">
        <f>'Lask. kustannukset MUUT'!AD251</f>
        <v>1873448.0838462911</v>
      </c>
      <c r="F245" s="231">
        <f>Yhteenveto[[#This Row],[Ikärakenne, laskennallinen kustannus]]+Yhteenveto[[#This Row],[Muut laskennalliset kustannukset ]]</f>
        <v>6494750.3238462918</v>
      </c>
      <c r="G245" s="451">
        <v>1548.79</v>
      </c>
      <c r="H245" s="17">
        <v>5529180.2999999998</v>
      </c>
      <c r="I245" s="339">
        <f>Yhteenveto[[#This Row],[Laskennalliset kustannukset yhteensä]]-Yhteenveto[[#This Row],[Omarahoitusosuus, €]]</f>
        <v>965570.02384629194</v>
      </c>
      <c r="J245" s="33">
        <f>Lisäosat!U246</f>
        <v>497847.12085176818</v>
      </c>
      <c r="K245" s="34">
        <f>'Muut lis_väh'!Q243</f>
        <v>1380578.208456669</v>
      </c>
      <c r="L245" s="231">
        <f>Yhteenveto[[#This Row],[Valtionosuus omarahoitusosuuden jälkeen (välisumma)]]+Yhteenveto[[#This Row],[Lisäosat yhteensä]]+Yhteenveto[[#This Row],[Valtionosuuteen tehtävät vähennykset ja lisäykset, netto]]</f>
        <v>2843995.3531547291</v>
      </c>
      <c r="M245" s="34">
        <f>'Verotuloihin perust tasaus'!N250</f>
        <v>1408743.227466203</v>
      </c>
      <c r="N245" s="303">
        <f>SUM(Yhteenveto[[#This Row],[Valtionosuus ennen verotuloihin perustuvaa valtionosuuden tasausta]]+Yhteenveto[[#This Row],[Verotuloihin perustuva valtionosuuden tasaus]])</f>
        <v>4252738.5806209324</v>
      </c>
      <c r="O245" s="241">
        <f>Verokorvaukset!G243</f>
        <v>668467.66611433472</v>
      </c>
      <c r="P245" s="372">
        <f>SUM(Yhteenveto[[#This Row],[Kunnan  peruspalvelujen valtionosuus ]:[Veroperustemuutoksista johtuvien veromenetysten korvaus]])</f>
        <v>4921206.2467352673</v>
      </c>
      <c r="Q245" s="34">
        <f>Kotikuntakorvaus!F247</f>
        <v>-11430.872499999998</v>
      </c>
      <c r="R245" s="341">
        <f>+Yhteenveto[[#This Row],[Kunnan  peruspalvelujen valtionosuus ]]+Yhteenveto[[#This Row],[Veroperustemuutoksista johtuvien veromenetysten korvaus]]+Yhteenveto[[#This Row],[Kotikuntakorvaus, netto]]</f>
        <v>4909775.3742352678</v>
      </c>
      <c r="S245" s="11"/>
      <c r="T245"/>
    </row>
    <row r="246" spans="1:20" ht="15" x14ac:dyDescent="0.25">
      <c r="A246" s="32">
        <v>765</v>
      </c>
      <c r="B246" s="13" t="s">
        <v>251</v>
      </c>
      <c r="C246" s="15">
        <v>10185</v>
      </c>
      <c r="D246" s="15">
        <f>Ikärakenne[[#This Row],[Laskennalliset kustannukset, IKÄRAKENNE yhteensä, €]]</f>
        <v>16501884.110000001</v>
      </c>
      <c r="E246" s="15">
        <f>'Lask. kustannukset MUUT'!AD252</f>
        <v>4409708.4509014282</v>
      </c>
      <c r="F246" s="231">
        <f>Yhteenveto[[#This Row],[Ikärakenne, laskennallinen kustannus]]+Yhteenveto[[#This Row],[Muut laskennalliset kustannukset ]]</f>
        <v>20911592.56090143</v>
      </c>
      <c r="G246" s="451">
        <v>1548.79</v>
      </c>
      <c r="H246" s="17">
        <v>15774426.15</v>
      </c>
      <c r="I246" s="339">
        <f>Yhteenveto[[#This Row],[Laskennalliset kustannukset yhteensä]]-Yhteenveto[[#This Row],[Omarahoitusosuus, €]]</f>
        <v>5137166.4109014291</v>
      </c>
      <c r="J246" s="33">
        <f>Lisäosat!U247</f>
        <v>776262.48929700232</v>
      </c>
      <c r="K246" s="34">
        <f>'Muut lis_väh'!Q244</f>
        <v>-1675059.1345470715</v>
      </c>
      <c r="L246" s="231">
        <f>Yhteenveto[[#This Row],[Valtionosuus omarahoitusosuuden jälkeen (välisumma)]]+Yhteenveto[[#This Row],[Lisäosat yhteensä]]+Yhteenveto[[#This Row],[Valtionosuuteen tehtävät vähennykset ja lisäykset, netto]]</f>
        <v>4238369.7656513602</v>
      </c>
      <c r="M246" s="34">
        <f>'Verotuloihin perust tasaus'!N251</f>
        <v>1849344.5968423849</v>
      </c>
      <c r="N246" s="303">
        <f>SUM(Yhteenveto[[#This Row],[Valtionosuus ennen verotuloihin perustuvaa valtionosuuden tasausta]]+Yhteenveto[[#This Row],[Verotuloihin perustuva valtionosuuden tasaus]])</f>
        <v>6087714.3624937451</v>
      </c>
      <c r="O246" s="241">
        <f>Verokorvaukset!G244</f>
        <v>1056763.8460169374</v>
      </c>
      <c r="P246" s="372">
        <f>SUM(Yhteenveto[[#This Row],[Kunnan  peruspalvelujen valtionosuus ]:[Veroperustemuutoksista johtuvien veromenetysten korvaus]])</f>
        <v>7144478.208510682</v>
      </c>
      <c r="Q246" s="34">
        <f>Kotikuntakorvaus!F248</f>
        <v>-27331.622499999998</v>
      </c>
      <c r="R246" s="341">
        <f>+Yhteenveto[[#This Row],[Kunnan  peruspalvelujen valtionosuus ]]+Yhteenveto[[#This Row],[Veroperustemuutoksista johtuvien veromenetysten korvaus]]+Yhteenveto[[#This Row],[Kotikuntakorvaus, netto]]</f>
        <v>7117146.5860106824</v>
      </c>
      <c r="S246" s="11"/>
      <c r="T246"/>
    </row>
    <row r="247" spans="1:20" ht="15" x14ac:dyDescent="0.25">
      <c r="A247" s="32">
        <v>768</v>
      </c>
      <c r="B247" s="13" t="s">
        <v>252</v>
      </c>
      <c r="C247" s="15">
        <v>2361</v>
      </c>
      <c r="D247" s="15">
        <f>Ikärakenne[[#This Row],[Laskennalliset kustannukset, IKÄRAKENNE yhteensä, €]]</f>
        <v>2475941.8300000005</v>
      </c>
      <c r="E247" s="15">
        <f>'Lask. kustannukset MUUT'!AD253</f>
        <v>2076933.8020317864</v>
      </c>
      <c r="F247" s="231">
        <f>Yhteenveto[[#This Row],[Ikärakenne, laskennallinen kustannus]]+Yhteenveto[[#This Row],[Muut laskennalliset kustannukset ]]</f>
        <v>4552875.6320317872</v>
      </c>
      <c r="G247" s="451">
        <v>1548.79</v>
      </c>
      <c r="H247" s="17">
        <v>3656693.19</v>
      </c>
      <c r="I247" s="339">
        <f>Yhteenveto[[#This Row],[Laskennalliset kustannukset yhteensä]]-Yhteenveto[[#This Row],[Omarahoitusosuus, €]]</f>
        <v>896182.44203178724</v>
      </c>
      <c r="J247" s="33">
        <f>Lisäosat!U248</f>
        <v>363501.48097264435</v>
      </c>
      <c r="K247" s="34">
        <f>'Muut lis_väh'!Q245</f>
        <v>637996.87999194034</v>
      </c>
      <c r="L247" s="231">
        <f>Yhteenveto[[#This Row],[Valtionosuus omarahoitusosuuden jälkeen (välisumma)]]+Yhteenveto[[#This Row],[Lisäosat yhteensä]]+Yhteenveto[[#This Row],[Valtionosuuteen tehtävät vähennykset ja lisäykset, netto]]</f>
        <v>1897680.8029963719</v>
      </c>
      <c r="M247" s="34">
        <f>'Verotuloihin perust tasaus'!N252</f>
        <v>889674.21959706163</v>
      </c>
      <c r="N247" s="303">
        <f>SUM(Yhteenveto[[#This Row],[Valtionosuus ennen verotuloihin perustuvaa valtionosuuden tasausta]]+Yhteenveto[[#This Row],[Verotuloihin perustuva valtionosuuden tasaus]])</f>
        <v>2787355.0225934335</v>
      </c>
      <c r="O247" s="241">
        <f>Verokorvaukset!G245</f>
        <v>468987.50441461126</v>
      </c>
      <c r="P247" s="372">
        <f>SUM(Yhteenveto[[#This Row],[Kunnan  peruspalvelujen valtionosuus ]:[Veroperustemuutoksista johtuvien veromenetysten korvaus]])</f>
        <v>3256342.5270080445</v>
      </c>
      <c r="Q247" s="34">
        <f>Kotikuntakorvaus!F249</f>
        <v>120227.33749999999</v>
      </c>
      <c r="R247" s="341">
        <f>+Yhteenveto[[#This Row],[Kunnan  peruspalvelujen valtionosuus ]]+Yhteenveto[[#This Row],[Veroperustemuutoksista johtuvien veromenetysten korvaus]]+Yhteenveto[[#This Row],[Kotikuntakorvaus, netto]]</f>
        <v>3376569.8645080444</v>
      </c>
      <c r="S247" s="11"/>
      <c r="T247"/>
    </row>
    <row r="248" spans="1:20" ht="15" x14ac:dyDescent="0.25">
      <c r="A248" s="32">
        <v>777</v>
      </c>
      <c r="B248" s="13" t="s">
        <v>253</v>
      </c>
      <c r="C248" s="15">
        <v>7038</v>
      </c>
      <c r="D248" s="15">
        <f>Ikärakenne[[#This Row],[Laskennalliset kustannukset, IKÄRAKENNE yhteensä, €]]</f>
        <v>7790468.46</v>
      </c>
      <c r="E248" s="15">
        <f>'Lask. kustannukset MUUT'!AD254</f>
        <v>6113483.5279964674</v>
      </c>
      <c r="F248" s="231">
        <f>Yhteenveto[[#This Row],[Ikärakenne, laskennallinen kustannus]]+Yhteenveto[[#This Row],[Muut laskennalliset kustannukset ]]</f>
        <v>13903951.987996466</v>
      </c>
      <c r="G248" s="451">
        <v>1548.79</v>
      </c>
      <c r="H248" s="17">
        <v>10900384.02</v>
      </c>
      <c r="I248" s="339">
        <f>Yhteenveto[[#This Row],[Laskennalliset kustannukset yhteensä]]-Yhteenveto[[#This Row],[Omarahoitusosuus, €]]</f>
        <v>3003567.9679964669</v>
      </c>
      <c r="J248" s="33">
        <f>Lisäosat!U249</f>
        <v>1267743.2243831868</v>
      </c>
      <c r="K248" s="34">
        <f>'Muut lis_väh'!Q246</f>
        <v>165980.55432908385</v>
      </c>
      <c r="L248" s="231">
        <f>Yhteenveto[[#This Row],[Valtionosuus omarahoitusosuuden jälkeen (välisumma)]]+Yhteenveto[[#This Row],[Lisäosat yhteensä]]+Yhteenveto[[#This Row],[Valtionosuuteen tehtävät vähennykset ja lisäykset, netto]]</f>
        <v>4437291.7467087377</v>
      </c>
      <c r="M248" s="34">
        <f>'Verotuloihin perust tasaus'!N253</f>
        <v>3582015.2742078891</v>
      </c>
      <c r="N248" s="303">
        <f>SUM(Yhteenveto[[#This Row],[Valtionosuus ennen verotuloihin perustuvaa valtionosuuden tasausta]]+Yhteenveto[[#This Row],[Verotuloihin perustuva valtionosuuden tasaus]])</f>
        <v>8019307.0209166268</v>
      </c>
      <c r="O248" s="241">
        <f>Verokorvaukset!G246</f>
        <v>1052600.5761636426</v>
      </c>
      <c r="P248" s="372">
        <f>SUM(Yhteenveto[[#This Row],[Kunnan  peruspalvelujen valtionosuus ]:[Veroperustemuutoksista johtuvien veromenetysten korvaus]])</f>
        <v>9071907.5970802698</v>
      </c>
      <c r="Q248" s="34">
        <f>Kotikuntakorvaus!F250</f>
        <v>-22967.75</v>
      </c>
      <c r="R248" s="341">
        <f>+Yhteenveto[[#This Row],[Kunnan  peruspalvelujen valtionosuus ]]+Yhteenveto[[#This Row],[Veroperustemuutoksista johtuvien veromenetysten korvaus]]+Yhteenveto[[#This Row],[Kotikuntakorvaus, netto]]</f>
        <v>9048939.8470802698</v>
      </c>
      <c r="S248" s="11"/>
      <c r="T248"/>
    </row>
    <row r="249" spans="1:20" ht="15" x14ac:dyDescent="0.25">
      <c r="A249" s="32">
        <v>778</v>
      </c>
      <c r="B249" s="13" t="s">
        <v>254</v>
      </c>
      <c r="C249" s="15">
        <v>6632</v>
      </c>
      <c r="D249" s="15">
        <f>Ikärakenne[[#This Row],[Laskennalliset kustannukset, IKÄRAKENNE yhteensä, €]]</f>
        <v>9471983.540000001</v>
      </c>
      <c r="E249" s="15">
        <f>'Lask. kustannukset MUUT'!AD255</f>
        <v>2057365.8489409338</v>
      </c>
      <c r="F249" s="231">
        <f>Yhteenveto[[#This Row],[Ikärakenne, laskennallinen kustannus]]+Yhteenveto[[#This Row],[Muut laskennalliset kustannukset ]]</f>
        <v>11529349.388940934</v>
      </c>
      <c r="G249" s="451">
        <v>1548.79</v>
      </c>
      <c r="H249" s="17">
        <v>10271575.279999999</v>
      </c>
      <c r="I249" s="339">
        <f>Yhteenveto[[#This Row],[Laskennalliset kustannukset yhteensä]]-Yhteenveto[[#This Row],[Omarahoitusosuus, €]]</f>
        <v>1257774.1089409348</v>
      </c>
      <c r="J249" s="33">
        <f>Lisäosat!U250</f>
        <v>408431.62571627926</v>
      </c>
      <c r="K249" s="34">
        <f>'Muut lis_väh'!Q247</f>
        <v>204456.78588173524</v>
      </c>
      <c r="L249" s="231">
        <f>Yhteenveto[[#This Row],[Valtionosuus omarahoitusosuuden jälkeen (välisumma)]]+Yhteenveto[[#This Row],[Lisäosat yhteensä]]+Yhteenveto[[#This Row],[Valtionosuuteen tehtävät vähennykset ja lisäykset, netto]]</f>
        <v>1870662.5205389492</v>
      </c>
      <c r="M249" s="34">
        <f>'Verotuloihin perust tasaus'!N254</f>
        <v>1745647.3579187042</v>
      </c>
      <c r="N249" s="303">
        <f>SUM(Yhteenveto[[#This Row],[Valtionosuus ennen verotuloihin perustuvaa valtionosuuden tasausta]]+Yhteenveto[[#This Row],[Verotuloihin perustuva valtionosuuden tasaus]])</f>
        <v>3616309.8784576533</v>
      </c>
      <c r="O249" s="241">
        <f>Verokorvaukset!G247</f>
        <v>858695.96471800539</v>
      </c>
      <c r="P249" s="372">
        <f>SUM(Yhteenveto[[#This Row],[Kunnan  peruspalvelujen valtionosuus ]:[Veroperustemuutoksista johtuvien veromenetysten korvaus]])</f>
        <v>4475005.843175659</v>
      </c>
      <c r="Q249" s="34">
        <f>Kotikuntakorvaus!F251</f>
        <v>215631.83750000002</v>
      </c>
      <c r="R249" s="341">
        <f>+Yhteenveto[[#This Row],[Kunnan  peruspalvelujen valtionosuus ]]+Yhteenveto[[#This Row],[Veroperustemuutoksista johtuvien veromenetysten korvaus]]+Yhteenveto[[#This Row],[Kotikuntakorvaus, netto]]</f>
        <v>4690637.6806756593</v>
      </c>
      <c r="S249" s="11"/>
      <c r="T249"/>
    </row>
    <row r="250" spans="1:20" ht="15" x14ac:dyDescent="0.25">
      <c r="A250" s="32">
        <v>781</v>
      </c>
      <c r="B250" s="13" t="s">
        <v>255</v>
      </c>
      <c r="C250" s="15">
        <v>3428</v>
      </c>
      <c r="D250" s="15">
        <f>Ikärakenne[[#This Row],[Laskennalliset kustannukset, IKÄRAKENNE yhteensä, €]]</f>
        <v>3038692.0800000005</v>
      </c>
      <c r="E250" s="15">
        <f>'Lask. kustannukset MUUT'!AD256</f>
        <v>1337922.8794286649</v>
      </c>
      <c r="F250" s="231">
        <f>Yhteenveto[[#This Row],[Ikärakenne, laskennallinen kustannus]]+Yhteenveto[[#This Row],[Muut laskennalliset kustannukset ]]</f>
        <v>4376614.9594286652</v>
      </c>
      <c r="G250" s="451">
        <v>1548.79</v>
      </c>
      <c r="H250" s="17">
        <v>5309252.12</v>
      </c>
      <c r="I250" s="339">
        <f>Yhteenveto[[#This Row],[Laskennalliset kustannukset yhteensä]]-Yhteenveto[[#This Row],[Omarahoitusosuus, €]]</f>
        <v>-932637.16057133488</v>
      </c>
      <c r="J250" s="33">
        <f>Lisäosat!U251</f>
        <v>479713.4637827542</v>
      </c>
      <c r="K250" s="34">
        <f>'Muut lis_väh'!Q248</f>
        <v>3027896.8471043566</v>
      </c>
      <c r="L250" s="231">
        <f>Yhteenveto[[#This Row],[Valtionosuus omarahoitusosuuden jälkeen (välisumma)]]+Yhteenveto[[#This Row],[Lisäosat yhteensä]]+Yhteenveto[[#This Row],[Valtionosuuteen tehtävät vähennykset ja lisäykset, netto]]</f>
        <v>2574973.150315776</v>
      </c>
      <c r="M250" s="34">
        <f>'Verotuloihin perust tasaus'!N255</f>
        <v>866006.87541083002</v>
      </c>
      <c r="N250" s="303">
        <f>SUM(Yhteenveto[[#This Row],[Valtionosuus ennen verotuloihin perustuvaa valtionosuuden tasausta]]+Yhteenveto[[#This Row],[Verotuloihin perustuva valtionosuuden tasaus]])</f>
        <v>3440980.0257266061</v>
      </c>
      <c r="O250" s="241">
        <f>Verokorvaukset!G248</f>
        <v>704453.99430656037</v>
      </c>
      <c r="P250" s="372">
        <f>SUM(Yhteenveto[[#This Row],[Kunnan  peruspalvelujen valtionosuus ]:[Veroperustemuutoksista johtuvien veromenetysten korvaus]])</f>
        <v>4145434.0200331667</v>
      </c>
      <c r="Q250" s="34">
        <f>Kotikuntakorvaus!F252</f>
        <v>7067</v>
      </c>
      <c r="R250" s="341">
        <f>+Yhteenveto[[#This Row],[Kunnan  peruspalvelujen valtionosuus ]]+Yhteenveto[[#This Row],[Veroperustemuutoksista johtuvien veromenetysten korvaus]]+Yhteenveto[[#This Row],[Kotikuntakorvaus, netto]]</f>
        <v>4152501.0200331667</v>
      </c>
      <c r="S250" s="11"/>
      <c r="T250"/>
    </row>
    <row r="251" spans="1:20" ht="15" x14ac:dyDescent="0.25">
      <c r="A251" s="32">
        <v>783</v>
      </c>
      <c r="B251" s="13" t="s">
        <v>256</v>
      </c>
      <c r="C251" s="15">
        <v>6256</v>
      </c>
      <c r="D251" s="15">
        <f>Ikärakenne[[#This Row],[Laskennalliset kustannukset, IKÄRAKENNE yhteensä, €]]</f>
        <v>8788886.0399999991</v>
      </c>
      <c r="E251" s="15">
        <f>'Lask. kustannukset MUUT'!AD257</f>
        <v>1738632.4147882392</v>
      </c>
      <c r="F251" s="231">
        <f>Yhteenveto[[#This Row],[Ikärakenne, laskennallinen kustannus]]+Yhteenveto[[#This Row],[Muut laskennalliset kustannukset ]]</f>
        <v>10527518.454788238</v>
      </c>
      <c r="G251" s="451">
        <v>1548.79</v>
      </c>
      <c r="H251" s="17">
        <v>9689230.2400000002</v>
      </c>
      <c r="I251" s="339">
        <f>Yhteenveto[[#This Row],[Laskennalliset kustannukset yhteensä]]-Yhteenveto[[#This Row],[Omarahoitusosuus, €]]</f>
        <v>838288.21478823759</v>
      </c>
      <c r="J251" s="33">
        <f>Lisäosat!U252</f>
        <v>211438.53694889444</v>
      </c>
      <c r="K251" s="34">
        <f>'Muut lis_väh'!Q249</f>
        <v>-538429.25228474545</v>
      </c>
      <c r="L251" s="231">
        <f>Yhteenveto[[#This Row],[Valtionosuus omarahoitusosuuden jälkeen (välisumma)]]+Yhteenveto[[#This Row],[Lisäosat yhteensä]]+Yhteenveto[[#This Row],[Valtionosuuteen tehtävät vähennykset ja lisäykset, netto]]</f>
        <v>511297.49945238652</v>
      </c>
      <c r="M251" s="34">
        <f>'Verotuloihin perust tasaus'!N256</f>
        <v>1463149.7988758155</v>
      </c>
      <c r="N251" s="303">
        <f>SUM(Yhteenveto[[#This Row],[Valtionosuus ennen verotuloihin perustuvaa valtionosuuden tasausta]]+Yhteenveto[[#This Row],[Verotuloihin perustuva valtionosuuden tasaus]])</f>
        <v>1974447.298328202</v>
      </c>
      <c r="O251" s="241">
        <f>Verokorvaukset!G249</f>
        <v>795984.35226966592</v>
      </c>
      <c r="P251" s="372">
        <f>SUM(Yhteenveto[[#This Row],[Kunnan  peruspalvelujen valtionosuus ]:[Veroperustemuutoksista johtuvien veromenetysten korvaus]])</f>
        <v>2770431.650597868</v>
      </c>
      <c r="Q251" s="34">
        <f>Kotikuntakorvaus!F253</f>
        <v>-91959.337499999994</v>
      </c>
      <c r="R251" s="341">
        <f>+Yhteenveto[[#This Row],[Kunnan  peruspalvelujen valtionosuus ]]+Yhteenveto[[#This Row],[Veroperustemuutoksista johtuvien veromenetysten korvaus]]+Yhteenveto[[#This Row],[Kotikuntakorvaus, netto]]</f>
        <v>2678472.3130978681</v>
      </c>
      <c r="S251" s="11"/>
      <c r="T251"/>
    </row>
    <row r="252" spans="1:20" ht="15" x14ac:dyDescent="0.25">
      <c r="A252" s="32">
        <v>785</v>
      </c>
      <c r="B252" s="13" t="s">
        <v>257</v>
      </c>
      <c r="C252" s="15">
        <v>2581</v>
      </c>
      <c r="D252" s="15">
        <f>Ikärakenne[[#This Row],[Laskennalliset kustannukset, IKÄRAKENNE yhteensä, €]]</f>
        <v>3128092.16</v>
      </c>
      <c r="E252" s="15">
        <f>'Lask. kustannukset MUUT'!AD258</f>
        <v>1748423.710396098</v>
      </c>
      <c r="F252" s="231">
        <f>Yhteenveto[[#This Row],[Ikärakenne, laskennallinen kustannus]]+Yhteenveto[[#This Row],[Muut laskennalliset kustannukset ]]</f>
        <v>4876515.8703960981</v>
      </c>
      <c r="G252" s="451">
        <v>1548.79</v>
      </c>
      <c r="H252" s="17">
        <v>3997426.9899999998</v>
      </c>
      <c r="I252" s="339">
        <f>Yhteenveto[[#This Row],[Laskennalliset kustannukset yhteensä]]-Yhteenveto[[#This Row],[Omarahoitusosuus, €]]</f>
        <v>879088.88039609836</v>
      </c>
      <c r="J252" s="33">
        <f>Lisäosat!U253</f>
        <v>968372.00004247809</v>
      </c>
      <c r="K252" s="34">
        <f>'Muut lis_väh'!Q250</f>
        <v>2117547.4774354394</v>
      </c>
      <c r="L252" s="231">
        <f>Yhteenveto[[#This Row],[Valtionosuus omarahoitusosuuden jälkeen (välisumma)]]+Yhteenveto[[#This Row],[Lisäosat yhteensä]]+Yhteenveto[[#This Row],[Valtionosuuteen tehtävät vähennykset ja lisäykset, netto]]</f>
        <v>3965008.3578740158</v>
      </c>
      <c r="M252" s="34">
        <f>'Verotuloihin perust tasaus'!N257</f>
        <v>1198218.745045407</v>
      </c>
      <c r="N252" s="303">
        <f>SUM(Yhteenveto[[#This Row],[Valtionosuus ennen verotuloihin perustuvaa valtionosuuden tasausta]]+Yhteenveto[[#This Row],[Verotuloihin perustuva valtionosuuden tasaus]])</f>
        <v>5163227.102919423</v>
      </c>
      <c r="O252" s="241">
        <f>Verokorvaukset!G250</f>
        <v>530687.0760411839</v>
      </c>
      <c r="P252" s="372">
        <f>SUM(Yhteenveto[[#This Row],[Kunnan  peruspalvelujen valtionosuus ]:[Veroperustemuutoksista johtuvien veromenetysten korvaus]])</f>
        <v>5693914.1789606065</v>
      </c>
      <c r="Q252" s="34">
        <f>Kotikuntakorvaus!F254</f>
        <v>-54857.587499999994</v>
      </c>
      <c r="R252" s="341">
        <f>+Yhteenveto[[#This Row],[Kunnan  peruspalvelujen valtionosuus ]]+Yhteenveto[[#This Row],[Veroperustemuutoksista johtuvien veromenetysten korvaus]]+Yhteenveto[[#This Row],[Kotikuntakorvaus, netto]]</f>
        <v>5639056.5914606061</v>
      </c>
      <c r="S252" s="11"/>
      <c r="T252"/>
    </row>
    <row r="253" spans="1:20" ht="15" x14ac:dyDescent="0.25">
      <c r="A253" s="32">
        <v>790</v>
      </c>
      <c r="B253" s="13" t="s">
        <v>258</v>
      </c>
      <c r="C253" s="15">
        <v>23464</v>
      </c>
      <c r="D253" s="15">
        <f>Ikärakenne[[#This Row],[Laskennalliset kustannukset, IKÄRAKENNE yhteensä, €]]</f>
        <v>34949982.93</v>
      </c>
      <c r="E253" s="15">
        <f>'Lask. kustannukset MUUT'!AD259</f>
        <v>6075544.9478383185</v>
      </c>
      <c r="F253" s="231">
        <f>Yhteenveto[[#This Row],[Ikärakenne, laskennallinen kustannus]]+Yhteenveto[[#This Row],[Muut laskennalliset kustannukset ]]</f>
        <v>41025527.877838321</v>
      </c>
      <c r="G253" s="451">
        <v>1548.79</v>
      </c>
      <c r="H253" s="17">
        <v>36340808.560000002</v>
      </c>
      <c r="I253" s="339">
        <f>Yhteenveto[[#This Row],[Laskennalliset kustannukset yhteensä]]-Yhteenveto[[#This Row],[Omarahoitusosuus, €]]</f>
        <v>4684719.3178383186</v>
      </c>
      <c r="J253" s="33">
        <f>Lisäosat!U254</f>
        <v>751265.70429424825</v>
      </c>
      <c r="K253" s="34">
        <f>'Muut lis_väh'!Q251</f>
        <v>564773.36376219499</v>
      </c>
      <c r="L253" s="231">
        <f>Yhteenveto[[#This Row],[Valtionosuus omarahoitusosuuden jälkeen (välisumma)]]+Yhteenveto[[#This Row],[Lisäosat yhteensä]]+Yhteenveto[[#This Row],[Valtionosuuteen tehtävät vähennykset ja lisäykset, netto]]</f>
        <v>6000758.3858947624</v>
      </c>
      <c r="M253" s="34">
        <f>'Verotuloihin perust tasaus'!N258</f>
        <v>9401082.8683736622</v>
      </c>
      <c r="N253" s="303">
        <f>SUM(Yhteenveto[[#This Row],[Valtionosuus ennen verotuloihin perustuvaa valtionosuuden tasausta]]+Yhteenveto[[#This Row],[Verotuloihin perustuva valtionosuuden tasaus]])</f>
        <v>15401841.254268425</v>
      </c>
      <c r="O253" s="241">
        <f>Verokorvaukset!G251</f>
        <v>2739908.8490333469</v>
      </c>
      <c r="P253" s="372">
        <f>SUM(Yhteenveto[[#This Row],[Kunnan  peruspalvelujen valtionosuus ]:[Veroperustemuutoksista johtuvien veromenetysten korvaus]])</f>
        <v>18141750.103301771</v>
      </c>
      <c r="Q253" s="34">
        <f>Kotikuntakorvaus!F255</f>
        <v>491509.85000000003</v>
      </c>
      <c r="R253" s="341">
        <f>+Yhteenveto[[#This Row],[Kunnan  peruspalvelujen valtionosuus ]]+Yhteenveto[[#This Row],[Veroperustemuutoksista johtuvien veromenetysten korvaus]]+Yhteenveto[[#This Row],[Kotikuntakorvaus, netto]]</f>
        <v>18633259.953301772</v>
      </c>
      <c r="S253" s="11"/>
      <c r="T253"/>
    </row>
    <row r="254" spans="1:20" ht="15" x14ac:dyDescent="0.25">
      <c r="A254" s="32">
        <v>791</v>
      </c>
      <c r="B254" s="13" t="s">
        <v>259</v>
      </c>
      <c r="C254" s="15">
        <v>4938</v>
      </c>
      <c r="D254" s="15">
        <f>Ikärakenne[[#This Row],[Laskennalliset kustannukset, IKÄRAKENNE yhteensä, €]]</f>
        <v>7899146.9400000004</v>
      </c>
      <c r="E254" s="15">
        <f>'Lask. kustannukset MUUT'!AD260</f>
        <v>2677589.2208489124</v>
      </c>
      <c r="F254" s="231">
        <f>Yhteenveto[[#This Row],[Ikärakenne, laskennallinen kustannus]]+Yhteenveto[[#This Row],[Muut laskennalliset kustannukset ]]</f>
        <v>10576736.160848912</v>
      </c>
      <c r="G254" s="451">
        <v>1548.79</v>
      </c>
      <c r="H254" s="17">
        <v>7647925.0199999996</v>
      </c>
      <c r="I254" s="339">
        <f>Yhteenveto[[#This Row],[Laskennalliset kustannukset yhteensä]]-Yhteenveto[[#This Row],[Omarahoitusosuus, €]]</f>
        <v>2928811.1408489123</v>
      </c>
      <c r="J254" s="33">
        <f>Lisäosat!U255</f>
        <v>877899.9558758639</v>
      </c>
      <c r="K254" s="34">
        <f>'Muut lis_väh'!Q252</f>
        <v>152826.53345305118</v>
      </c>
      <c r="L254" s="231">
        <f>Yhteenveto[[#This Row],[Valtionosuus omarahoitusosuuden jälkeen (välisumma)]]+Yhteenveto[[#This Row],[Lisäosat yhteensä]]+Yhteenveto[[#This Row],[Valtionosuuteen tehtävät vähennykset ja lisäykset, netto]]</f>
        <v>3959537.6301778271</v>
      </c>
      <c r="M254" s="34">
        <f>'Verotuloihin perust tasaus'!N259</f>
        <v>2760399.2358442051</v>
      </c>
      <c r="N254" s="303">
        <f>SUM(Yhteenveto[[#This Row],[Valtionosuus ennen verotuloihin perustuvaa valtionosuuden tasausta]]+Yhteenveto[[#This Row],[Verotuloihin perustuva valtionosuuden tasaus]])</f>
        <v>6719936.8660220318</v>
      </c>
      <c r="O254" s="241">
        <f>Verokorvaukset!G252</f>
        <v>992887.03852405539</v>
      </c>
      <c r="P254" s="372">
        <f>SUM(Yhteenveto[[#This Row],[Kunnan  peruspalvelujen valtionosuus ]:[Veroperustemuutoksista johtuvien veromenetysten korvaus]])</f>
        <v>7712823.9045460876</v>
      </c>
      <c r="Q254" s="34">
        <f>Kotikuntakorvaus!F256</f>
        <v>-63779.674999999988</v>
      </c>
      <c r="R254" s="341">
        <f>+Yhteenveto[[#This Row],[Kunnan  peruspalvelujen valtionosuus ]]+Yhteenveto[[#This Row],[Veroperustemuutoksista johtuvien veromenetysten korvaus]]+Yhteenveto[[#This Row],[Kotikuntakorvaus, netto]]</f>
        <v>7649044.2295460878</v>
      </c>
      <c r="S254" s="11"/>
      <c r="T254"/>
    </row>
    <row r="255" spans="1:20" ht="15" x14ac:dyDescent="0.25">
      <c r="A255" s="32">
        <v>831</v>
      </c>
      <c r="B255" s="13" t="s">
        <v>260</v>
      </c>
      <c r="C255" s="15">
        <v>4596</v>
      </c>
      <c r="D255" s="15">
        <f>Ikärakenne[[#This Row],[Laskennalliset kustannukset, IKÄRAKENNE yhteensä, €]]</f>
        <v>7383173.4199999999</v>
      </c>
      <c r="E255" s="15">
        <f>'Lask. kustannukset MUUT'!AD261</f>
        <v>2138089.9944763989</v>
      </c>
      <c r="F255" s="231">
        <f>Yhteenveto[[#This Row],[Ikärakenne, laskennallinen kustannus]]+Yhteenveto[[#This Row],[Muut laskennalliset kustannukset ]]</f>
        <v>9521263.4144763984</v>
      </c>
      <c r="G255" s="451">
        <v>1548.79</v>
      </c>
      <c r="H255" s="17">
        <v>7118238.8399999999</v>
      </c>
      <c r="I255" s="339">
        <f>Yhteenveto[[#This Row],[Laskennalliset kustannukset yhteensä]]-Yhteenveto[[#This Row],[Omarahoitusosuus, €]]</f>
        <v>2403024.5744763985</v>
      </c>
      <c r="J255" s="33">
        <f>Lisäosat!U256</f>
        <v>120287.46276778648</v>
      </c>
      <c r="K255" s="34">
        <f>'Muut lis_väh'!Q253</f>
        <v>-132828.30071482062</v>
      </c>
      <c r="L255" s="231">
        <f>Yhteenveto[[#This Row],[Valtionosuus omarahoitusosuuden jälkeen (välisumma)]]+Yhteenveto[[#This Row],[Lisäosat yhteensä]]+Yhteenveto[[#This Row],[Valtionosuuteen tehtävät vähennykset ja lisäykset, netto]]</f>
        <v>2390483.7365293643</v>
      </c>
      <c r="M255" s="34">
        <f>'Verotuloihin perust tasaus'!N260</f>
        <v>692303.69267469086</v>
      </c>
      <c r="N255" s="303">
        <f>SUM(Yhteenveto[[#This Row],[Valtionosuus ennen verotuloihin perustuvaa valtionosuuden tasausta]]+Yhteenveto[[#This Row],[Verotuloihin perustuva valtionosuuden tasaus]])</f>
        <v>3082787.4292040551</v>
      </c>
      <c r="O255" s="241">
        <f>Verokorvaukset!G253</f>
        <v>351607.20686556515</v>
      </c>
      <c r="P255" s="372">
        <f>SUM(Yhteenveto[[#This Row],[Kunnan  peruspalvelujen valtionosuus ]:[Veroperustemuutoksista johtuvien veromenetysten korvaus]])</f>
        <v>3434394.63606962</v>
      </c>
      <c r="Q255" s="34">
        <f>Kotikuntakorvaus!F257</f>
        <v>-153707.25</v>
      </c>
      <c r="R255" s="341">
        <f>+Yhteenveto[[#This Row],[Kunnan  peruspalvelujen valtionosuus ]]+Yhteenveto[[#This Row],[Veroperustemuutoksista johtuvien veromenetysten korvaus]]+Yhteenveto[[#This Row],[Kotikuntakorvaus, netto]]</f>
        <v>3280687.38606962</v>
      </c>
      <c r="S255" s="11"/>
      <c r="T255"/>
    </row>
    <row r="256" spans="1:20" ht="15" x14ac:dyDescent="0.25">
      <c r="A256" s="32">
        <v>832</v>
      </c>
      <c r="B256" s="13" t="s">
        <v>261</v>
      </c>
      <c r="C256" s="15">
        <v>3657</v>
      </c>
      <c r="D256" s="15">
        <f>Ikärakenne[[#This Row],[Laskennalliset kustannukset, IKÄRAKENNE yhteensä, €]]</f>
        <v>5720818.2000000002</v>
      </c>
      <c r="E256" s="15">
        <f>'Lask. kustannukset MUUT'!AD262</f>
        <v>2901988.1225120141</v>
      </c>
      <c r="F256" s="231">
        <f>Yhteenveto[[#This Row],[Ikärakenne, laskennallinen kustannus]]+Yhteenveto[[#This Row],[Muut laskennalliset kustannukset ]]</f>
        <v>8622806.3225120138</v>
      </c>
      <c r="G256" s="451">
        <v>1548.79</v>
      </c>
      <c r="H256" s="17">
        <v>5663925.0300000003</v>
      </c>
      <c r="I256" s="339">
        <f>Yhteenveto[[#This Row],[Laskennalliset kustannukset yhteensä]]-Yhteenveto[[#This Row],[Omarahoitusosuus, €]]</f>
        <v>2958881.2925120136</v>
      </c>
      <c r="J256" s="33">
        <f>Lisäosat!U257</f>
        <v>1388227.292385546</v>
      </c>
      <c r="K256" s="34">
        <f>'Muut lis_väh'!Q254</f>
        <v>2197303.6080282778</v>
      </c>
      <c r="L256" s="231">
        <f>Yhteenveto[[#This Row],[Valtionosuus omarahoitusosuuden jälkeen (välisumma)]]+Yhteenveto[[#This Row],[Lisäosat yhteensä]]+Yhteenveto[[#This Row],[Valtionosuuteen tehtävät vähennykset ja lisäykset, netto]]</f>
        <v>6544412.1929258369</v>
      </c>
      <c r="M256" s="34">
        <f>'Verotuloihin perust tasaus'!N261</f>
        <v>1944491.1687012874</v>
      </c>
      <c r="N256" s="303">
        <f>SUM(Yhteenveto[[#This Row],[Valtionosuus ennen verotuloihin perustuvaa valtionosuuden tasausta]]+Yhteenveto[[#This Row],[Verotuloihin perustuva valtionosuuden tasaus]])</f>
        <v>8488903.3616271242</v>
      </c>
      <c r="O256" s="241">
        <f>Verokorvaukset!G254</f>
        <v>548194.24043734325</v>
      </c>
      <c r="P256" s="372">
        <f>SUM(Yhteenveto[[#This Row],[Kunnan  peruspalvelujen valtionosuus ]:[Veroperustemuutoksista johtuvien veromenetysten korvaus]])</f>
        <v>9037097.602064468</v>
      </c>
      <c r="Q256" s="34">
        <f>Kotikuntakorvaus!F258</f>
        <v>28268</v>
      </c>
      <c r="R256" s="341">
        <f>+Yhteenveto[[#This Row],[Kunnan  peruspalvelujen valtionosuus ]]+Yhteenveto[[#This Row],[Veroperustemuutoksista johtuvien veromenetysten korvaus]]+Yhteenveto[[#This Row],[Kotikuntakorvaus, netto]]</f>
        <v>9065365.602064468</v>
      </c>
      <c r="S256" s="11"/>
      <c r="T256"/>
    </row>
    <row r="257" spans="1:20" ht="15" x14ac:dyDescent="0.25">
      <c r="A257" s="32">
        <v>833</v>
      </c>
      <c r="B257" s="13" t="s">
        <v>262</v>
      </c>
      <c r="C257" s="15">
        <v>1692</v>
      </c>
      <c r="D257" s="15">
        <f>Ikärakenne[[#This Row],[Laskennalliset kustannukset, IKÄRAKENNE yhteensä, €]]</f>
        <v>2404710.87</v>
      </c>
      <c r="E257" s="15">
        <f>'Lask. kustannukset MUUT'!AD263</f>
        <v>717771.75916848076</v>
      </c>
      <c r="F257" s="231">
        <f>Yhteenveto[[#This Row],[Ikärakenne, laskennallinen kustannus]]+Yhteenveto[[#This Row],[Muut laskennalliset kustannukset ]]</f>
        <v>3122482.6291684806</v>
      </c>
      <c r="G257" s="451">
        <v>1548.79</v>
      </c>
      <c r="H257" s="17">
        <v>2620552.6800000002</v>
      </c>
      <c r="I257" s="339">
        <f>Yhteenveto[[#This Row],[Laskennalliset kustannukset yhteensä]]-Yhteenveto[[#This Row],[Omarahoitusosuus, €]]</f>
        <v>501929.94916848047</v>
      </c>
      <c r="J257" s="33">
        <f>Lisäosat!U258</f>
        <v>98172.419844706121</v>
      </c>
      <c r="K257" s="34">
        <f>'Muut lis_väh'!Q255</f>
        <v>804912.89680258464</v>
      </c>
      <c r="L257" s="231">
        <f>Yhteenveto[[#This Row],[Valtionosuus omarahoitusosuuden jälkeen (välisumma)]]+Yhteenveto[[#This Row],[Lisäosat yhteensä]]+Yhteenveto[[#This Row],[Valtionosuuteen tehtävät vähennykset ja lisäykset, netto]]</f>
        <v>1405015.2658157712</v>
      </c>
      <c r="M257" s="34">
        <f>'Verotuloihin perust tasaus'!N262</f>
        <v>403784.63043872319</v>
      </c>
      <c r="N257" s="303">
        <f>SUM(Yhteenveto[[#This Row],[Valtionosuus ennen verotuloihin perustuvaa valtionosuuden tasausta]]+Yhteenveto[[#This Row],[Verotuloihin perustuva valtionosuuden tasaus]])</f>
        <v>1808799.8962544943</v>
      </c>
      <c r="O257" s="241">
        <f>Verokorvaukset!G255</f>
        <v>260175.57243914143</v>
      </c>
      <c r="P257" s="372">
        <f>SUM(Yhteenveto[[#This Row],[Kunnan  peruspalvelujen valtionosuus ]:[Veroperustemuutoksista johtuvien veromenetysten korvaus]])</f>
        <v>2068975.4686936357</v>
      </c>
      <c r="Q257" s="34">
        <f>Kotikuntakorvaus!F259</f>
        <v>275613</v>
      </c>
      <c r="R257" s="341">
        <f>+Yhteenveto[[#This Row],[Kunnan  peruspalvelujen valtionosuus ]]+Yhteenveto[[#This Row],[Veroperustemuutoksista johtuvien veromenetysten korvaus]]+Yhteenveto[[#This Row],[Kotikuntakorvaus, netto]]</f>
        <v>2344588.4686936354</v>
      </c>
      <c r="S257" s="11"/>
      <c r="T257"/>
    </row>
    <row r="258" spans="1:20" ht="15" x14ac:dyDescent="0.25">
      <c r="A258" s="32">
        <v>834</v>
      </c>
      <c r="B258" s="13" t="s">
        <v>263</v>
      </c>
      <c r="C258" s="15">
        <v>5832</v>
      </c>
      <c r="D258" s="15">
        <f>Ikärakenne[[#This Row],[Laskennalliset kustannukset, IKÄRAKENNE yhteensä, €]]</f>
        <v>9104396.0500000007</v>
      </c>
      <c r="E258" s="15">
        <f>'Lask. kustannukset MUUT'!AD264</f>
        <v>1514071.4217417827</v>
      </c>
      <c r="F258" s="231">
        <f>Yhteenveto[[#This Row],[Ikärakenne, laskennallinen kustannus]]+Yhteenveto[[#This Row],[Muut laskennalliset kustannukset ]]</f>
        <v>10618467.471741784</v>
      </c>
      <c r="G258" s="451">
        <v>1548.79</v>
      </c>
      <c r="H258" s="17">
        <v>9032543.2799999993</v>
      </c>
      <c r="I258" s="339">
        <f>Yhteenveto[[#This Row],[Laskennalliset kustannukset yhteensä]]-Yhteenveto[[#This Row],[Omarahoitusosuus, €]]</f>
        <v>1585924.191741785</v>
      </c>
      <c r="J258" s="33">
        <f>Lisäosat!U259</f>
        <v>184271.99651856965</v>
      </c>
      <c r="K258" s="34">
        <f>'Muut lis_väh'!Q256</f>
        <v>1883672.51162037</v>
      </c>
      <c r="L258" s="231">
        <f>Yhteenveto[[#This Row],[Valtionosuus omarahoitusosuuden jälkeen (välisumma)]]+Yhteenveto[[#This Row],[Lisäosat yhteensä]]+Yhteenveto[[#This Row],[Valtionosuuteen tehtävät vähennykset ja lisäykset, netto]]</f>
        <v>3653868.6998807248</v>
      </c>
      <c r="M258" s="34">
        <f>'Verotuloihin perust tasaus'!N263</f>
        <v>1636744.2406492792</v>
      </c>
      <c r="N258" s="303">
        <f>SUM(Yhteenveto[[#This Row],[Valtionosuus ennen verotuloihin perustuvaa valtionosuuden tasausta]]+Yhteenveto[[#This Row],[Verotuloihin perustuva valtionosuuden tasaus]])</f>
        <v>5290612.940530004</v>
      </c>
      <c r="O258" s="241">
        <f>Verokorvaukset!G256</f>
        <v>694834.71676244691</v>
      </c>
      <c r="P258" s="372">
        <f>SUM(Yhteenveto[[#This Row],[Kunnan  peruspalvelujen valtionosuus ]:[Veroperustemuutoksista johtuvien veromenetysten korvaus]])</f>
        <v>5985447.6572924508</v>
      </c>
      <c r="Q258" s="34">
        <f>Kotikuntakorvaus!F260</f>
        <v>-281001.58750000002</v>
      </c>
      <c r="R258" s="341">
        <f>+Yhteenveto[[#This Row],[Kunnan  peruspalvelujen valtionosuus ]]+Yhteenveto[[#This Row],[Veroperustemuutoksista johtuvien veromenetysten korvaus]]+Yhteenveto[[#This Row],[Kotikuntakorvaus, netto]]</f>
        <v>5704446.0697924504</v>
      </c>
      <c r="S258" s="11"/>
      <c r="T258"/>
    </row>
    <row r="259" spans="1:20" ht="15" x14ac:dyDescent="0.25">
      <c r="A259" s="32">
        <v>837</v>
      </c>
      <c r="B259" s="13" t="s">
        <v>264</v>
      </c>
      <c r="C259" s="15">
        <v>260180</v>
      </c>
      <c r="D259" s="15">
        <f>Ikärakenne[[#This Row],[Laskennalliset kustannukset, IKÄRAKENNE yhteensä, €]]</f>
        <v>364692417</v>
      </c>
      <c r="E259" s="15">
        <f>'Lask. kustannukset MUUT'!AD265</f>
        <v>107987619.18452865</v>
      </c>
      <c r="F259" s="231">
        <f>Yhteenveto[[#This Row],[Ikärakenne, laskennallinen kustannus]]+Yhteenveto[[#This Row],[Muut laskennalliset kustannukset ]]</f>
        <v>472680036.18452865</v>
      </c>
      <c r="G259" s="451">
        <v>1548.79</v>
      </c>
      <c r="H259" s="17">
        <v>402964182.19999999</v>
      </c>
      <c r="I259" s="339">
        <f>Yhteenveto[[#This Row],[Laskennalliset kustannukset yhteensä]]-Yhteenveto[[#This Row],[Omarahoitusosuus, €]]</f>
        <v>69715853.984528661</v>
      </c>
      <c r="J259" s="33">
        <f>Lisäosat!U260</f>
        <v>15925849.237923341</v>
      </c>
      <c r="K259" s="34">
        <f>'Muut lis_väh'!Q257</f>
        <v>-64279586.443748377</v>
      </c>
      <c r="L259" s="231">
        <f>Yhteenveto[[#This Row],[Valtionosuus omarahoitusosuuden jälkeen (välisumma)]]+Yhteenveto[[#This Row],[Lisäosat yhteensä]]+Yhteenveto[[#This Row],[Valtionosuuteen tehtävät vähennykset ja lisäykset, netto]]</f>
        <v>21362116.778703623</v>
      </c>
      <c r="M259" s="34">
        <f>'Verotuloihin perust tasaus'!N264</f>
        <v>5058404.9365957445</v>
      </c>
      <c r="N259" s="303">
        <f>SUM(Yhteenveto[[#This Row],[Valtionosuus ennen verotuloihin perustuvaa valtionosuuden tasausta]]+Yhteenveto[[#This Row],[Verotuloihin perustuva valtionosuuden tasaus]])</f>
        <v>26420521.715299368</v>
      </c>
      <c r="O259" s="241">
        <f>Verokorvaukset!G257</f>
        <v>25533505.517413195</v>
      </c>
      <c r="P259" s="372">
        <f>SUM(Yhteenveto[[#This Row],[Kunnan  peruspalvelujen valtionosuus ]:[Veroperustemuutoksista johtuvien veromenetysten korvaus]])</f>
        <v>51954027.232712567</v>
      </c>
      <c r="Q259" s="34">
        <f>Kotikuntakorvaus!F261</f>
        <v>-15397208.5825</v>
      </c>
      <c r="R259" s="341">
        <f>+Yhteenveto[[#This Row],[Kunnan  peruspalvelujen valtionosuus ]]+Yhteenveto[[#This Row],[Veroperustemuutoksista johtuvien veromenetysten korvaus]]+Yhteenveto[[#This Row],[Kotikuntakorvaus, netto]]</f>
        <v>36556818.650212571</v>
      </c>
      <c r="S259" s="11"/>
      <c r="T259"/>
    </row>
    <row r="260" spans="1:20" ht="15" x14ac:dyDescent="0.25">
      <c r="A260" s="32">
        <v>844</v>
      </c>
      <c r="B260" s="13" t="s">
        <v>265</v>
      </c>
      <c r="C260" s="15">
        <v>1388</v>
      </c>
      <c r="D260" s="15">
        <f>Ikärakenne[[#This Row],[Laskennalliset kustannukset, IKÄRAKENNE yhteensä, €]]</f>
        <v>1511589.45</v>
      </c>
      <c r="E260" s="15">
        <f>'Lask. kustannukset MUUT'!AD266</f>
        <v>627720.1898287104</v>
      </c>
      <c r="F260" s="231">
        <f>Yhteenveto[[#This Row],[Ikärakenne, laskennallinen kustannus]]+Yhteenveto[[#This Row],[Muut laskennalliset kustannukset ]]</f>
        <v>2139309.6398287104</v>
      </c>
      <c r="G260" s="451">
        <v>1548.79</v>
      </c>
      <c r="H260" s="17">
        <v>2149720.52</v>
      </c>
      <c r="I260" s="339">
        <f>Yhteenveto[[#This Row],[Laskennalliset kustannukset yhteensä]]-Yhteenveto[[#This Row],[Omarahoitusosuus, €]]</f>
        <v>-10410.880171289667</v>
      </c>
      <c r="J260" s="33">
        <f>Lisäosat!U261</f>
        <v>247499.5477933691</v>
      </c>
      <c r="K260" s="34">
        <f>'Muut lis_väh'!Q258</f>
        <v>61888.709103252513</v>
      </c>
      <c r="L260" s="231">
        <f>Yhteenveto[[#This Row],[Valtionosuus omarahoitusosuuden jälkeen (välisumma)]]+Yhteenveto[[#This Row],[Lisäosat yhteensä]]+Yhteenveto[[#This Row],[Valtionosuuteen tehtävät vähennykset ja lisäykset, netto]]</f>
        <v>298977.37672533194</v>
      </c>
      <c r="M260" s="34">
        <f>'Verotuloihin perust tasaus'!N265</f>
        <v>729189.54407553235</v>
      </c>
      <c r="N260" s="303">
        <f>SUM(Yhteenveto[[#This Row],[Valtionosuus ennen verotuloihin perustuvaa valtionosuuden tasausta]]+Yhteenveto[[#This Row],[Verotuloihin perustuva valtionosuuden tasaus]])</f>
        <v>1028166.9208008642</v>
      </c>
      <c r="O260" s="241">
        <f>Verokorvaukset!G258</f>
        <v>265314.68660209095</v>
      </c>
      <c r="P260" s="372">
        <f>SUM(Yhteenveto[[#This Row],[Kunnan  peruspalvelujen valtionosuus ]:[Veroperustemuutoksista johtuvien veromenetysten korvaus]])</f>
        <v>1293481.6074029552</v>
      </c>
      <c r="Q260" s="34">
        <f>Kotikuntakorvaus!F262</f>
        <v>-120139</v>
      </c>
      <c r="R260" s="341">
        <f>+Yhteenveto[[#This Row],[Kunnan  peruspalvelujen valtionosuus ]]+Yhteenveto[[#This Row],[Veroperustemuutoksista johtuvien veromenetysten korvaus]]+Yhteenveto[[#This Row],[Kotikuntakorvaus, netto]]</f>
        <v>1173342.6074029552</v>
      </c>
      <c r="S260" s="11"/>
      <c r="T260"/>
    </row>
    <row r="261" spans="1:20" ht="15" x14ac:dyDescent="0.25">
      <c r="A261" s="32">
        <v>845</v>
      </c>
      <c r="B261" s="13" t="s">
        <v>266</v>
      </c>
      <c r="C261" s="15">
        <v>2826</v>
      </c>
      <c r="D261" s="15">
        <f>Ikärakenne[[#This Row],[Laskennalliset kustannukset, IKÄRAKENNE yhteensä, €]]</f>
        <v>4782763.1599999992</v>
      </c>
      <c r="E261" s="15">
        <f>'Lask. kustannukset MUUT'!AD267</f>
        <v>1878138.2578869832</v>
      </c>
      <c r="F261" s="231">
        <f>Yhteenveto[[#This Row],[Ikärakenne, laskennallinen kustannus]]+Yhteenveto[[#This Row],[Muut laskennalliset kustannukset ]]</f>
        <v>6660901.4178869827</v>
      </c>
      <c r="G261" s="451">
        <v>1548.79</v>
      </c>
      <c r="H261" s="17">
        <v>4376880.54</v>
      </c>
      <c r="I261" s="339">
        <f>Yhteenveto[[#This Row],[Laskennalliset kustannukset yhteensä]]-Yhteenveto[[#This Row],[Omarahoitusosuus, €]]</f>
        <v>2284020.8778869826</v>
      </c>
      <c r="J261" s="33">
        <f>Lisäosat!U262</f>
        <v>466108.11370686622</v>
      </c>
      <c r="K261" s="34">
        <f>'Muut lis_väh'!Q259</f>
        <v>-19020.462780509828</v>
      </c>
      <c r="L261" s="231">
        <f>Yhteenveto[[#This Row],[Valtionosuus omarahoitusosuuden jälkeen (välisumma)]]+Yhteenveto[[#This Row],[Lisäosat yhteensä]]+Yhteenveto[[#This Row],[Valtionosuuteen tehtävät vähennykset ja lisäykset, netto]]</f>
        <v>2731108.5288133393</v>
      </c>
      <c r="M261" s="34">
        <f>'Verotuloihin perust tasaus'!N266</f>
        <v>975917.18065114226</v>
      </c>
      <c r="N261" s="303">
        <f>SUM(Yhteenveto[[#This Row],[Valtionosuus ennen verotuloihin perustuvaa valtionosuuden tasausta]]+Yhteenveto[[#This Row],[Verotuloihin perustuva valtionosuuden tasaus]])</f>
        <v>3707025.7094644816</v>
      </c>
      <c r="O261" s="241">
        <f>Verokorvaukset!G259</f>
        <v>470951.92394608888</v>
      </c>
      <c r="P261" s="372">
        <f>SUM(Yhteenveto[[#This Row],[Kunnan  peruspalvelujen valtionosuus ]:[Veroperustemuutoksista johtuvien veromenetysten korvaus]])</f>
        <v>4177977.6334105702</v>
      </c>
      <c r="Q261" s="34">
        <f>Kotikuntakorvaus!F263</f>
        <v>26501.249999999993</v>
      </c>
      <c r="R261" s="341">
        <f>+Yhteenveto[[#This Row],[Kunnan  peruspalvelujen valtionosuus ]]+Yhteenveto[[#This Row],[Veroperustemuutoksista johtuvien veromenetysten korvaus]]+Yhteenveto[[#This Row],[Kotikuntakorvaus, netto]]</f>
        <v>4204478.8834105702</v>
      </c>
      <c r="S261" s="11"/>
      <c r="T261"/>
    </row>
    <row r="262" spans="1:20" ht="15" x14ac:dyDescent="0.25">
      <c r="A262" s="32">
        <v>846</v>
      </c>
      <c r="B262" s="13" t="s">
        <v>267</v>
      </c>
      <c r="C262" s="15">
        <v>4662</v>
      </c>
      <c r="D262" s="15">
        <f>Ikärakenne[[#This Row],[Laskennalliset kustannukset, IKÄRAKENNE yhteensä, €]]</f>
        <v>6972367.9299999997</v>
      </c>
      <c r="E262" s="15">
        <f>'Lask. kustannukset MUUT'!AD268</f>
        <v>1370582.5518850947</v>
      </c>
      <c r="F262" s="231">
        <f>Yhteenveto[[#This Row],[Ikärakenne, laskennallinen kustannus]]+Yhteenveto[[#This Row],[Muut laskennalliset kustannukset ]]</f>
        <v>8342950.4818850942</v>
      </c>
      <c r="G262" s="451">
        <v>1548.79</v>
      </c>
      <c r="H262" s="17">
        <v>7220458.9799999995</v>
      </c>
      <c r="I262" s="339">
        <f>Yhteenveto[[#This Row],[Laskennalliset kustannukset yhteensä]]-Yhteenveto[[#This Row],[Omarahoitusosuus, €]]</f>
        <v>1122491.5018850947</v>
      </c>
      <c r="J262" s="33">
        <f>Lisäosat!U263</f>
        <v>201660.66744168871</v>
      </c>
      <c r="K262" s="34">
        <f>'Muut lis_väh'!Q260</f>
        <v>1208023.0018623404</v>
      </c>
      <c r="L262" s="231">
        <f>Yhteenveto[[#This Row],[Valtionosuus omarahoitusosuuden jälkeen (välisumma)]]+Yhteenveto[[#This Row],[Lisäosat yhteensä]]+Yhteenveto[[#This Row],[Valtionosuuteen tehtävät vähennykset ja lisäykset, netto]]</f>
        <v>2532175.1711891238</v>
      </c>
      <c r="M262" s="34">
        <f>'Verotuloihin perust tasaus'!N267</f>
        <v>2864729.226224611</v>
      </c>
      <c r="N262" s="303">
        <f>SUM(Yhteenveto[[#This Row],[Valtionosuus ennen verotuloihin perustuvaa valtionosuuden tasausta]]+Yhteenveto[[#This Row],[Verotuloihin perustuva valtionosuuden tasaus]])</f>
        <v>5396904.3974137343</v>
      </c>
      <c r="O262" s="241">
        <f>Verokorvaukset!G260</f>
        <v>802579.0753333047</v>
      </c>
      <c r="P262" s="372">
        <f>SUM(Yhteenveto[[#This Row],[Kunnan  peruspalvelujen valtionosuus ]:[Veroperustemuutoksista johtuvien veromenetysten korvaus]])</f>
        <v>6199483.472747039</v>
      </c>
      <c r="Q262" s="34">
        <f>Kotikuntakorvaus!F264</f>
        <v>-91959.337499999994</v>
      </c>
      <c r="R262" s="341">
        <f>+Yhteenveto[[#This Row],[Kunnan  peruspalvelujen valtionosuus ]]+Yhteenveto[[#This Row],[Veroperustemuutoksista johtuvien veromenetysten korvaus]]+Yhteenveto[[#This Row],[Kotikuntakorvaus, netto]]</f>
        <v>6107524.1352470387</v>
      </c>
      <c r="S262" s="11"/>
      <c r="T262"/>
    </row>
    <row r="263" spans="1:20" ht="15" x14ac:dyDescent="0.25">
      <c r="A263" s="32">
        <v>848</v>
      </c>
      <c r="B263" s="13" t="s">
        <v>268</v>
      </c>
      <c r="C263" s="15">
        <v>3976</v>
      </c>
      <c r="D263" s="15">
        <f>Ikärakenne[[#This Row],[Laskennalliset kustannukset, IKÄRAKENNE yhteensä, €]]</f>
        <v>5654673.3999999994</v>
      </c>
      <c r="E263" s="15">
        <f>'Lask. kustannukset MUUT'!AD269</f>
        <v>2063197.8973336837</v>
      </c>
      <c r="F263" s="231">
        <f>Yhteenveto[[#This Row],[Ikärakenne, laskennallinen kustannus]]+Yhteenveto[[#This Row],[Muut laskennalliset kustannukset ]]</f>
        <v>7717871.2973336829</v>
      </c>
      <c r="G263" s="451">
        <v>1548.79</v>
      </c>
      <c r="H263" s="17">
        <v>6157989.04</v>
      </c>
      <c r="I263" s="339">
        <f>Yhteenveto[[#This Row],[Laskennalliset kustannukset yhteensä]]-Yhteenveto[[#This Row],[Omarahoitusosuus, €]]</f>
        <v>1559882.2573336829</v>
      </c>
      <c r="J263" s="33">
        <f>Lisäosat!U264</f>
        <v>367578.05838868039</v>
      </c>
      <c r="K263" s="34">
        <f>'Muut lis_väh'!Q261</f>
        <v>-38663.309220333904</v>
      </c>
      <c r="L263" s="231">
        <f>Yhteenveto[[#This Row],[Valtionosuus omarahoitusosuuden jälkeen (välisumma)]]+Yhteenveto[[#This Row],[Lisäosat yhteensä]]+Yhteenveto[[#This Row],[Valtionosuuteen tehtävät vähennykset ja lisäykset, netto]]</f>
        <v>1888797.0065020295</v>
      </c>
      <c r="M263" s="34">
        <f>'Verotuloihin perust tasaus'!N268</f>
        <v>2561756.1516592745</v>
      </c>
      <c r="N263" s="303">
        <f>SUM(Yhteenveto[[#This Row],[Valtionosuus ennen verotuloihin perustuvaa valtionosuuden tasausta]]+Yhteenveto[[#This Row],[Verotuloihin perustuva valtionosuuden tasaus]])</f>
        <v>4450553.158161304</v>
      </c>
      <c r="O263" s="241">
        <f>Verokorvaukset!G261</f>
        <v>729547.02614377404</v>
      </c>
      <c r="P263" s="372">
        <f>SUM(Yhteenveto[[#This Row],[Kunnan  peruspalvelujen valtionosuus ]:[Veroperustemuutoksista johtuvien veromenetysten korvaus]])</f>
        <v>5180100.1843050784</v>
      </c>
      <c r="Q263" s="34">
        <f>Kotikuntakorvaus!F265</f>
        <v>-38956.837499999994</v>
      </c>
      <c r="R263" s="341">
        <f>+Yhteenveto[[#This Row],[Kunnan  peruspalvelujen valtionosuus ]]+Yhteenveto[[#This Row],[Veroperustemuutoksista johtuvien veromenetysten korvaus]]+Yhteenveto[[#This Row],[Kotikuntakorvaus, netto]]</f>
        <v>5141143.346805078</v>
      </c>
      <c r="S263" s="11"/>
      <c r="T263"/>
    </row>
    <row r="264" spans="1:20" ht="15" x14ac:dyDescent="0.25">
      <c r="A264" s="32">
        <v>849</v>
      </c>
      <c r="B264" s="13" t="s">
        <v>269</v>
      </c>
      <c r="C264" s="15">
        <v>2799</v>
      </c>
      <c r="D264" s="15">
        <f>Ikärakenne[[#This Row],[Laskennalliset kustannukset, IKÄRAKENNE yhteensä, €]]</f>
        <v>5400420.4499999993</v>
      </c>
      <c r="E264" s="15">
        <f>'Lask. kustannukset MUUT'!AD270</f>
        <v>966776.14896466793</v>
      </c>
      <c r="F264" s="231">
        <f>Yhteenveto[[#This Row],[Ikärakenne, laskennallinen kustannus]]+Yhteenveto[[#This Row],[Muut laskennalliset kustannukset ]]</f>
        <v>6367196.5989646669</v>
      </c>
      <c r="G264" s="451">
        <v>1548.79</v>
      </c>
      <c r="H264" s="17">
        <v>4335063.21</v>
      </c>
      <c r="I264" s="339">
        <f>Yhteenveto[[#This Row],[Laskennalliset kustannukset yhteensä]]-Yhteenveto[[#This Row],[Omarahoitusosuus, €]]</f>
        <v>2032133.388964667</v>
      </c>
      <c r="J264" s="33">
        <f>Lisäosat!U265</f>
        <v>251887.39765920507</v>
      </c>
      <c r="K264" s="34">
        <f>'Muut lis_väh'!Q262</f>
        <v>482421.48642891628</v>
      </c>
      <c r="L264" s="231">
        <f>Yhteenveto[[#This Row],[Valtionosuus omarahoitusosuuden jälkeen (välisumma)]]+Yhteenveto[[#This Row],[Lisäosat yhteensä]]+Yhteenveto[[#This Row],[Valtionosuuteen tehtävät vähennykset ja lisäykset, netto]]</f>
        <v>2766442.2730527883</v>
      </c>
      <c r="M264" s="34">
        <f>'Verotuloihin perust tasaus'!N269</f>
        <v>1757733.281050259</v>
      </c>
      <c r="N264" s="303">
        <f>SUM(Yhteenveto[[#This Row],[Valtionosuus ennen verotuloihin perustuvaa valtionosuuden tasausta]]+Yhteenveto[[#This Row],[Verotuloihin perustuva valtionosuuden tasaus]])</f>
        <v>4524175.5541030476</v>
      </c>
      <c r="O264" s="241">
        <f>Verokorvaukset!G262</f>
        <v>512652.52057416667</v>
      </c>
      <c r="P264" s="372">
        <f>SUM(Yhteenveto[[#This Row],[Kunnan  peruspalvelujen valtionosuus ]:[Veroperustemuutoksista johtuvien veromenetysten korvaus]])</f>
        <v>5036828.074677214</v>
      </c>
      <c r="Q264" s="34">
        <f>Kotikuntakorvaus!F266</f>
        <v>356883.5</v>
      </c>
      <c r="R264" s="341">
        <f>+Yhteenveto[[#This Row],[Kunnan  peruspalvelujen valtionosuus ]]+Yhteenveto[[#This Row],[Veroperustemuutoksista johtuvien veromenetysten korvaus]]+Yhteenveto[[#This Row],[Kotikuntakorvaus, netto]]</f>
        <v>5393711.574677214</v>
      </c>
      <c r="S264" s="11"/>
      <c r="T264"/>
    </row>
    <row r="265" spans="1:20" ht="15" x14ac:dyDescent="0.25">
      <c r="A265" s="32">
        <v>850</v>
      </c>
      <c r="B265" s="13" t="s">
        <v>270</v>
      </c>
      <c r="C265" s="15">
        <v>2349</v>
      </c>
      <c r="D265" s="15">
        <f>Ikärakenne[[#This Row],[Laskennalliset kustannukset, IKÄRAKENNE yhteensä, €]]</f>
        <v>4613576.3199999994</v>
      </c>
      <c r="E265" s="15">
        <f>'Lask. kustannukset MUUT'!AD271</f>
        <v>696906.85072055156</v>
      </c>
      <c r="F265" s="231">
        <f>Yhteenveto[[#This Row],[Ikärakenne, laskennallinen kustannus]]+Yhteenveto[[#This Row],[Muut laskennalliset kustannukset ]]</f>
        <v>5310483.1707205512</v>
      </c>
      <c r="G265" s="451">
        <v>1548.79</v>
      </c>
      <c r="H265" s="17">
        <v>3638107.71</v>
      </c>
      <c r="I265" s="339">
        <f>Yhteenveto[[#This Row],[Laskennalliset kustannukset yhteensä]]-Yhteenveto[[#This Row],[Omarahoitusosuus, €]]</f>
        <v>1672375.4607205512</v>
      </c>
      <c r="J265" s="33">
        <f>Lisäosat!U266</f>
        <v>97234.435509877338</v>
      </c>
      <c r="K265" s="34">
        <f>'Muut lis_väh'!Q263</f>
        <v>213316.92909731978</v>
      </c>
      <c r="L265" s="231">
        <f>Yhteenveto[[#This Row],[Valtionosuus omarahoitusosuuden jälkeen (välisumma)]]+Yhteenveto[[#This Row],[Lisäosat yhteensä]]+Yhteenveto[[#This Row],[Valtionosuuteen tehtävät vähennykset ja lisäykset, netto]]</f>
        <v>1982926.8253277482</v>
      </c>
      <c r="M265" s="34">
        <f>'Verotuloihin perust tasaus'!N270</f>
        <v>951450.26632180158</v>
      </c>
      <c r="N265" s="303">
        <f>SUM(Yhteenveto[[#This Row],[Valtionosuus ennen verotuloihin perustuvaa valtionosuuden tasausta]]+Yhteenveto[[#This Row],[Verotuloihin perustuva valtionosuuden tasaus]])</f>
        <v>2934377.09164955</v>
      </c>
      <c r="O265" s="241">
        <f>Verokorvaukset!G263</f>
        <v>224154.95586660688</v>
      </c>
      <c r="P265" s="372">
        <f>SUM(Yhteenveto[[#This Row],[Kunnan  peruspalvelujen valtionosuus ]:[Veroperustemuutoksista johtuvien veromenetysten korvaus]])</f>
        <v>3158532.0475161569</v>
      </c>
      <c r="Q265" s="34">
        <f>Kotikuntakorvaus!F267</f>
        <v>185261.405</v>
      </c>
      <c r="R265" s="341">
        <f>+Yhteenveto[[#This Row],[Kunnan  peruspalvelujen valtionosuus ]]+Yhteenveto[[#This Row],[Veroperustemuutoksista johtuvien veromenetysten korvaus]]+Yhteenveto[[#This Row],[Kotikuntakorvaus, netto]]</f>
        <v>3343793.4525161567</v>
      </c>
      <c r="S265" s="11"/>
      <c r="T265"/>
    </row>
    <row r="266" spans="1:20" ht="15" x14ac:dyDescent="0.25">
      <c r="A266" s="32">
        <v>851</v>
      </c>
      <c r="B266" s="13" t="s">
        <v>271</v>
      </c>
      <c r="C266" s="15">
        <v>20959</v>
      </c>
      <c r="D266" s="15">
        <f>Ikärakenne[[#This Row],[Laskennalliset kustannukset, IKÄRAKENNE yhteensä, €]]</f>
        <v>37142086.480000004</v>
      </c>
      <c r="E266" s="15">
        <f>'Lask. kustannukset MUUT'!AD272</f>
        <v>5367035.3059696713</v>
      </c>
      <c r="F266" s="231">
        <f>Yhteenveto[[#This Row],[Ikärakenne, laskennallinen kustannus]]+Yhteenveto[[#This Row],[Muut laskennalliset kustannukset ]]</f>
        <v>42509121.785969675</v>
      </c>
      <c r="G266" s="451">
        <v>1548.79</v>
      </c>
      <c r="H266" s="17">
        <v>32461089.609999999</v>
      </c>
      <c r="I266" s="339">
        <f>Yhteenveto[[#This Row],[Laskennalliset kustannukset yhteensä]]-Yhteenveto[[#This Row],[Omarahoitusosuus, €]]</f>
        <v>10048032.175969675</v>
      </c>
      <c r="J266" s="33">
        <f>Lisäosat!U267</f>
        <v>901344.34052047099</v>
      </c>
      <c r="K266" s="34">
        <f>'Muut lis_väh'!Q264</f>
        <v>-6747257.330964298</v>
      </c>
      <c r="L266" s="231">
        <f>Yhteenveto[[#This Row],[Valtionosuus omarahoitusosuuden jälkeen (välisumma)]]+Yhteenveto[[#This Row],[Lisäosat yhteensä]]+Yhteenveto[[#This Row],[Valtionosuuteen tehtävät vähennykset ja lisäykset, netto]]</f>
        <v>4202119.1855258485</v>
      </c>
      <c r="M266" s="34">
        <f>'Verotuloihin perust tasaus'!N271</f>
        <v>3403159.8019294692</v>
      </c>
      <c r="N266" s="303">
        <f>SUM(Yhteenveto[[#This Row],[Valtionosuus ennen verotuloihin perustuvaa valtionosuuden tasausta]]+Yhteenveto[[#This Row],[Verotuloihin perustuva valtionosuuden tasaus]])</f>
        <v>7605278.9874553178</v>
      </c>
      <c r="O266" s="241">
        <f>Verokorvaukset!G264</f>
        <v>1693112.0984249427</v>
      </c>
      <c r="P266" s="372">
        <f>SUM(Yhteenveto[[#This Row],[Kunnan  peruspalvelujen valtionosuus ]:[Veroperustemuutoksista johtuvien veromenetysten korvaus]])</f>
        <v>9298391.0858802609</v>
      </c>
      <c r="Q266" s="34">
        <f>Kotikuntakorvaus!F268</f>
        <v>11307.200000000012</v>
      </c>
      <c r="R266" s="341">
        <f>+Yhteenveto[[#This Row],[Kunnan  peruspalvelujen valtionosuus ]]+Yhteenveto[[#This Row],[Veroperustemuutoksista johtuvien veromenetysten korvaus]]+Yhteenveto[[#This Row],[Kotikuntakorvaus, netto]]</f>
        <v>9309698.2858802602</v>
      </c>
      <c r="S266" s="11"/>
      <c r="T266"/>
    </row>
    <row r="267" spans="1:20" ht="15" x14ac:dyDescent="0.25">
      <c r="A267" s="32">
        <v>853</v>
      </c>
      <c r="B267" s="13" t="s">
        <v>272</v>
      </c>
      <c r="C267" s="15">
        <v>206073</v>
      </c>
      <c r="D267" s="15">
        <f>Ikärakenne[[#This Row],[Laskennalliset kustannukset, IKÄRAKENNE yhteensä, €]]</f>
        <v>281578311.56</v>
      </c>
      <c r="E267" s="15">
        <f>'Lask. kustannukset MUUT'!AD273</f>
        <v>117825917.87259842</v>
      </c>
      <c r="F267" s="231">
        <f>Yhteenveto[[#This Row],[Ikärakenne, laskennallinen kustannus]]+Yhteenveto[[#This Row],[Muut laskennalliset kustannukset ]]</f>
        <v>399404229.43259841</v>
      </c>
      <c r="G267" s="451">
        <v>1548.79</v>
      </c>
      <c r="H267" s="17">
        <v>319163801.67000002</v>
      </c>
      <c r="I267" s="339">
        <f>Yhteenveto[[#This Row],[Laskennalliset kustannukset yhteensä]]-Yhteenveto[[#This Row],[Omarahoitusosuus, €]]</f>
        <v>80240427.762598395</v>
      </c>
      <c r="J267" s="33">
        <f>Lisäosat!U268</f>
        <v>11850447.946097825</v>
      </c>
      <c r="K267" s="34">
        <f>'Muut lis_väh'!Q265</f>
        <v>-45373263.449922673</v>
      </c>
      <c r="L267" s="231">
        <f>Yhteenveto[[#This Row],[Valtionosuus omarahoitusosuuden jälkeen (välisumma)]]+Yhteenveto[[#This Row],[Lisäosat yhteensä]]+Yhteenveto[[#This Row],[Valtionosuuteen tehtävät vähennykset ja lisäykset, netto]]</f>
        <v>46717612.258773543</v>
      </c>
      <c r="M267" s="34">
        <f>'Verotuloihin perust tasaus'!N272</f>
        <v>-746092.59263743076</v>
      </c>
      <c r="N267" s="303">
        <f>SUM(Yhteenveto[[#This Row],[Valtionosuus ennen verotuloihin perustuvaa valtionosuuden tasausta]]+Yhteenveto[[#This Row],[Verotuloihin perustuva valtionosuuden tasaus]])</f>
        <v>45971519.666136116</v>
      </c>
      <c r="O267" s="241">
        <f>Verokorvaukset!G265</f>
        <v>25142107.143260054</v>
      </c>
      <c r="P267" s="372">
        <f>SUM(Yhteenveto[[#This Row],[Kunnan  peruspalvelujen valtionosuus ]:[Veroperustemuutoksista johtuvien veromenetysten korvaus]])</f>
        <v>71113626.809396178</v>
      </c>
      <c r="Q267" s="34">
        <f>Kotikuntakorvaus!F269</f>
        <v>-4056546.3375000004</v>
      </c>
      <c r="R267" s="341">
        <f>+Yhteenveto[[#This Row],[Kunnan  peruspalvelujen valtionosuus ]]+Yhteenveto[[#This Row],[Veroperustemuutoksista johtuvien veromenetysten korvaus]]+Yhteenveto[[#This Row],[Kotikuntakorvaus, netto]]</f>
        <v>67057080.471896179</v>
      </c>
      <c r="S267" s="11"/>
      <c r="T267"/>
    </row>
    <row r="268" spans="1:20" ht="15" x14ac:dyDescent="0.25">
      <c r="A268" s="32">
        <v>854</v>
      </c>
      <c r="B268" s="13" t="s">
        <v>273</v>
      </c>
      <c r="C268" s="15">
        <v>3191</v>
      </c>
      <c r="D268" s="15">
        <f>Ikärakenne[[#This Row],[Laskennalliset kustannukset, IKÄRAKENNE yhteensä, €]]</f>
        <v>3505707.8100000005</v>
      </c>
      <c r="E268" s="15">
        <f>'Lask. kustannukset MUUT'!AD274</f>
        <v>2122881.0140351932</v>
      </c>
      <c r="F268" s="231">
        <f>Yhteenveto[[#This Row],[Ikärakenne, laskennallinen kustannus]]+Yhteenveto[[#This Row],[Muut laskennalliset kustannukset ]]</f>
        <v>5628588.8240351938</v>
      </c>
      <c r="G268" s="451">
        <v>1548.79</v>
      </c>
      <c r="H268" s="17">
        <v>4942188.8899999997</v>
      </c>
      <c r="I268" s="339">
        <f>Yhteenveto[[#This Row],[Laskennalliset kustannukset yhteensä]]-Yhteenveto[[#This Row],[Omarahoitusosuus, €]]</f>
        <v>686399.93403519411</v>
      </c>
      <c r="J268" s="33">
        <f>Lisäosat!U269</f>
        <v>1225006.344878085</v>
      </c>
      <c r="K268" s="34">
        <f>'Muut lis_väh'!Q266</f>
        <v>-655701.16144778801</v>
      </c>
      <c r="L268" s="231">
        <f>Yhteenveto[[#This Row],[Valtionosuus omarahoitusosuuden jälkeen (välisumma)]]+Yhteenveto[[#This Row],[Lisäosat yhteensä]]+Yhteenveto[[#This Row],[Valtionosuuteen tehtävät vähennykset ja lisäykset, netto]]</f>
        <v>1255705.1174654909</v>
      </c>
      <c r="M268" s="34">
        <f>'Verotuloihin perust tasaus'!N273</f>
        <v>1148550.9152648633</v>
      </c>
      <c r="N268" s="303">
        <f>SUM(Yhteenveto[[#This Row],[Valtionosuus ennen verotuloihin perustuvaa valtionosuuden tasausta]]+Yhteenveto[[#This Row],[Verotuloihin perustuva valtionosuuden tasaus]])</f>
        <v>2404256.032730354</v>
      </c>
      <c r="O268" s="241">
        <f>Verokorvaukset!G266</f>
        <v>443898.53096692241</v>
      </c>
      <c r="P268" s="372">
        <f>SUM(Yhteenveto[[#This Row],[Kunnan  peruspalvelujen valtionosuus ]:[Veroperustemuutoksista johtuvien veromenetysten korvaus]])</f>
        <v>2848154.5636972766</v>
      </c>
      <c r="Q268" s="34">
        <f>Kotikuntakorvaus!F270</f>
        <v>-72507.42</v>
      </c>
      <c r="R268" s="341">
        <f>+Yhteenveto[[#This Row],[Kunnan  peruspalvelujen valtionosuus ]]+Yhteenveto[[#This Row],[Veroperustemuutoksista johtuvien veromenetysten korvaus]]+Yhteenveto[[#This Row],[Kotikuntakorvaus, netto]]</f>
        <v>2775647.1436972767</v>
      </c>
      <c r="S268" s="11"/>
      <c r="T268"/>
    </row>
    <row r="269" spans="1:20" ht="15" x14ac:dyDescent="0.25">
      <c r="A269" s="32">
        <v>857</v>
      </c>
      <c r="B269" s="13" t="s">
        <v>274</v>
      </c>
      <c r="C269" s="15">
        <v>2311</v>
      </c>
      <c r="D269" s="15">
        <f>Ikärakenne[[#This Row],[Laskennalliset kustannukset, IKÄRAKENNE yhteensä, €]]</f>
        <v>2552022.56</v>
      </c>
      <c r="E269" s="15">
        <f>'Lask. kustannukset MUUT'!AD275</f>
        <v>928175.46066881542</v>
      </c>
      <c r="F269" s="231">
        <f>Yhteenveto[[#This Row],[Ikärakenne, laskennallinen kustannus]]+Yhteenveto[[#This Row],[Muut laskennalliset kustannukset ]]</f>
        <v>3480198.0206688154</v>
      </c>
      <c r="G269" s="451">
        <v>1548.79</v>
      </c>
      <c r="H269" s="17">
        <v>3579253.69</v>
      </c>
      <c r="I269" s="339">
        <f>Yhteenveto[[#This Row],[Laskennalliset kustannukset yhteensä]]-Yhteenveto[[#This Row],[Omarahoitusosuus, €]]</f>
        <v>-99055.669331184588</v>
      </c>
      <c r="J269" s="33">
        <f>Lisäosat!U270</f>
        <v>339239.29642892058</v>
      </c>
      <c r="K269" s="34">
        <f>'Muut lis_väh'!Q267</f>
        <v>-1851464.0198173991</v>
      </c>
      <c r="L269" s="231">
        <f>Yhteenveto[[#This Row],[Valtionosuus omarahoitusosuuden jälkeen (välisumma)]]+Yhteenveto[[#This Row],[Lisäosat yhteensä]]+Yhteenveto[[#This Row],[Valtionosuuteen tehtävät vähennykset ja lisäykset, netto]]</f>
        <v>-1611280.3927196632</v>
      </c>
      <c r="M269" s="34">
        <f>'Verotuloihin perust tasaus'!N274</f>
        <v>1074035.9629255247</v>
      </c>
      <c r="N269" s="303">
        <f>SUM(Yhteenveto[[#This Row],[Valtionosuus ennen verotuloihin perustuvaa valtionosuuden tasausta]]+Yhteenveto[[#This Row],[Verotuloihin perustuva valtionosuuden tasaus]])</f>
        <v>-537244.42979413853</v>
      </c>
      <c r="O269" s="241">
        <f>Verokorvaukset!G267</f>
        <v>394965.20478441921</v>
      </c>
      <c r="P269" s="372">
        <f>SUM(Yhteenveto[[#This Row],[Kunnan  peruspalvelujen valtionosuus ]:[Veroperustemuutoksista johtuvien veromenetysten korvaus]])</f>
        <v>-142279.22500971932</v>
      </c>
      <c r="Q269" s="34">
        <f>Kotikuntakorvaus!F271</f>
        <v>832139.25</v>
      </c>
      <c r="R269" s="341">
        <f>+Yhteenveto[[#This Row],[Kunnan  peruspalvelujen valtionosuus ]]+Yhteenveto[[#This Row],[Veroperustemuutoksista johtuvien veromenetysten korvaus]]+Yhteenveto[[#This Row],[Kotikuntakorvaus, netto]]</f>
        <v>689860.02499028062</v>
      </c>
      <c r="S269" s="11"/>
      <c r="T269"/>
    </row>
    <row r="270" spans="1:20" ht="15" x14ac:dyDescent="0.25">
      <c r="A270" s="32">
        <v>858</v>
      </c>
      <c r="B270" s="13" t="s">
        <v>275</v>
      </c>
      <c r="C270" s="15">
        <v>42225</v>
      </c>
      <c r="D270" s="15">
        <f>Ikärakenne[[#This Row],[Laskennalliset kustannukset, IKÄRAKENNE yhteensä, €]]</f>
        <v>79883715.739999995</v>
      </c>
      <c r="E270" s="15">
        <f>'Lask. kustannukset MUUT'!AD276</f>
        <v>12948341.548826486</v>
      </c>
      <c r="F270" s="231">
        <f>Yhteenveto[[#This Row],[Ikärakenne, laskennallinen kustannus]]+Yhteenveto[[#This Row],[Muut laskennalliset kustannukset ]]</f>
        <v>92832057.288826481</v>
      </c>
      <c r="G270" s="451">
        <v>1548.79</v>
      </c>
      <c r="H270" s="17">
        <v>65397657.75</v>
      </c>
      <c r="I270" s="339">
        <f>Yhteenveto[[#This Row],[Laskennalliset kustannukset yhteensä]]-Yhteenveto[[#This Row],[Omarahoitusosuus, €]]</f>
        <v>27434399.538826481</v>
      </c>
      <c r="J270" s="33">
        <f>Lisäosat!U271</f>
        <v>2346997.9872365091</v>
      </c>
      <c r="K270" s="34">
        <f>'Muut lis_väh'!Q268</f>
        <v>3472349.2583168857</v>
      </c>
      <c r="L270" s="231">
        <f>Yhteenveto[[#This Row],[Valtionosuus omarahoitusosuuden jälkeen (välisumma)]]+Yhteenveto[[#This Row],[Lisäosat yhteensä]]+Yhteenveto[[#This Row],[Valtionosuuteen tehtävät vähennykset ja lisäykset, netto]]</f>
        <v>33253746.784379873</v>
      </c>
      <c r="M270" s="34">
        <f>'Verotuloihin perust tasaus'!N275</f>
        <v>-970522.86111037829</v>
      </c>
      <c r="N270" s="303">
        <f>SUM(Yhteenveto[[#This Row],[Valtionosuus ennen verotuloihin perustuvaa valtionosuuden tasausta]]+Yhteenveto[[#This Row],[Verotuloihin perustuva valtionosuuden tasaus]])</f>
        <v>32283223.923269495</v>
      </c>
      <c r="O270" s="241">
        <f>Verokorvaukset!G268</f>
        <v>1920405.5833880682</v>
      </c>
      <c r="P270" s="372">
        <f>SUM(Yhteenveto[[#This Row],[Kunnan  peruspalvelujen valtionosuus ]:[Veroperustemuutoksista johtuvien veromenetysten korvaus]])</f>
        <v>34203629.506657563</v>
      </c>
      <c r="Q270" s="34">
        <f>Kotikuntakorvaus!F272</f>
        <v>2898187.3004999999</v>
      </c>
      <c r="R270" s="341">
        <f>+Yhteenveto[[#This Row],[Kunnan  peruspalvelujen valtionosuus ]]+Yhteenveto[[#This Row],[Veroperustemuutoksista johtuvien veromenetysten korvaus]]+Yhteenveto[[#This Row],[Kotikuntakorvaus, netto]]</f>
        <v>37101816.807157561</v>
      </c>
      <c r="S270" s="11"/>
      <c r="T270"/>
    </row>
    <row r="271" spans="1:20" ht="15" x14ac:dyDescent="0.25">
      <c r="A271" s="32">
        <v>859</v>
      </c>
      <c r="B271" s="13" t="s">
        <v>276</v>
      </c>
      <c r="C271" s="15">
        <v>6501</v>
      </c>
      <c r="D271" s="15">
        <f>Ikärakenne[[#This Row],[Laskennalliset kustannukset, IKÄRAKENNE yhteensä, €]]</f>
        <v>19519496.82</v>
      </c>
      <c r="E271" s="15">
        <f>'Lask. kustannukset MUUT'!AD277</f>
        <v>1273919.0350637771</v>
      </c>
      <c r="F271" s="231">
        <f>Yhteenveto[[#This Row],[Ikärakenne, laskennallinen kustannus]]+Yhteenveto[[#This Row],[Muut laskennalliset kustannukset ]]</f>
        <v>20793415.855063777</v>
      </c>
      <c r="G271" s="451">
        <v>1548.79</v>
      </c>
      <c r="H271" s="17">
        <v>10068683.789999999</v>
      </c>
      <c r="I271" s="339">
        <f>Yhteenveto[[#This Row],[Laskennalliset kustannukset yhteensä]]-Yhteenveto[[#This Row],[Omarahoitusosuus, €]]</f>
        <v>10724732.065063778</v>
      </c>
      <c r="J271" s="33">
        <f>Lisäosat!U272</f>
        <v>179574.28661174118</v>
      </c>
      <c r="K271" s="34">
        <f>'Muut lis_väh'!Q269</f>
        <v>-3831591.7632654142</v>
      </c>
      <c r="L271" s="231">
        <f>Yhteenveto[[#This Row],[Valtionosuus omarahoitusosuuden jälkeen (välisumma)]]+Yhteenveto[[#This Row],[Lisäosat yhteensä]]+Yhteenveto[[#This Row],[Valtionosuuteen tehtävät vähennykset ja lisäykset, netto]]</f>
        <v>7072714.5884101056</v>
      </c>
      <c r="M271" s="34">
        <f>'Verotuloihin perust tasaus'!N276</f>
        <v>4832047.1310052034</v>
      </c>
      <c r="N271" s="303">
        <f>SUM(Yhteenveto[[#This Row],[Valtionosuus ennen verotuloihin perustuvaa valtionosuuden tasausta]]+Yhteenveto[[#This Row],[Verotuloihin perustuva valtionosuuden tasaus]])</f>
        <v>11904761.719415309</v>
      </c>
      <c r="O271" s="241">
        <f>Verokorvaukset!G269</f>
        <v>398702.7262724897</v>
      </c>
      <c r="P271" s="372">
        <f>SUM(Yhteenveto[[#This Row],[Kunnan  peruspalvelujen valtionosuus ]:[Veroperustemuutoksista johtuvien veromenetysten korvaus]])</f>
        <v>12303464.445687799</v>
      </c>
      <c r="Q271" s="34">
        <f>Kotikuntakorvaus!F273</f>
        <v>38744.827499999985</v>
      </c>
      <c r="R271" s="341">
        <f>+Yhteenveto[[#This Row],[Kunnan  peruspalvelujen valtionosuus ]]+Yhteenveto[[#This Row],[Veroperustemuutoksista johtuvien veromenetysten korvaus]]+Yhteenveto[[#This Row],[Kotikuntakorvaus, netto]]</f>
        <v>12342209.273187799</v>
      </c>
      <c r="S271" s="11"/>
      <c r="T271"/>
    </row>
    <row r="272" spans="1:20" ht="15" x14ac:dyDescent="0.25">
      <c r="A272" s="32">
        <v>886</v>
      </c>
      <c r="B272" s="13" t="s">
        <v>277</v>
      </c>
      <c r="C272" s="15">
        <v>12382</v>
      </c>
      <c r="D272" s="15">
        <f>Ikärakenne[[#This Row],[Laskennalliset kustannukset, IKÄRAKENNE yhteensä, €]]</f>
        <v>22071870.920000002</v>
      </c>
      <c r="E272" s="15">
        <f>'Lask. kustannukset MUUT'!AD278</f>
        <v>2462317.8891605139</v>
      </c>
      <c r="F272" s="231">
        <f>Yhteenveto[[#This Row],[Ikärakenne, laskennallinen kustannus]]+Yhteenveto[[#This Row],[Muut laskennalliset kustannukset ]]</f>
        <v>24534188.809160516</v>
      </c>
      <c r="G272" s="451">
        <v>1548.79</v>
      </c>
      <c r="H272" s="17">
        <v>19177117.780000001</v>
      </c>
      <c r="I272" s="339">
        <f>Yhteenveto[[#This Row],[Laskennalliset kustannukset yhteensä]]-Yhteenveto[[#This Row],[Omarahoitusosuus, €]]</f>
        <v>5357071.0291605145</v>
      </c>
      <c r="J272" s="33">
        <f>Lisäosat!U273</f>
        <v>370670.374715349</v>
      </c>
      <c r="K272" s="34">
        <f>'Muut lis_väh'!Q270</f>
        <v>-1854140.9288503265</v>
      </c>
      <c r="L272" s="231">
        <f>Yhteenveto[[#This Row],[Valtionosuus omarahoitusosuuden jälkeen (välisumma)]]+Yhteenveto[[#This Row],[Lisäosat yhteensä]]+Yhteenveto[[#This Row],[Valtionosuuteen tehtävät vähennykset ja lisäykset, netto]]</f>
        <v>3873600.4750255365</v>
      </c>
      <c r="M272" s="34">
        <f>'Verotuloihin perust tasaus'!N277</f>
        <v>4035742.1251466121</v>
      </c>
      <c r="N272" s="303">
        <f>SUM(Yhteenveto[[#This Row],[Valtionosuus ennen verotuloihin perustuvaa valtionosuuden tasausta]]+Yhteenveto[[#This Row],[Verotuloihin perustuva valtionosuuden tasaus]])</f>
        <v>7909342.600172149</v>
      </c>
      <c r="O272" s="241">
        <f>Verokorvaukset!G270</f>
        <v>793151.21131937741</v>
      </c>
      <c r="P272" s="372">
        <f>SUM(Yhteenveto[[#This Row],[Kunnan  peruspalvelujen valtionosuus ]:[Veroperustemuutoksista johtuvien veromenetysten korvaus]])</f>
        <v>8702493.8114915267</v>
      </c>
      <c r="Q272" s="34">
        <f>Kotikuntakorvaus!F274</f>
        <v>224465.58750000014</v>
      </c>
      <c r="R272" s="341">
        <f>+Yhteenveto[[#This Row],[Kunnan  peruspalvelujen valtionosuus ]]+Yhteenveto[[#This Row],[Veroperustemuutoksista johtuvien veromenetysten korvaus]]+Yhteenveto[[#This Row],[Kotikuntakorvaus, netto]]</f>
        <v>8926959.398991527</v>
      </c>
      <c r="S272" s="11"/>
      <c r="T272"/>
    </row>
    <row r="273" spans="1:20" ht="15" x14ac:dyDescent="0.25">
      <c r="A273" s="32">
        <v>887</v>
      </c>
      <c r="B273" s="13" t="s">
        <v>278</v>
      </c>
      <c r="C273" s="15">
        <v>4493</v>
      </c>
      <c r="D273" s="15">
        <f>Ikärakenne[[#This Row],[Laskennalliset kustannukset, IKÄRAKENNE yhteensä, €]]</f>
        <v>6063334.0600000005</v>
      </c>
      <c r="E273" s="15">
        <f>'Lask. kustannukset MUUT'!AD279</f>
        <v>1466503.4802163905</v>
      </c>
      <c r="F273" s="231">
        <f>Yhteenveto[[#This Row],[Ikärakenne, laskennallinen kustannus]]+Yhteenveto[[#This Row],[Muut laskennalliset kustannukset ]]</f>
        <v>7529837.540216391</v>
      </c>
      <c r="G273" s="451">
        <v>1548.79</v>
      </c>
      <c r="H273" s="17">
        <v>6958713.4699999997</v>
      </c>
      <c r="I273" s="339">
        <f>Yhteenveto[[#This Row],[Laskennalliset kustannukset yhteensä]]-Yhteenveto[[#This Row],[Omarahoitusosuus, €]]</f>
        <v>571124.07021639124</v>
      </c>
      <c r="J273" s="33">
        <f>Lisäosat!U274</f>
        <v>139438.25247001549</v>
      </c>
      <c r="K273" s="34">
        <f>'Muut lis_väh'!Q271</f>
        <v>-808097.44366524345</v>
      </c>
      <c r="L273" s="231">
        <f>Yhteenveto[[#This Row],[Valtionosuus omarahoitusosuuden jälkeen (välisumma)]]+Yhteenveto[[#This Row],[Lisäosat yhteensä]]+Yhteenveto[[#This Row],[Valtionosuuteen tehtävät vähennykset ja lisäykset, netto]]</f>
        <v>-97535.120978836669</v>
      </c>
      <c r="M273" s="34">
        <f>'Verotuloihin perust tasaus'!N278</f>
        <v>2445227.7562066768</v>
      </c>
      <c r="N273" s="303">
        <f>SUM(Yhteenveto[[#This Row],[Valtionosuus ennen verotuloihin perustuvaa valtionosuuden tasausta]]+Yhteenveto[[#This Row],[Verotuloihin perustuva valtionosuuden tasaus]])</f>
        <v>2347692.6352278404</v>
      </c>
      <c r="O273" s="241">
        <f>Verokorvaukset!G271</f>
        <v>732082.2774991279</v>
      </c>
      <c r="P273" s="372">
        <f>SUM(Yhteenveto[[#This Row],[Kunnan  peruspalvelujen valtionosuus ]:[Veroperustemuutoksista johtuvien veromenetysten korvaus]])</f>
        <v>3079774.9127269685</v>
      </c>
      <c r="Q273" s="34">
        <f>Kotikuntakorvaus!F275</f>
        <v>265012.5</v>
      </c>
      <c r="R273" s="341">
        <f>+Yhteenveto[[#This Row],[Kunnan  peruspalvelujen valtionosuus ]]+Yhteenveto[[#This Row],[Veroperustemuutoksista johtuvien veromenetysten korvaus]]+Yhteenveto[[#This Row],[Kotikuntakorvaus, netto]]</f>
        <v>3344787.4127269685</v>
      </c>
      <c r="S273" s="11"/>
      <c r="T273"/>
    </row>
    <row r="274" spans="1:20" ht="15" x14ac:dyDescent="0.25">
      <c r="A274" s="32">
        <v>889</v>
      </c>
      <c r="B274" s="13" t="s">
        <v>279</v>
      </c>
      <c r="C274" s="15">
        <v>2466</v>
      </c>
      <c r="D274" s="15">
        <f>Ikärakenne[[#This Row],[Laskennalliset kustannukset, IKÄRAKENNE yhteensä, €]]</f>
        <v>4077921.63</v>
      </c>
      <c r="E274" s="15">
        <f>'Lask. kustannukset MUUT'!AD280</f>
        <v>1957016.1478614351</v>
      </c>
      <c r="F274" s="231">
        <f>Yhteenveto[[#This Row],[Ikärakenne, laskennallinen kustannus]]+Yhteenveto[[#This Row],[Muut laskennalliset kustannukset ]]</f>
        <v>6034937.777861435</v>
      </c>
      <c r="G274" s="451">
        <v>1548.79</v>
      </c>
      <c r="H274" s="17">
        <v>3819316.14</v>
      </c>
      <c r="I274" s="339">
        <f>Yhteenveto[[#This Row],[Laskennalliset kustannukset yhteensä]]-Yhteenveto[[#This Row],[Omarahoitusosuus, €]]</f>
        <v>2215621.6378614348</v>
      </c>
      <c r="J274" s="33">
        <f>Lisäosat!U275</f>
        <v>419050.18364591483</v>
      </c>
      <c r="K274" s="34">
        <f>'Muut lis_väh'!Q272</f>
        <v>1148192.2112726101</v>
      </c>
      <c r="L274" s="231">
        <f>Yhteenveto[[#This Row],[Valtionosuus omarahoitusosuuden jälkeen (välisumma)]]+Yhteenveto[[#This Row],[Lisäosat yhteensä]]+Yhteenveto[[#This Row],[Valtionosuuteen tehtävät vähennykset ja lisäykset, netto]]</f>
        <v>3782864.03277996</v>
      </c>
      <c r="M274" s="34">
        <f>'Verotuloihin perust tasaus'!N279</f>
        <v>1232216.8139224497</v>
      </c>
      <c r="N274" s="303">
        <f>SUM(Yhteenveto[[#This Row],[Valtionosuus ennen verotuloihin perustuvaa valtionosuuden tasausta]]+Yhteenveto[[#This Row],[Verotuloihin perustuva valtionosuuden tasaus]])</f>
        <v>5015080.8467024099</v>
      </c>
      <c r="O274" s="241">
        <f>Verokorvaukset!G272</f>
        <v>407353.9146995474</v>
      </c>
      <c r="P274" s="372">
        <f>SUM(Yhteenveto[[#This Row],[Kunnan  peruspalvelujen valtionosuus ]:[Veroperustemuutoksista johtuvien veromenetysten korvaus]])</f>
        <v>5422434.7614019569</v>
      </c>
      <c r="Q274" s="34">
        <f>Kotikuntakorvaus!F276</f>
        <v>192575.75</v>
      </c>
      <c r="R274" s="341">
        <f>+Yhteenveto[[#This Row],[Kunnan  peruspalvelujen valtionosuus ]]+Yhteenveto[[#This Row],[Veroperustemuutoksista johtuvien veromenetysten korvaus]]+Yhteenveto[[#This Row],[Kotikuntakorvaus, netto]]</f>
        <v>5615010.5114019569</v>
      </c>
      <c r="S274" s="11"/>
      <c r="T274"/>
    </row>
    <row r="275" spans="1:20" ht="15" x14ac:dyDescent="0.25">
      <c r="A275" s="32">
        <v>890</v>
      </c>
      <c r="B275" s="13" t="s">
        <v>280</v>
      </c>
      <c r="C275" s="15">
        <v>1137</v>
      </c>
      <c r="D275" s="15">
        <f>Ikärakenne[[#This Row],[Laskennalliset kustannukset, IKÄRAKENNE yhteensä, €]]</f>
        <v>1552815.1</v>
      </c>
      <c r="E275" s="15">
        <f>'Lask. kustannukset MUUT'!AD281</f>
        <v>1271028.7947202353</v>
      </c>
      <c r="F275" s="231">
        <f>Yhteenveto[[#This Row],[Ikärakenne, laskennallinen kustannus]]+Yhteenveto[[#This Row],[Muut laskennalliset kustannukset ]]</f>
        <v>2823843.8947202354</v>
      </c>
      <c r="G275" s="451">
        <v>1548.79</v>
      </c>
      <c r="H275" s="17">
        <v>1760974.23</v>
      </c>
      <c r="I275" s="339">
        <f>Yhteenveto[[#This Row],[Laskennalliset kustannukset yhteensä]]-Yhteenveto[[#This Row],[Omarahoitusosuus, €]]</f>
        <v>1062869.6647202354</v>
      </c>
      <c r="J275" s="33">
        <f>Lisäosat!U276</f>
        <v>938419.43982858234</v>
      </c>
      <c r="K275" s="34">
        <f>'Muut lis_väh'!Q273</f>
        <v>237225.76144497711</v>
      </c>
      <c r="L275" s="231">
        <f>Yhteenveto[[#This Row],[Valtionosuus omarahoitusosuuden jälkeen (välisumma)]]+Yhteenveto[[#This Row],[Lisäosat yhteensä]]+Yhteenveto[[#This Row],[Valtionosuuteen tehtävät vähennykset ja lisäykset, netto]]</f>
        <v>2238514.865993795</v>
      </c>
      <c r="M275" s="34">
        <f>'Verotuloihin perust tasaus'!N280</f>
        <v>327291.43615139666</v>
      </c>
      <c r="N275" s="303">
        <f>SUM(Yhteenveto[[#This Row],[Valtionosuus ennen verotuloihin perustuvaa valtionosuuden tasausta]]+Yhteenveto[[#This Row],[Verotuloihin perustuva valtionosuuden tasaus]])</f>
        <v>2565806.3021451915</v>
      </c>
      <c r="O275" s="241">
        <f>Verokorvaukset!G273</f>
        <v>173333.39222574362</v>
      </c>
      <c r="P275" s="372">
        <f>SUM(Yhteenveto[[#This Row],[Kunnan  peruspalvelujen valtionosuus ]:[Veroperustemuutoksista johtuvien veromenetysten korvaus]])</f>
        <v>2739139.6943709352</v>
      </c>
      <c r="Q275" s="34">
        <f>Kotikuntakorvaus!F277</f>
        <v>-28356.337500000001</v>
      </c>
      <c r="R275" s="341">
        <f>+Yhteenveto[[#This Row],[Kunnan  peruspalvelujen valtionosuus ]]+Yhteenveto[[#This Row],[Veroperustemuutoksista johtuvien veromenetysten korvaus]]+Yhteenveto[[#This Row],[Kotikuntakorvaus, netto]]</f>
        <v>2710783.3568709353</v>
      </c>
      <c r="S275" s="11"/>
      <c r="T275"/>
    </row>
    <row r="276" spans="1:20" ht="15" x14ac:dyDescent="0.25">
      <c r="A276" s="32">
        <v>892</v>
      </c>
      <c r="B276" s="13" t="s">
        <v>281</v>
      </c>
      <c r="C276" s="15">
        <v>3657</v>
      </c>
      <c r="D276" s="15">
        <f>Ikärakenne[[#This Row],[Laskennalliset kustannukset, IKÄRAKENNE yhteensä, €]]</f>
        <v>9605617.7999999989</v>
      </c>
      <c r="E276" s="15">
        <f>'Lask. kustannukset MUUT'!AD282</f>
        <v>893897.19004887296</v>
      </c>
      <c r="F276" s="231">
        <f>Yhteenveto[[#This Row],[Ikärakenne, laskennallinen kustannus]]+Yhteenveto[[#This Row],[Muut laskennalliset kustannukset ]]</f>
        <v>10499514.990048872</v>
      </c>
      <c r="G276" s="451">
        <v>1548.79</v>
      </c>
      <c r="H276" s="17">
        <v>5663925.0300000003</v>
      </c>
      <c r="I276" s="339">
        <f>Yhteenveto[[#This Row],[Laskennalliset kustannukset yhteensä]]-Yhteenveto[[#This Row],[Omarahoitusosuus, €]]</f>
        <v>4835589.960048872</v>
      </c>
      <c r="J276" s="33">
        <f>Lisäosat!U277</f>
        <v>106956.41068405645</v>
      </c>
      <c r="K276" s="34">
        <f>'Muut lis_väh'!Q274</f>
        <v>218636.67006461363</v>
      </c>
      <c r="L276" s="231">
        <f>Yhteenveto[[#This Row],[Valtionosuus omarahoitusosuuden jälkeen (välisumma)]]+Yhteenveto[[#This Row],[Lisäosat yhteensä]]+Yhteenveto[[#This Row],[Valtionosuuteen tehtävät vähennykset ja lisäykset, netto]]</f>
        <v>5161183.0407975418</v>
      </c>
      <c r="M276" s="34">
        <f>'Verotuloihin perust tasaus'!N281</f>
        <v>2209924.1887544184</v>
      </c>
      <c r="N276" s="303">
        <f>SUM(Yhteenveto[[#This Row],[Valtionosuus ennen verotuloihin perustuvaa valtionosuuden tasausta]]+Yhteenveto[[#This Row],[Verotuloihin perustuva valtionosuuden tasaus]])</f>
        <v>7371107.2295519598</v>
      </c>
      <c r="O276" s="241">
        <f>Verokorvaukset!G274</f>
        <v>312190.84960604232</v>
      </c>
      <c r="P276" s="372">
        <f>SUM(Yhteenveto[[#This Row],[Kunnan  peruspalvelujen valtionosuus ]:[Veroperustemuutoksista johtuvien veromenetysten korvaus]])</f>
        <v>7683298.0791580025</v>
      </c>
      <c r="Q276" s="34">
        <f>Kotikuntakorvaus!F278</f>
        <v>-64521.71</v>
      </c>
      <c r="R276" s="341">
        <f>+Yhteenveto[[#This Row],[Kunnan  peruspalvelujen valtionosuus ]]+Yhteenveto[[#This Row],[Veroperustemuutoksista johtuvien veromenetysten korvaus]]+Yhteenveto[[#This Row],[Kotikuntakorvaus, netto]]</f>
        <v>7618776.3691580025</v>
      </c>
      <c r="S276" s="11"/>
      <c r="T276"/>
    </row>
    <row r="277" spans="1:20" ht="15" x14ac:dyDescent="0.25">
      <c r="A277" s="32">
        <v>893</v>
      </c>
      <c r="B277" s="13" t="s">
        <v>282</v>
      </c>
      <c r="C277" s="15">
        <v>7439</v>
      </c>
      <c r="D277" s="15">
        <f>Ikärakenne[[#This Row],[Laskennalliset kustannukset, IKÄRAKENNE yhteensä, €]]</f>
        <v>14209152.85</v>
      </c>
      <c r="E277" s="15">
        <f>'Lask. kustannukset MUUT'!AD283</f>
        <v>4864751.2616636809</v>
      </c>
      <c r="F277" s="231">
        <f>Yhteenveto[[#This Row],[Ikärakenne, laskennallinen kustannus]]+Yhteenveto[[#This Row],[Muut laskennalliset kustannukset ]]</f>
        <v>19073904.111663681</v>
      </c>
      <c r="G277" s="451">
        <v>1548.79</v>
      </c>
      <c r="H277" s="17">
        <v>11521448.810000001</v>
      </c>
      <c r="I277" s="339">
        <f>Yhteenveto[[#This Row],[Laskennalliset kustannukset yhteensä]]-Yhteenveto[[#This Row],[Omarahoitusosuus, €]]</f>
        <v>7552455.30166368</v>
      </c>
      <c r="J277" s="33">
        <f>Lisäosat!U278</f>
        <v>239907.9604899502</v>
      </c>
      <c r="K277" s="34">
        <f>'Muut lis_väh'!Q275</f>
        <v>-1115556.8177234274</v>
      </c>
      <c r="L277" s="231">
        <f>Yhteenveto[[#This Row],[Valtionosuus omarahoitusosuuden jälkeen (välisumma)]]+Yhteenveto[[#This Row],[Lisäosat yhteensä]]+Yhteenveto[[#This Row],[Valtionosuuteen tehtävät vähennykset ja lisäykset, netto]]</f>
        <v>6676806.4444302022</v>
      </c>
      <c r="M277" s="34">
        <f>'Verotuloihin perust tasaus'!N282</f>
        <v>2351335.700353249</v>
      </c>
      <c r="N277" s="303">
        <f>SUM(Yhteenveto[[#This Row],[Valtionosuus ennen verotuloihin perustuvaa valtionosuuden tasausta]]+Yhteenveto[[#This Row],[Verotuloihin perustuva valtionosuuden tasaus]])</f>
        <v>9028142.1447834522</v>
      </c>
      <c r="O277" s="241">
        <f>Verokorvaukset!G275</f>
        <v>1051717.0306721369</v>
      </c>
      <c r="P277" s="372">
        <f>SUM(Yhteenveto[[#This Row],[Kunnan  peruspalvelujen valtionosuus ]:[Veroperustemuutoksista johtuvien veromenetysten korvaus]])</f>
        <v>10079859.175455589</v>
      </c>
      <c r="Q277" s="34">
        <f>Kotikuntakorvaus!F279</f>
        <v>14045.662500000006</v>
      </c>
      <c r="R277" s="341">
        <f>+Yhteenveto[[#This Row],[Kunnan  peruspalvelujen valtionosuus ]]+Yhteenveto[[#This Row],[Veroperustemuutoksista johtuvien veromenetysten korvaus]]+Yhteenveto[[#This Row],[Kotikuntakorvaus, netto]]</f>
        <v>10093904.837955588</v>
      </c>
      <c r="S277" s="11"/>
      <c r="T277"/>
    </row>
    <row r="278" spans="1:20" ht="15" x14ac:dyDescent="0.25">
      <c r="A278" s="32">
        <v>895</v>
      </c>
      <c r="B278" s="13" t="s">
        <v>283</v>
      </c>
      <c r="C278" s="15">
        <v>14814</v>
      </c>
      <c r="D278" s="15">
        <f>Ikärakenne[[#This Row],[Laskennalliset kustannukset, IKÄRAKENNE yhteensä, €]]</f>
        <v>21446156.870000001</v>
      </c>
      <c r="E278" s="15">
        <f>'Lask. kustannukset MUUT'!AD284</f>
        <v>5679493.2720371233</v>
      </c>
      <c r="F278" s="231">
        <f>Yhteenveto[[#This Row],[Ikärakenne, laskennallinen kustannus]]+Yhteenveto[[#This Row],[Muut laskennalliset kustannukset ]]</f>
        <v>27125650.142037123</v>
      </c>
      <c r="G278" s="451">
        <v>1548.79</v>
      </c>
      <c r="H278" s="17">
        <v>22943775.059999999</v>
      </c>
      <c r="I278" s="339">
        <f>Yhteenveto[[#This Row],[Laskennalliset kustannukset yhteensä]]-Yhteenveto[[#This Row],[Omarahoitusosuus, €]]</f>
        <v>4181875.0820371248</v>
      </c>
      <c r="J278" s="33">
        <f>Lisäosat!U279</f>
        <v>551996.66571474634</v>
      </c>
      <c r="K278" s="34">
        <f>'Muut lis_väh'!Q276</f>
        <v>598083.56101488322</v>
      </c>
      <c r="L278" s="231">
        <f>Yhteenveto[[#This Row],[Valtionosuus omarahoitusosuuden jälkeen (välisumma)]]+Yhteenveto[[#This Row],[Lisäosat yhteensä]]+Yhteenveto[[#This Row],[Valtionosuuteen tehtävät vähennykset ja lisäykset, netto]]</f>
        <v>5331955.3087667543</v>
      </c>
      <c r="M278" s="34">
        <f>'Verotuloihin perust tasaus'!N283</f>
        <v>-39097.379686191438</v>
      </c>
      <c r="N278" s="303">
        <f>SUM(Yhteenveto[[#This Row],[Valtionosuus ennen verotuloihin perustuvaa valtionosuuden tasausta]]+Yhteenveto[[#This Row],[Verotuloihin perustuva valtionosuuden tasaus]])</f>
        <v>5292857.9290805627</v>
      </c>
      <c r="O278" s="241">
        <f>Verokorvaukset!G276</f>
        <v>1392107.5761454094</v>
      </c>
      <c r="P278" s="372">
        <f>SUM(Yhteenveto[[#This Row],[Kunnan  peruspalvelujen valtionosuus ]:[Veroperustemuutoksista johtuvien veromenetysten korvaus]])</f>
        <v>6684965.5052259723</v>
      </c>
      <c r="Q278" s="34">
        <f>Kotikuntakorvaus!F280</f>
        <v>320576.78750000009</v>
      </c>
      <c r="R278" s="341">
        <f>+Yhteenveto[[#This Row],[Kunnan  peruspalvelujen valtionosuus ]]+Yhteenveto[[#This Row],[Veroperustemuutoksista johtuvien veromenetysten korvaus]]+Yhteenveto[[#This Row],[Kotikuntakorvaus, netto]]</f>
        <v>7005542.2927259728</v>
      </c>
      <c r="S278" s="11"/>
      <c r="T278"/>
    </row>
    <row r="279" spans="1:20" ht="15" x14ac:dyDescent="0.25">
      <c r="A279" s="32">
        <v>905</v>
      </c>
      <c r="B279" s="13" t="s">
        <v>284</v>
      </c>
      <c r="C279" s="15">
        <v>70361</v>
      </c>
      <c r="D279" s="15">
        <f>Ikärakenne[[#This Row],[Laskennalliset kustannukset, IKÄRAKENNE yhteensä, €]]</f>
        <v>109823479.55999999</v>
      </c>
      <c r="E279" s="15">
        <f>'Lask. kustannukset MUUT'!AD285</f>
        <v>35692397.320705146</v>
      </c>
      <c r="F279" s="231">
        <f>Yhteenveto[[#This Row],[Ikärakenne, laskennallinen kustannus]]+Yhteenveto[[#This Row],[Muut laskennalliset kustannukset ]]</f>
        <v>145515876.88070512</v>
      </c>
      <c r="G279" s="451">
        <v>1548.79</v>
      </c>
      <c r="H279" s="17">
        <v>108974413.19</v>
      </c>
      <c r="I279" s="339">
        <f>Yhteenveto[[#This Row],[Laskennalliset kustannukset yhteensä]]-Yhteenveto[[#This Row],[Omarahoitusosuus, €]]</f>
        <v>36541463.690705121</v>
      </c>
      <c r="J279" s="33">
        <f>Lisäosat!U280</f>
        <v>3883976.7946084179</v>
      </c>
      <c r="K279" s="34">
        <f>'Muut lis_väh'!Q277</f>
        <v>-24906083.375837773</v>
      </c>
      <c r="L279" s="231">
        <f>Yhteenveto[[#This Row],[Valtionosuus omarahoitusosuuden jälkeen (välisumma)]]+Yhteenveto[[#This Row],[Lisäosat yhteensä]]+Yhteenveto[[#This Row],[Valtionosuuteen tehtävät vähennykset ja lisäykset, netto]]</f>
        <v>15519357.109475762</v>
      </c>
      <c r="M279" s="34">
        <f>'Verotuloihin perust tasaus'!N284</f>
        <v>5762748.0608019195</v>
      </c>
      <c r="N279" s="303">
        <f>SUM(Yhteenveto[[#This Row],[Valtionosuus ennen verotuloihin perustuvaa valtionosuuden tasausta]]+Yhteenveto[[#This Row],[Verotuloihin perustuva valtionosuuden tasaus]])</f>
        <v>21282105.170277681</v>
      </c>
      <c r="O279" s="241">
        <f>Verokorvaukset!G277</f>
        <v>7370775.3803047789</v>
      </c>
      <c r="P279" s="372">
        <f>SUM(Yhteenveto[[#This Row],[Kunnan  peruspalvelujen valtionosuus ]:[Veroperustemuutoksista johtuvien veromenetysten korvaus]])</f>
        <v>28652880.550582461</v>
      </c>
      <c r="Q279" s="34">
        <f>Kotikuntakorvaus!F281</f>
        <v>-6619164.21</v>
      </c>
      <c r="R279" s="341">
        <f>+Yhteenveto[[#This Row],[Kunnan  peruspalvelujen valtionosuus ]]+Yhteenveto[[#This Row],[Veroperustemuutoksista johtuvien veromenetysten korvaus]]+Yhteenveto[[#This Row],[Kotikuntakorvaus, netto]]</f>
        <v>22033716.34058246</v>
      </c>
      <c r="S279" s="11"/>
      <c r="T279"/>
    </row>
    <row r="280" spans="1:20" ht="15" x14ac:dyDescent="0.25">
      <c r="A280" s="32">
        <v>908</v>
      </c>
      <c r="B280" s="13" t="s">
        <v>285</v>
      </c>
      <c r="C280" s="15">
        <v>20847</v>
      </c>
      <c r="D280" s="15">
        <f>Ikärakenne[[#This Row],[Laskennalliset kustannukset, IKÄRAKENNE yhteensä, €]]</f>
        <v>34022102.789999999</v>
      </c>
      <c r="E280" s="15">
        <f>'Lask. kustannukset MUUT'!AD286</f>
        <v>6103457.3760322304</v>
      </c>
      <c r="F280" s="231">
        <f>Yhteenveto[[#This Row],[Ikärakenne, laskennallinen kustannus]]+Yhteenveto[[#This Row],[Muut laskennalliset kustannukset ]]</f>
        <v>40125560.166032232</v>
      </c>
      <c r="G280" s="451">
        <v>1548.79</v>
      </c>
      <c r="H280" s="17">
        <v>32287625.129999999</v>
      </c>
      <c r="I280" s="339">
        <f>Yhteenveto[[#This Row],[Laskennalliset kustannukset yhteensä]]-Yhteenveto[[#This Row],[Omarahoitusosuus, €]]</f>
        <v>7837935.0360322334</v>
      </c>
      <c r="J280" s="33">
        <f>Lisäosat!U281</f>
        <v>747216.00162033562</v>
      </c>
      <c r="K280" s="34">
        <f>'Muut lis_väh'!Q278</f>
        <v>-4030317.8534470946</v>
      </c>
      <c r="L280" s="231">
        <f>Yhteenveto[[#This Row],[Valtionosuus omarahoitusosuuden jälkeen (välisumma)]]+Yhteenveto[[#This Row],[Lisäosat yhteensä]]+Yhteenveto[[#This Row],[Valtionosuuteen tehtävät vähennykset ja lisäykset, netto]]</f>
        <v>4554833.1842054743</v>
      </c>
      <c r="M280" s="34">
        <f>'Verotuloihin perust tasaus'!N285</f>
        <v>4241842.4429532327</v>
      </c>
      <c r="N280" s="303">
        <f>SUM(Yhteenveto[[#This Row],[Valtionosuus ennen verotuloihin perustuvaa valtionosuuden tasausta]]+Yhteenveto[[#This Row],[Verotuloihin perustuva valtionosuuden tasaus]])</f>
        <v>8796675.627158707</v>
      </c>
      <c r="O280" s="241">
        <f>Verokorvaukset!G278</f>
        <v>1170709.6968819555</v>
      </c>
      <c r="P280" s="372">
        <f>SUM(Yhteenveto[[#This Row],[Kunnan  peruspalvelujen valtionosuus ]:[Veroperustemuutoksista johtuvien veromenetysten korvaus]])</f>
        <v>9967385.3240406625</v>
      </c>
      <c r="Q280" s="34">
        <f>Kotikuntakorvaus!F282</f>
        <v>181021.20499999996</v>
      </c>
      <c r="R280" s="341">
        <f>+Yhteenveto[[#This Row],[Kunnan  peruspalvelujen valtionosuus ]]+Yhteenveto[[#This Row],[Veroperustemuutoksista johtuvien veromenetysten korvaus]]+Yhteenveto[[#This Row],[Kotikuntakorvaus, netto]]</f>
        <v>10148406.529040663</v>
      </c>
      <c r="S280" s="11"/>
      <c r="T280"/>
    </row>
    <row r="281" spans="1:20" ht="15" x14ac:dyDescent="0.25">
      <c r="A281" s="32">
        <v>915</v>
      </c>
      <c r="B281" s="13" t="s">
        <v>286</v>
      </c>
      <c r="C281" s="15">
        <v>19669</v>
      </c>
      <c r="D281" s="15">
        <f>Ikärakenne[[#This Row],[Laskennalliset kustannukset, IKÄRAKENNE yhteensä, €]]</f>
        <v>25174329.309999999</v>
      </c>
      <c r="E281" s="15">
        <f>'Lask. kustannukset MUUT'!AD287</f>
        <v>6723454.6301308181</v>
      </c>
      <c r="F281" s="231">
        <f>Yhteenveto[[#This Row],[Ikärakenne, laskennallinen kustannus]]+Yhteenveto[[#This Row],[Muut laskennalliset kustannukset ]]</f>
        <v>31897783.940130815</v>
      </c>
      <c r="G281" s="451">
        <v>1548.79</v>
      </c>
      <c r="H281" s="17">
        <v>30463150.509999998</v>
      </c>
      <c r="I281" s="339">
        <f>Yhteenveto[[#This Row],[Laskennalliset kustannukset yhteensä]]-Yhteenveto[[#This Row],[Omarahoitusosuus, €]]</f>
        <v>1434633.430130817</v>
      </c>
      <c r="J281" s="33">
        <f>Lisäosat!U282</f>
        <v>822427.91897489456</v>
      </c>
      <c r="K281" s="34">
        <f>'Muut lis_väh'!Q279</f>
        <v>-1522320.7212152397</v>
      </c>
      <c r="L281" s="231">
        <f>Yhteenveto[[#This Row],[Valtionosuus omarahoitusosuuden jälkeen (välisumma)]]+Yhteenveto[[#This Row],[Lisäosat yhteensä]]+Yhteenveto[[#This Row],[Valtionosuuteen tehtävät vähennykset ja lisäykset, netto]]</f>
        <v>734740.62789047183</v>
      </c>
      <c r="M281" s="34">
        <f>'Verotuloihin perust tasaus'!N286</f>
        <v>6067756.4646109138</v>
      </c>
      <c r="N281" s="303">
        <f>SUM(Yhteenveto[[#This Row],[Valtionosuus ennen verotuloihin perustuvaa valtionosuuden tasausta]]+Yhteenveto[[#This Row],[Verotuloihin perustuva valtionosuuden tasaus]])</f>
        <v>6802497.0925013851</v>
      </c>
      <c r="O281" s="241">
        <f>Verokorvaukset!G279</f>
        <v>1722267.3025933432</v>
      </c>
      <c r="P281" s="372">
        <f>SUM(Yhteenveto[[#This Row],[Kunnan  peruspalvelujen valtionosuus ]:[Veroperustemuutoksista johtuvien veromenetysten korvaus]])</f>
        <v>8524764.3950947281</v>
      </c>
      <c r="Q281" s="34">
        <f>Kotikuntakorvaus!F283</f>
        <v>169784.67500000005</v>
      </c>
      <c r="R281" s="341">
        <f>+Yhteenveto[[#This Row],[Kunnan  peruspalvelujen valtionosuus ]]+Yhteenveto[[#This Row],[Veroperustemuutoksista johtuvien veromenetysten korvaus]]+Yhteenveto[[#This Row],[Kotikuntakorvaus, netto]]</f>
        <v>8694549.0700947288</v>
      </c>
      <c r="S281" s="11"/>
      <c r="T281"/>
    </row>
    <row r="282" spans="1:20" ht="15" x14ac:dyDescent="0.25">
      <c r="A282" s="32">
        <v>918</v>
      </c>
      <c r="B282" s="13" t="s">
        <v>287</v>
      </c>
      <c r="C282" s="15">
        <v>2246</v>
      </c>
      <c r="D282" s="15">
        <f>Ikärakenne[[#This Row],[Laskennalliset kustannukset, IKÄRAKENNE yhteensä, €]]</f>
        <v>3501255.13</v>
      </c>
      <c r="E282" s="15">
        <f>'Lask. kustannukset MUUT'!AD288</f>
        <v>790034.74939547433</v>
      </c>
      <c r="F282" s="231">
        <f>Yhteenveto[[#This Row],[Ikärakenne, laskennallinen kustannus]]+Yhteenveto[[#This Row],[Muut laskennalliset kustannukset ]]</f>
        <v>4291289.8793954737</v>
      </c>
      <c r="G282" s="451">
        <v>1548.79</v>
      </c>
      <c r="H282" s="17">
        <v>3478582.34</v>
      </c>
      <c r="I282" s="339">
        <f>Yhteenveto[[#This Row],[Laskennalliset kustannukset yhteensä]]-Yhteenveto[[#This Row],[Omarahoitusosuus, €]]</f>
        <v>812707.5393954739</v>
      </c>
      <c r="J282" s="33">
        <f>Lisäosat!U283</f>
        <v>60234.659203824544</v>
      </c>
      <c r="K282" s="34">
        <f>'Muut lis_väh'!Q280</f>
        <v>-249885.97387717204</v>
      </c>
      <c r="L282" s="231">
        <f>Yhteenveto[[#This Row],[Valtionosuus omarahoitusosuuden jälkeen (välisumma)]]+Yhteenveto[[#This Row],[Lisäosat yhteensä]]+Yhteenveto[[#This Row],[Valtionosuuteen tehtävät vähennykset ja lisäykset, netto]]</f>
        <v>623056.2247221265</v>
      </c>
      <c r="M282" s="34">
        <f>'Verotuloihin perust tasaus'!N287</f>
        <v>1138944.3867415618</v>
      </c>
      <c r="N282" s="303">
        <f>SUM(Yhteenveto[[#This Row],[Valtionosuus ennen verotuloihin perustuvaa valtionosuuden tasausta]]+Yhteenveto[[#This Row],[Verotuloihin perustuva valtionosuuden tasaus]])</f>
        <v>1762000.6114636883</v>
      </c>
      <c r="O282" s="241">
        <f>Verokorvaukset!G280</f>
        <v>359506.30083181686</v>
      </c>
      <c r="P282" s="372">
        <f>SUM(Yhteenveto[[#This Row],[Kunnan  peruspalvelujen valtionosuus ]:[Veroperustemuutoksista johtuvien veromenetysten korvaus]])</f>
        <v>2121506.9122955054</v>
      </c>
      <c r="Q282" s="34">
        <f>Kotikuntakorvaus!F284</f>
        <v>51324.087499999994</v>
      </c>
      <c r="R282" s="341">
        <f>+Yhteenveto[[#This Row],[Kunnan  peruspalvelujen valtionosuus ]]+Yhteenveto[[#This Row],[Veroperustemuutoksista johtuvien veromenetysten korvaus]]+Yhteenveto[[#This Row],[Kotikuntakorvaus, netto]]</f>
        <v>2172830.9997955053</v>
      </c>
      <c r="S282" s="11"/>
      <c r="T282"/>
    </row>
    <row r="283" spans="1:20" ht="15" x14ac:dyDescent="0.25">
      <c r="A283" s="32">
        <v>921</v>
      </c>
      <c r="B283" s="13" t="s">
        <v>288</v>
      </c>
      <c r="C283" s="15">
        <v>1851</v>
      </c>
      <c r="D283" s="15">
        <f>Ikärakenne[[#This Row],[Laskennalliset kustannukset, IKÄRAKENNE yhteensä, €]]</f>
        <v>1959889.76</v>
      </c>
      <c r="E283" s="15">
        <f>'Lask. kustannukset MUUT'!AD289</f>
        <v>755937.49717425893</v>
      </c>
      <c r="F283" s="231">
        <f>Yhteenveto[[#This Row],[Ikärakenne, laskennallinen kustannus]]+Yhteenveto[[#This Row],[Muut laskennalliset kustannukset ]]</f>
        <v>2715827.2571742591</v>
      </c>
      <c r="G283" s="451">
        <v>1548.79</v>
      </c>
      <c r="H283" s="17">
        <v>2866810.29</v>
      </c>
      <c r="I283" s="339">
        <f>Yhteenveto[[#This Row],[Laskennalliset kustannukset yhteensä]]-Yhteenveto[[#This Row],[Omarahoitusosuus, €]]</f>
        <v>-150983.03282574099</v>
      </c>
      <c r="J283" s="33">
        <f>Lisäosat!U284</f>
        <v>654281.81277671759</v>
      </c>
      <c r="K283" s="34">
        <f>'Muut lis_väh'!Q281</f>
        <v>569590.74737545953</v>
      </c>
      <c r="L283" s="231">
        <f>Yhteenveto[[#This Row],[Valtionosuus omarahoitusosuuden jälkeen (välisumma)]]+Yhteenveto[[#This Row],[Lisäosat yhteensä]]+Yhteenveto[[#This Row],[Valtionosuuteen tehtävät vähennykset ja lisäykset, netto]]</f>
        <v>1072889.5273264362</v>
      </c>
      <c r="M283" s="34">
        <f>'Verotuloihin perust tasaus'!N288</f>
        <v>1138029.3331396296</v>
      </c>
      <c r="N283" s="303">
        <f>SUM(Yhteenveto[[#This Row],[Valtionosuus ennen verotuloihin perustuvaa valtionosuuden tasausta]]+Yhteenveto[[#This Row],[Verotuloihin perustuva valtionosuuden tasaus]])</f>
        <v>2210918.8604660658</v>
      </c>
      <c r="O283" s="241">
        <f>Verokorvaukset!G281</f>
        <v>387587.86430421507</v>
      </c>
      <c r="P283" s="372">
        <f>SUM(Yhteenveto[[#This Row],[Kunnan  peruspalvelujen valtionosuus ]:[Veroperustemuutoksista johtuvien veromenetysten korvaus]])</f>
        <v>2598506.724770281</v>
      </c>
      <c r="Q283" s="34">
        <f>Kotikuntakorvaus!F285</f>
        <v>309446.26250000001</v>
      </c>
      <c r="R283" s="341">
        <f>+Yhteenveto[[#This Row],[Kunnan  peruspalvelujen valtionosuus ]]+Yhteenveto[[#This Row],[Veroperustemuutoksista johtuvien veromenetysten korvaus]]+Yhteenveto[[#This Row],[Kotikuntakorvaus, netto]]</f>
        <v>2907952.9872702812</v>
      </c>
      <c r="S283" s="11"/>
      <c r="T283"/>
    </row>
    <row r="284" spans="1:20" ht="15" x14ac:dyDescent="0.25">
      <c r="A284" s="32">
        <v>922</v>
      </c>
      <c r="B284" s="13" t="s">
        <v>289</v>
      </c>
      <c r="C284" s="15">
        <v>4511</v>
      </c>
      <c r="D284" s="15">
        <f>Ikärakenne[[#This Row],[Laskennalliset kustannukset, IKÄRAKENNE yhteensä, €]]</f>
        <v>9491478.1300000008</v>
      </c>
      <c r="E284" s="15">
        <f>'Lask. kustannukset MUUT'!AD290</f>
        <v>926700.18470101408</v>
      </c>
      <c r="F284" s="231">
        <f>Yhteenveto[[#This Row],[Ikärakenne, laskennallinen kustannus]]+Yhteenveto[[#This Row],[Muut laskennalliset kustannukset ]]</f>
        <v>10418178.314701015</v>
      </c>
      <c r="G284" s="451">
        <v>1548.79</v>
      </c>
      <c r="H284" s="17">
        <v>6986591.6899999995</v>
      </c>
      <c r="I284" s="339">
        <f>Yhteenveto[[#This Row],[Laskennalliset kustannukset yhteensä]]-Yhteenveto[[#This Row],[Omarahoitusosuus, €]]</f>
        <v>3431586.6247010157</v>
      </c>
      <c r="J284" s="33">
        <f>Lisäosat!U285</f>
        <v>171614.13041768962</v>
      </c>
      <c r="K284" s="34">
        <f>'Muut lis_väh'!Q282</f>
        <v>-438351.56987581082</v>
      </c>
      <c r="L284" s="231">
        <f>Yhteenveto[[#This Row],[Valtionosuus omarahoitusosuuden jälkeen (välisumma)]]+Yhteenveto[[#This Row],[Lisäosat yhteensä]]+Yhteenveto[[#This Row],[Valtionosuuteen tehtävät vähennykset ja lisäykset, netto]]</f>
        <v>3164849.1852428946</v>
      </c>
      <c r="M284" s="34">
        <f>'Verotuloihin perust tasaus'!N289</f>
        <v>1041880.6537001712</v>
      </c>
      <c r="N284" s="303">
        <f>SUM(Yhteenveto[[#This Row],[Valtionosuus ennen verotuloihin perustuvaa valtionosuuden tasausta]]+Yhteenveto[[#This Row],[Verotuloihin perustuva valtionosuuden tasaus]])</f>
        <v>4206729.8389430661</v>
      </c>
      <c r="O284" s="241">
        <f>Verokorvaukset!G282</f>
        <v>311678.75562706956</v>
      </c>
      <c r="P284" s="372">
        <f>SUM(Yhteenveto[[#This Row],[Kunnan  peruspalvelujen valtionosuus ]:[Veroperustemuutoksista johtuvien veromenetysten korvaus]])</f>
        <v>4518408.5945701357</v>
      </c>
      <c r="Q284" s="34">
        <f>Kotikuntakorvaus!F286</f>
        <v>111305.25000000003</v>
      </c>
      <c r="R284" s="341">
        <f>+Yhteenveto[[#This Row],[Kunnan  peruspalvelujen valtionosuus ]]+Yhteenveto[[#This Row],[Veroperustemuutoksista johtuvien veromenetysten korvaus]]+Yhteenveto[[#This Row],[Kotikuntakorvaus, netto]]</f>
        <v>4629713.8445701357</v>
      </c>
      <c r="S284" s="11"/>
      <c r="T284"/>
    </row>
    <row r="285" spans="1:20" ht="15" x14ac:dyDescent="0.25">
      <c r="A285" s="32">
        <v>924</v>
      </c>
      <c r="B285" s="13" t="s">
        <v>290</v>
      </c>
      <c r="C285" s="15">
        <v>2931</v>
      </c>
      <c r="D285" s="15">
        <f>Ikärakenne[[#This Row],[Laskennalliset kustannukset, IKÄRAKENNE yhteensä, €]]</f>
        <v>4679271.21</v>
      </c>
      <c r="E285" s="15">
        <f>'Lask. kustannukset MUUT'!AD291</f>
        <v>931121.79126361455</v>
      </c>
      <c r="F285" s="231">
        <f>Yhteenveto[[#This Row],[Ikärakenne, laskennallinen kustannus]]+Yhteenveto[[#This Row],[Muut laskennalliset kustannukset ]]</f>
        <v>5610393.0012636147</v>
      </c>
      <c r="G285" s="451">
        <v>1548.79</v>
      </c>
      <c r="H285" s="17">
        <v>4539503.49</v>
      </c>
      <c r="I285" s="339">
        <f>Yhteenveto[[#This Row],[Laskennalliset kustannukset yhteensä]]-Yhteenveto[[#This Row],[Omarahoitusosuus, €]]</f>
        <v>1070889.5112636145</v>
      </c>
      <c r="J285" s="33">
        <f>Lisäosat!U286</f>
        <v>276440.15002780565</v>
      </c>
      <c r="K285" s="34">
        <f>'Muut lis_väh'!Q283</f>
        <v>-53156.249117775442</v>
      </c>
      <c r="L285" s="231">
        <f>Yhteenveto[[#This Row],[Valtionosuus omarahoitusosuuden jälkeen (välisumma)]]+Yhteenveto[[#This Row],[Lisäosat yhteensä]]+Yhteenveto[[#This Row],[Valtionosuuteen tehtävät vähennykset ja lisäykset, netto]]</f>
        <v>1294173.4121736449</v>
      </c>
      <c r="M285" s="34">
        <f>'Verotuloihin perust tasaus'!N290</f>
        <v>1639673.6360290761</v>
      </c>
      <c r="N285" s="303">
        <f>SUM(Yhteenveto[[#This Row],[Valtionosuus ennen verotuloihin perustuvaa valtionosuuden tasausta]]+Yhteenveto[[#This Row],[Verotuloihin perustuva valtionosuuden tasaus]])</f>
        <v>2933847.0482027209</v>
      </c>
      <c r="O285" s="241">
        <f>Verokorvaukset!G283</f>
        <v>509318.094249324</v>
      </c>
      <c r="P285" s="372">
        <f>SUM(Yhteenveto[[#This Row],[Kunnan  peruspalvelujen valtionosuus ]:[Veroperustemuutoksista johtuvien veromenetysten korvaus]])</f>
        <v>3443165.1424520449</v>
      </c>
      <c r="Q285" s="34">
        <f>Kotikuntakorvaus!F287</f>
        <v>-17667.5</v>
      </c>
      <c r="R285" s="341">
        <f>+Yhteenveto[[#This Row],[Kunnan  peruspalvelujen valtionosuus ]]+Yhteenveto[[#This Row],[Veroperustemuutoksista johtuvien veromenetysten korvaus]]+Yhteenveto[[#This Row],[Kotikuntakorvaus, netto]]</f>
        <v>3425497.6424520449</v>
      </c>
      <c r="S285" s="11"/>
      <c r="T285"/>
    </row>
    <row r="286" spans="1:20" ht="15" x14ac:dyDescent="0.25">
      <c r="A286" s="32">
        <v>925</v>
      </c>
      <c r="B286" s="13" t="s">
        <v>291</v>
      </c>
      <c r="C286" s="15">
        <v>3352</v>
      </c>
      <c r="D286" s="15">
        <f>Ikärakenne[[#This Row],[Laskennalliset kustannukset, IKÄRAKENNE yhteensä, €]]</f>
        <v>5485921.4299999997</v>
      </c>
      <c r="E286" s="15">
        <f>'Lask. kustannukset MUUT'!AD292</f>
        <v>1539403.5343184047</v>
      </c>
      <c r="F286" s="231">
        <f>Yhteenveto[[#This Row],[Ikärakenne, laskennallinen kustannus]]+Yhteenveto[[#This Row],[Muut laskennalliset kustannukset ]]</f>
        <v>7025324.964318404</v>
      </c>
      <c r="G286" s="451">
        <v>1548.79</v>
      </c>
      <c r="H286" s="17">
        <v>5191544.08</v>
      </c>
      <c r="I286" s="339">
        <f>Yhteenveto[[#This Row],[Laskennalliset kustannukset yhteensä]]-Yhteenveto[[#This Row],[Omarahoitusosuus, €]]</f>
        <v>1833780.8843184039</v>
      </c>
      <c r="J286" s="33">
        <f>Lisäosat!U287</f>
        <v>318745.0413996132</v>
      </c>
      <c r="K286" s="34">
        <f>'Muut lis_väh'!Q284</f>
        <v>1738958.8462642906</v>
      </c>
      <c r="L286" s="231">
        <f>Yhteenveto[[#This Row],[Valtionosuus omarahoitusosuuden jälkeen (välisumma)]]+Yhteenveto[[#This Row],[Lisäosat yhteensä]]+Yhteenveto[[#This Row],[Valtionosuuteen tehtävät vähennykset ja lisäykset, netto]]</f>
        <v>3891484.7719823075</v>
      </c>
      <c r="M286" s="34">
        <f>'Verotuloihin perust tasaus'!N291</f>
        <v>140900.70406717071</v>
      </c>
      <c r="N286" s="303">
        <f>SUM(Yhteenveto[[#This Row],[Valtionosuus ennen verotuloihin perustuvaa valtionosuuden tasausta]]+Yhteenveto[[#This Row],[Verotuloihin perustuva valtionosuuden tasaus]])</f>
        <v>4032385.4760494782</v>
      </c>
      <c r="O286" s="241">
        <f>Verokorvaukset!G284</f>
        <v>602232.40073797817</v>
      </c>
      <c r="P286" s="372">
        <f>SUM(Yhteenveto[[#This Row],[Kunnan  peruspalvelujen valtionosuus ]:[Veroperustemuutoksista johtuvien veromenetysten korvaus]])</f>
        <v>4634617.8767874567</v>
      </c>
      <c r="Q286" s="34">
        <f>Kotikuntakorvaus!F288</f>
        <v>37013.412500000006</v>
      </c>
      <c r="R286" s="341">
        <f>+Yhteenveto[[#This Row],[Kunnan  peruspalvelujen valtionosuus ]]+Yhteenveto[[#This Row],[Veroperustemuutoksista johtuvien veromenetysten korvaus]]+Yhteenveto[[#This Row],[Kotikuntakorvaus, netto]]</f>
        <v>4671631.2892874563</v>
      </c>
      <c r="S286" s="11"/>
      <c r="T286"/>
    </row>
    <row r="287" spans="1:20" ht="15" x14ac:dyDescent="0.25">
      <c r="A287" s="32">
        <v>927</v>
      </c>
      <c r="B287" s="13" t="s">
        <v>292</v>
      </c>
      <c r="C287" s="15">
        <v>28799</v>
      </c>
      <c r="D287" s="15">
        <f>Ikärakenne[[#This Row],[Laskennalliset kustannukset, IKÄRAKENNE yhteensä, €]]</f>
        <v>52939023.050000012</v>
      </c>
      <c r="E287" s="15">
        <f>'Lask. kustannukset MUUT'!AD293</f>
        <v>8432520.3960286584</v>
      </c>
      <c r="F287" s="231">
        <f>Yhteenveto[[#This Row],[Ikärakenne, laskennallinen kustannus]]+Yhteenveto[[#This Row],[Muut laskennalliset kustannukset ]]</f>
        <v>61371543.446028672</v>
      </c>
      <c r="G287" s="451">
        <v>1548.79</v>
      </c>
      <c r="H287" s="17">
        <v>44603603.210000001</v>
      </c>
      <c r="I287" s="339">
        <f>Yhteenveto[[#This Row],[Laskennalliset kustannukset yhteensä]]-Yhteenveto[[#This Row],[Omarahoitusosuus, €]]</f>
        <v>16767940.236028671</v>
      </c>
      <c r="J287" s="33">
        <f>Lisäosat!U288</f>
        <v>836686.78258716268</v>
      </c>
      <c r="K287" s="34">
        <f>'Muut lis_väh'!Q285</f>
        <v>-1254125.5097155343</v>
      </c>
      <c r="L287" s="231">
        <f>Yhteenveto[[#This Row],[Valtionosuus omarahoitusosuuden jälkeen (välisumma)]]+Yhteenveto[[#This Row],[Lisäosat yhteensä]]+Yhteenveto[[#This Row],[Valtionosuuteen tehtävät vähennykset ja lisäykset, netto]]</f>
        <v>16350501.5089003</v>
      </c>
      <c r="M287" s="34">
        <f>'Verotuloihin perust tasaus'!N292</f>
        <v>1444865.9012661243</v>
      </c>
      <c r="N287" s="303">
        <f>SUM(Yhteenveto[[#This Row],[Valtionosuus ennen verotuloihin perustuvaa valtionosuuden tasausta]]+Yhteenveto[[#This Row],[Verotuloihin perustuva valtionosuuden tasaus]])</f>
        <v>17795367.410166424</v>
      </c>
      <c r="O287" s="241">
        <f>Verokorvaukset!G285</f>
        <v>2059449.6724135312</v>
      </c>
      <c r="P287" s="372">
        <f>SUM(Yhteenveto[[#This Row],[Kunnan  peruspalvelujen valtionosuus ]:[Veroperustemuutoksista johtuvien veromenetysten korvaus]])</f>
        <v>19854817.082579955</v>
      </c>
      <c r="Q287" s="34">
        <f>Kotikuntakorvaus!F289</f>
        <v>-49398.329999999842</v>
      </c>
      <c r="R287" s="341">
        <f>+Yhteenveto[[#This Row],[Kunnan  peruspalvelujen valtionosuus ]]+Yhteenveto[[#This Row],[Veroperustemuutoksista johtuvien veromenetysten korvaus]]+Yhteenveto[[#This Row],[Kotikuntakorvaus, netto]]</f>
        <v>19805418.752579957</v>
      </c>
      <c r="S287" s="11"/>
      <c r="T287"/>
    </row>
    <row r="288" spans="1:20" ht="15" x14ac:dyDescent="0.25">
      <c r="A288" s="32">
        <v>931</v>
      </c>
      <c r="B288" s="13" t="s">
        <v>293</v>
      </c>
      <c r="C288" s="15">
        <v>5764</v>
      </c>
      <c r="D288" s="15">
        <f>Ikärakenne[[#This Row],[Laskennalliset kustannukset, IKÄRAKENNE yhteensä, €]]</f>
        <v>7374456.6099999994</v>
      </c>
      <c r="E288" s="15">
        <f>'Lask. kustannukset MUUT'!AD294</f>
        <v>2209185.2276972989</v>
      </c>
      <c r="F288" s="231">
        <f>Yhteenveto[[#This Row],[Ikärakenne, laskennallinen kustannus]]+Yhteenveto[[#This Row],[Muut laskennalliset kustannukset ]]</f>
        <v>9583641.8376972973</v>
      </c>
      <c r="G288" s="451">
        <v>1548.79</v>
      </c>
      <c r="H288" s="17">
        <v>8927225.5600000005</v>
      </c>
      <c r="I288" s="339">
        <f>Yhteenveto[[#This Row],[Laskennalliset kustannukset yhteensä]]-Yhteenveto[[#This Row],[Omarahoitusosuus, €]]</f>
        <v>656416.27769729681</v>
      </c>
      <c r="J288" s="33">
        <f>Lisäosat!U289</f>
        <v>1036155.3616176032</v>
      </c>
      <c r="K288" s="34">
        <f>'Muut lis_väh'!Q286</f>
        <v>3272536.9404486134</v>
      </c>
      <c r="L288" s="231">
        <f>Yhteenveto[[#This Row],[Valtionosuus omarahoitusosuuden jälkeen (välisumma)]]+Yhteenveto[[#This Row],[Lisäosat yhteensä]]+Yhteenveto[[#This Row],[Valtionosuuteen tehtävät vähennykset ja lisäykset, netto]]</f>
        <v>4965108.5797635131</v>
      </c>
      <c r="M288" s="34">
        <f>'Verotuloihin perust tasaus'!N293</f>
        <v>1792868.6170113878</v>
      </c>
      <c r="N288" s="303">
        <f>SUM(Yhteenveto[[#This Row],[Valtionosuus ennen verotuloihin perustuvaa valtionosuuden tasausta]]+Yhteenveto[[#This Row],[Verotuloihin perustuva valtionosuuden tasaus]])</f>
        <v>6757977.1967749009</v>
      </c>
      <c r="O288" s="241">
        <f>Verokorvaukset!G286</f>
        <v>932504.65565280057</v>
      </c>
      <c r="P288" s="372">
        <f>SUM(Yhteenveto[[#This Row],[Kunnan  peruspalvelujen valtionosuus ]:[Veroperustemuutoksista johtuvien veromenetysten korvaus]])</f>
        <v>7690481.8524277015</v>
      </c>
      <c r="Q288" s="34">
        <f>Kotikuntakorvaus!F290</f>
        <v>-84745.697249999997</v>
      </c>
      <c r="R288" s="341">
        <f>+Yhteenveto[[#This Row],[Kunnan  peruspalvelujen valtionosuus ]]+Yhteenveto[[#This Row],[Veroperustemuutoksista johtuvien veromenetysten korvaus]]+Yhteenveto[[#This Row],[Kotikuntakorvaus, netto]]</f>
        <v>7605736.1551777013</v>
      </c>
      <c r="S288" s="11"/>
      <c r="T288"/>
    </row>
    <row r="289" spans="1:20" ht="15" x14ac:dyDescent="0.25">
      <c r="A289" s="32">
        <v>934</v>
      </c>
      <c r="B289" s="13" t="s">
        <v>294</v>
      </c>
      <c r="C289" s="15">
        <v>2607</v>
      </c>
      <c r="D289" s="15">
        <f>Ikärakenne[[#This Row],[Laskennalliset kustannukset, IKÄRAKENNE yhteensä, €]]</f>
        <v>3781249.1900000004</v>
      </c>
      <c r="E289" s="15">
        <f>'Lask. kustannukset MUUT'!AD295</f>
        <v>670263.81197824993</v>
      </c>
      <c r="F289" s="231">
        <f>Yhteenveto[[#This Row],[Ikärakenne, laskennallinen kustannus]]+Yhteenveto[[#This Row],[Muut laskennalliset kustannukset ]]</f>
        <v>4451513.0019782502</v>
      </c>
      <c r="G289" s="451">
        <v>1548.79</v>
      </c>
      <c r="H289" s="17">
        <v>4037695.53</v>
      </c>
      <c r="I289" s="339">
        <f>Yhteenveto[[#This Row],[Laskennalliset kustannukset yhteensä]]-Yhteenveto[[#This Row],[Omarahoitusosuus, €]]</f>
        <v>413817.47197825043</v>
      </c>
      <c r="J289" s="33">
        <f>Lisäosat!U290</f>
        <v>190084.58569995532</v>
      </c>
      <c r="K289" s="34">
        <f>'Muut lis_väh'!Q287</f>
        <v>162074.11281834601</v>
      </c>
      <c r="L289" s="231">
        <f>Yhteenveto[[#This Row],[Valtionosuus omarahoitusosuuden jälkeen (välisumma)]]+Yhteenveto[[#This Row],[Lisäosat yhteensä]]+Yhteenveto[[#This Row],[Valtionosuuteen tehtävät vähennykset ja lisäykset, netto]]</f>
        <v>765976.17049655179</v>
      </c>
      <c r="M289" s="34">
        <f>'Verotuloihin perust tasaus'!N294</f>
        <v>1127521.6166499041</v>
      </c>
      <c r="N289" s="303">
        <f>SUM(Yhteenveto[[#This Row],[Valtionosuus ennen verotuloihin perustuvaa valtionosuuden tasausta]]+Yhteenveto[[#This Row],[Verotuloihin perustuva valtionosuuden tasaus]])</f>
        <v>1893497.7871464558</v>
      </c>
      <c r="O289" s="241">
        <f>Verokorvaukset!G287</f>
        <v>334333.12314697681</v>
      </c>
      <c r="P289" s="372">
        <f>SUM(Yhteenveto[[#This Row],[Kunnan  peruspalvelujen valtionosuus ]:[Veroperustemuutoksista johtuvien veromenetysten korvaus]])</f>
        <v>2227830.9102934329</v>
      </c>
      <c r="Q289" s="34">
        <f>Kotikuntakorvaus!F291</f>
        <v>128972.75</v>
      </c>
      <c r="R289" s="341">
        <f>+Yhteenveto[[#This Row],[Kunnan  peruspalvelujen valtionosuus ]]+Yhteenveto[[#This Row],[Veroperustemuutoksista johtuvien veromenetysten korvaus]]+Yhteenveto[[#This Row],[Kotikuntakorvaus, netto]]</f>
        <v>2356803.6602934329</v>
      </c>
      <c r="S289" s="11"/>
      <c r="T289"/>
    </row>
    <row r="290" spans="1:20" ht="15" x14ac:dyDescent="0.25">
      <c r="A290" s="32">
        <v>935</v>
      </c>
      <c r="B290" s="13" t="s">
        <v>295</v>
      </c>
      <c r="C290" s="15">
        <v>2831</v>
      </c>
      <c r="D290" s="15">
        <f>Ikärakenne[[#This Row],[Laskennalliset kustannukset, IKÄRAKENNE yhteensä, €]]</f>
        <v>3391968.12</v>
      </c>
      <c r="E290" s="15">
        <f>'Lask. kustannukset MUUT'!AD296</f>
        <v>1201802.9631668229</v>
      </c>
      <c r="F290" s="231">
        <f>Yhteenveto[[#This Row],[Ikärakenne, laskennallinen kustannus]]+Yhteenveto[[#This Row],[Muut laskennalliset kustannukset ]]</f>
        <v>4593771.0831668228</v>
      </c>
      <c r="G290" s="451">
        <v>1548.79</v>
      </c>
      <c r="H290" s="17">
        <v>4384624.49</v>
      </c>
      <c r="I290" s="339">
        <f>Yhteenveto[[#This Row],[Laskennalliset kustannukset yhteensä]]-Yhteenveto[[#This Row],[Omarahoitusosuus, €]]</f>
        <v>209146.59316682257</v>
      </c>
      <c r="J290" s="33">
        <f>Lisäosat!U291</f>
        <v>214989.22082607428</v>
      </c>
      <c r="K290" s="34">
        <f>'Muut lis_väh'!Q288</f>
        <v>-78855.875354821401</v>
      </c>
      <c r="L290" s="231">
        <f>Yhteenveto[[#This Row],[Valtionosuus omarahoitusosuuden jälkeen (välisumma)]]+Yhteenveto[[#This Row],[Lisäosat yhteensä]]+Yhteenveto[[#This Row],[Valtionosuuteen tehtävät vähennykset ja lisäykset, netto]]</f>
        <v>345279.93863807543</v>
      </c>
      <c r="M290" s="34">
        <f>'Verotuloihin perust tasaus'!N295</f>
        <v>960475.81928575388</v>
      </c>
      <c r="N290" s="303">
        <f>SUM(Yhteenveto[[#This Row],[Valtionosuus ennen verotuloihin perustuvaa valtionosuuden tasausta]]+Yhteenveto[[#This Row],[Verotuloihin perustuva valtionosuuden tasaus]])</f>
        <v>1305755.7579238294</v>
      </c>
      <c r="O290" s="241">
        <f>Verokorvaukset!G288</f>
        <v>397720.63431014301</v>
      </c>
      <c r="P290" s="372">
        <f>SUM(Yhteenveto[[#This Row],[Kunnan  peruspalvelujen valtionosuus ]:[Veroperustemuutoksista johtuvien veromenetysten korvaus]])</f>
        <v>1703476.3922339724</v>
      </c>
      <c r="Q290" s="34">
        <f>Kotikuntakorvaus!F292</f>
        <v>734049.29</v>
      </c>
      <c r="R290" s="341">
        <f>+Yhteenveto[[#This Row],[Kunnan  peruspalvelujen valtionosuus ]]+Yhteenveto[[#This Row],[Veroperustemuutoksista johtuvien veromenetysten korvaus]]+Yhteenveto[[#This Row],[Kotikuntakorvaus, netto]]</f>
        <v>2437525.6822339725</v>
      </c>
      <c r="S290" s="11"/>
      <c r="T290"/>
    </row>
    <row r="291" spans="1:20" ht="15" x14ac:dyDescent="0.25">
      <c r="A291" s="32">
        <v>936</v>
      </c>
      <c r="B291" s="13" t="s">
        <v>296</v>
      </c>
      <c r="C291" s="15">
        <v>6190</v>
      </c>
      <c r="D291" s="15">
        <f>Ikärakenne[[#This Row],[Laskennalliset kustannukset, IKÄRAKENNE yhteensä, €]]</f>
        <v>8097732.9800000004</v>
      </c>
      <c r="E291" s="15">
        <f>'Lask. kustannukset MUUT'!AD297</f>
        <v>2310176.2582688578</v>
      </c>
      <c r="F291" s="231">
        <f>Yhteenveto[[#This Row],[Ikärakenne, laskennallinen kustannus]]+Yhteenveto[[#This Row],[Muut laskennalliset kustannukset ]]</f>
        <v>10407909.238268858</v>
      </c>
      <c r="G291" s="451">
        <v>1548.79</v>
      </c>
      <c r="H291" s="17">
        <v>9587010.0999999996</v>
      </c>
      <c r="I291" s="339">
        <f>Yhteenveto[[#This Row],[Laskennalliset kustannukset yhteensä]]-Yhteenveto[[#This Row],[Omarahoitusosuus, €]]</f>
        <v>820899.13826885819</v>
      </c>
      <c r="J291" s="33">
        <f>Lisäosat!U292</f>
        <v>895875.47832275403</v>
      </c>
      <c r="K291" s="34">
        <f>'Muut lis_väh'!Q289</f>
        <v>2247116.0341380597</v>
      </c>
      <c r="L291" s="231">
        <f>Yhteenveto[[#This Row],[Valtionosuus omarahoitusosuuden jälkeen (välisumma)]]+Yhteenveto[[#This Row],[Lisäosat yhteensä]]+Yhteenveto[[#This Row],[Valtionosuuteen tehtävät vähennykset ja lisäykset, netto]]</f>
        <v>3963890.6507296721</v>
      </c>
      <c r="M291" s="34">
        <f>'Verotuloihin perust tasaus'!N296</f>
        <v>2274594.6448726919</v>
      </c>
      <c r="N291" s="303">
        <f>SUM(Yhteenveto[[#This Row],[Valtionosuus ennen verotuloihin perustuvaa valtionosuuden tasausta]]+Yhteenveto[[#This Row],[Verotuloihin perustuva valtionosuuden tasaus]])</f>
        <v>6238485.2956023645</v>
      </c>
      <c r="O291" s="241">
        <f>Verokorvaukset!G289</f>
        <v>1060455.1768096604</v>
      </c>
      <c r="P291" s="372">
        <f>SUM(Yhteenveto[[#This Row],[Kunnan  peruspalvelujen valtionosuus ]:[Veroperustemuutoksista johtuvien veromenetysten korvaus]])</f>
        <v>7298940.4724120246</v>
      </c>
      <c r="Q291" s="34">
        <f>Kotikuntakorvaus!F293</f>
        <v>157152.41250000001</v>
      </c>
      <c r="R291" s="341">
        <f>+Yhteenveto[[#This Row],[Kunnan  peruspalvelujen valtionosuus ]]+Yhteenveto[[#This Row],[Veroperustemuutoksista johtuvien veromenetysten korvaus]]+Yhteenveto[[#This Row],[Kotikuntakorvaus, netto]]</f>
        <v>7456092.8849120243</v>
      </c>
      <c r="S291" s="11"/>
      <c r="T291"/>
    </row>
    <row r="292" spans="1:20" ht="15" x14ac:dyDescent="0.25">
      <c r="A292" s="32">
        <v>946</v>
      </c>
      <c r="B292" s="13" t="s">
        <v>297</v>
      </c>
      <c r="C292" s="15">
        <v>6210</v>
      </c>
      <c r="D292" s="15">
        <f>Ikärakenne[[#This Row],[Laskennalliset kustannukset, IKÄRAKENNE yhteensä, €]]</f>
        <v>11684728.629999999</v>
      </c>
      <c r="E292" s="15">
        <f>'Lask. kustannukset MUUT'!AD298</f>
        <v>3875218.8705956652</v>
      </c>
      <c r="F292" s="231">
        <f>Yhteenveto[[#This Row],[Ikärakenne, laskennallinen kustannus]]+Yhteenveto[[#This Row],[Muut laskennalliset kustannukset ]]</f>
        <v>15559947.500595665</v>
      </c>
      <c r="G292" s="451">
        <v>1548.79</v>
      </c>
      <c r="H292" s="17">
        <v>9617985.9000000004</v>
      </c>
      <c r="I292" s="339">
        <f>Yhteenveto[[#This Row],[Laskennalliset kustannukset yhteensä]]-Yhteenveto[[#This Row],[Omarahoitusosuus, €]]</f>
        <v>5941961.6005956642</v>
      </c>
      <c r="J292" s="33">
        <f>Lisäosat!U293</f>
        <v>364791.45928667003</v>
      </c>
      <c r="K292" s="34">
        <f>'Muut lis_väh'!Q290</f>
        <v>-670857.57122294744</v>
      </c>
      <c r="L292" s="231">
        <f>Yhteenveto[[#This Row],[Valtionosuus omarahoitusosuuden jälkeen (välisumma)]]+Yhteenveto[[#This Row],[Lisäosat yhteensä]]+Yhteenveto[[#This Row],[Valtionosuuteen tehtävät vähennykset ja lisäykset, netto]]</f>
        <v>5635895.4886593875</v>
      </c>
      <c r="M292" s="34">
        <f>'Verotuloihin perust tasaus'!N297</f>
        <v>2222680.7005851064</v>
      </c>
      <c r="N292" s="303">
        <f>SUM(Yhteenveto[[#This Row],[Valtionosuus ennen verotuloihin perustuvaa valtionosuuden tasausta]]+Yhteenveto[[#This Row],[Verotuloihin perustuva valtionosuuden tasaus]])</f>
        <v>7858576.1892444938</v>
      </c>
      <c r="O292" s="241">
        <f>Verokorvaukset!G290</f>
        <v>916628.92097521015</v>
      </c>
      <c r="P292" s="372">
        <f>SUM(Yhteenveto[[#This Row],[Kunnan  peruspalvelujen valtionosuus ]:[Veroperustemuutoksista johtuvien veromenetysten korvaus]])</f>
        <v>8775205.110219704</v>
      </c>
      <c r="Q292" s="34">
        <f>Kotikuntakorvaus!F294</f>
        <v>-160067.54999999999</v>
      </c>
      <c r="R292" s="341">
        <f>+Yhteenveto[[#This Row],[Kunnan  peruspalvelujen valtionosuus ]]+Yhteenveto[[#This Row],[Veroperustemuutoksista johtuvien veromenetysten korvaus]]+Yhteenveto[[#This Row],[Kotikuntakorvaus, netto]]</f>
        <v>8615137.5602197032</v>
      </c>
      <c r="S292" s="11"/>
      <c r="T292"/>
    </row>
    <row r="293" spans="1:20" ht="15" x14ac:dyDescent="0.25">
      <c r="A293" s="32">
        <v>976</v>
      </c>
      <c r="B293" s="13" t="s">
        <v>298</v>
      </c>
      <c r="C293" s="15">
        <v>3721</v>
      </c>
      <c r="D293" s="15">
        <f>Ikärakenne[[#This Row],[Laskennalliset kustannukset, IKÄRAKENNE yhteensä, €]]</f>
        <v>4557213.0600000005</v>
      </c>
      <c r="E293" s="15">
        <f>'Lask. kustannukset MUUT'!AD299</f>
        <v>2619691.3377568633</v>
      </c>
      <c r="F293" s="231">
        <f>Yhteenveto[[#This Row],[Ikärakenne, laskennallinen kustannus]]+Yhteenveto[[#This Row],[Muut laskennalliset kustannukset ]]</f>
        <v>7176904.3977568634</v>
      </c>
      <c r="G293" s="451">
        <v>1548.79</v>
      </c>
      <c r="H293" s="17">
        <v>5763047.5899999999</v>
      </c>
      <c r="I293" s="339">
        <f>Yhteenveto[[#This Row],[Laskennalliset kustannukset yhteensä]]-Yhteenveto[[#This Row],[Omarahoitusosuus, €]]</f>
        <v>1413856.8077568635</v>
      </c>
      <c r="J293" s="33">
        <f>Lisäosat!U294</f>
        <v>1413855.5541249411</v>
      </c>
      <c r="K293" s="34">
        <f>'Muut lis_väh'!Q291</f>
        <v>-363794.87382008659</v>
      </c>
      <c r="L293" s="231">
        <f>Yhteenveto[[#This Row],[Valtionosuus omarahoitusosuuden jälkeen (välisumma)]]+Yhteenveto[[#This Row],[Lisäosat yhteensä]]+Yhteenveto[[#This Row],[Valtionosuuteen tehtävät vähennykset ja lisäykset, netto]]</f>
        <v>2463917.4880617182</v>
      </c>
      <c r="M293" s="34">
        <f>'Verotuloihin perust tasaus'!N298</f>
        <v>1929579.4543904059</v>
      </c>
      <c r="N293" s="303">
        <f>SUM(Yhteenveto[[#This Row],[Valtionosuus ennen verotuloihin perustuvaa valtionosuuden tasausta]]+Yhteenveto[[#This Row],[Verotuloihin perustuva valtionosuuden tasaus]])</f>
        <v>4393496.9424521243</v>
      </c>
      <c r="O293" s="241">
        <f>Verokorvaukset!G291</f>
        <v>594306.3366758913</v>
      </c>
      <c r="P293" s="372">
        <f>SUM(Yhteenveto[[#This Row],[Kunnan  peruspalvelujen valtionosuus ]:[Veroperustemuutoksista johtuvien veromenetysten korvaus]])</f>
        <v>4987803.279128016</v>
      </c>
      <c r="Q293" s="34">
        <f>Kotikuntakorvaus!F295</f>
        <v>-208865.185</v>
      </c>
      <c r="R293" s="341">
        <f>+Yhteenveto[[#This Row],[Kunnan  peruspalvelujen valtionosuus ]]+Yhteenveto[[#This Row],[Veroperustemuutoksista johtuvien veromenetysten korvaus]]+Yhteenveto[[#This Row],[Kotikuntakorvaus, netto]]</f>
        <v>4778938.0941280164</v>
      </c>
      <c r="S293" s="11"/>
      <c r="T293"/>
    </row>
    <row r="294" spans="1:20" ht="15" x14ac:dyDescent="0.25">
      <c r="A294" s="32">
        <v>977</v>
      </c>
      <c r="B294" s="13" t="s">
        <v>299</v>
      </c>
      <c r="C294" s="15">
        <v>15406</v>
      </c>
      <c r="D294" s="15">
        <f>Ikärakenne[[#This Row],[Laskennalliset kustannukset, IKÄRAKENNE yhteensä, €]]</f>
        <v>32682836.079999998</v>
      </c>
      <c r="E294" s="15">
        <f>'Lask. kustannukset MUUT'!AD300</f>
        <v>3236358.1925537111</v>
      </c>
      <c r="F294" s="231">
        <f>Yhteenveto[[#This Row],[Ikärakenne, laskennallinen kustannus]]+Yhteenveto[[#This Row],[Muut laskennalliset kustannukset ]]</f>
        <v>35919194.272553712</v>
      </c>
      <c r="G294" s="451">
        <v>1548.79</v>
      </c>
      <c r="H294" s="17">
        <v>23860658.739999998</v>
      </c>
      <c r="I294" s="339">
        <f>Yhteenveto[[#This Row],[Laskennalliset kustannukset yhteensä]]-Yhteenveto[[#This Row],[Omarahoitusosuus, €]]</f>
        <v>12058535.532553714</v>
      </c>
      <c r="J294" s="33">
        <f>Lisäosat!U295</f>
        <v>586283.885500437</v>
      </c>
      <c r="K294" s="34">
        <f>'Muut lis_väh'!Q292</f>
        <v>-2259499.6066006082</v>
      </c>
      <c r="L294" s="231">
        <f>Yhteenveto[[#This Row],[Valtionosuus omarahoitusosuuden jälkeen (välisumma)]]+Yhteenveto[[#This Row],[Lisäosat yhteensä]]+Yhteenveto[[#This Row],[Valtionosuuteen tehtävät vähennykset ja lisäykset, netto]]</f>
        <v>10385319.811453542</v>
      </c>
      <c r="M294" s="34">
        <f>'Verotuloihin perust tasaus'!N299</f>
        <v>5837684.2673537703</v>
      </c>
      <c r="N294" s="303">
        <f>SUM(Yhteenveto[[#This Row],[Valtionosuus ennen verotuloihin perustuvaa valtionosuuden tasausta]]+Yhteenveto[[#This Row],[Verotuloihin perustuva valtionosuuden tasaus]])</f>
        <v>16223004.078807313</v>
      </c>
      <c r="O294" s="241">
        <f>Verokorvaukset!G292</f>
        <v>932809.91635275958</v>
      </c>
      <c r="P294" s="372">
        <f>SUM(Yhteenveto[[#This Row],[Kunnan  peruspalvelujen valtionosuus ]:[Veroperustemuutoksista johtuvien veromenetysten korvaus]])</f>
        <v>17155813.995160073</v>
      </c>
      <c r="Q294" s="34">
        <f>Kotikuntakorvaus!F296</f>
        <v>459443.33750000002</v>
      </c>
      <c r="R294" s="341">
        <f>+Yhteenveto[[#This Row],[Kunnan  peruspalvelujen valtionosuus ]]+Yhteenveto[[#This Row],[Veroperustemuutoksista johtuvien veromenetysten korvaus]]+Yhteenveto[[#This Row],[Kotikuntakorvaus, netto]]</f>
        <v>17615257.332660072</v>
      </c>
      <c r="S294" s="11"/>
      <c r="T294"/>
    </row>
    <row r="295" spans="1:20" ht="15" x14ac:dyDescent="0.25">
      <c r="A295" s="32">
        <v>980</v>
      </c>
      <c r="B295" s="13" t="s">
        <v>300</v>
      </c>
      <c r="C295" s="15">
        <v>33704</v>
      </c>
      <c r="D295" s="15">
        <f>Ikärakenne[[#This Row],[Laskennalliset kustannukset, IKÄRAKENNE yhteensä, €]]</f>
        <v>72260510.079999998</v>
      </c>
      <c r="E295" s="15">
        <f>'Lask. kustannukset MUUT'!AD301</f>
        <v>6806179.21992232</v>
      </c>
      <c r="F295" s="231">
        <f>Yhteenveto[[#This Row],[Ikärakenne, laskennallinen kustannus]]+Yhteenveto[[#This Row],[Muut laskennalliset kustannukset ]]</f>
        <v>79066689.299922317</v>
      </c>
      <c r="G295" s="451">
        <v>1548.79</v>
      </c>
      <c r="H295" s="17">
        <v>52200418.159999996</v>
      </c>
      <c r="I295" s="339">
        <f>Yhteenveto[[#This Row],[Laskennalliset kustannukset yhteensä]]-Yhteenveto[[#This Row],[Omarahoitusosuus, €]]</f>
        <v>26866271.139922321</v>
      </c>
      <c r="J295" s="33">
        <f>Lisäosat!U296</f>
        <v>1084477.3361572432</v>
      </c>
      <c r="K295" s="34">
        <f>'Muut lis_väh'!Q293</f>
        <v>-2632500.3917062953</v>
      </c>
      <c r="L295" s="231">
        <f>Yhteenveto[[#This Row],[Valtionosuus omarahoitusosuuden jälkeen (välisumma)]]+Yhteenveto[[#This Row],[Lisäosat yhteensä]]+Yhteenveto[[#This Row],[Valtionosuuteen tehtävät vähennykset ja lisäykset, netto]]</f>
        <v>25318248.084373269</v>
      </c>
      <c r="M295" s="34">
        <f>'Verotuloihin perust tasaus'!N300</f>
        <v>4562288.2424663994</v>
      </c>
      <c r="N295" s="303">
        <f>SUM(Yhteenveto[[#This Row],[Valtionosuus ennen verotuloihin perustuvaa valtionosuuden tasausta]]+Yhteenveto[[#This Row],[Verotuloihin perustuva valtionosuuden tasaus]])</f>
        <v>29880536.326839671</v>
      </c>
      <c r="O295" s="241">
        <f>Verokorvaukset!G293</f>
        <v>1327274.0183720938</v>
      </c>
      <c r="P295" s="372">
        <f>SUM(Yhteenveto[[#This Row],[Kunnan  peruspalvelujen valtionosuus ]:[Veroperustemuutoksista johtuvien veromenetysten korvaus]])</f>
        <v>31207810.345211763</v>
      </c>
      <c r="Q295" s="34">
        <f>Kotikuntakorvaus!F297</f>
        <v>-840884.66249999986</v>
      </c>
      <c r="R295" s="341">
        <f>+Yhteenveto[[#This Row],[Kunnan  peruspalvelujen valtionosuus ]]+Yhteenveto[[#This Row],[Veroperustemuutoksista johtuvien veromenetysten korvaus]]+Yhteenveto[[#This Row],[Kotikuntakorvaus, netto]]</f>
        <v>30366925.682711761</v>
      </c>
      <c r="S295" s="11"/>
      <c r="T295"/>
    </row>
    <row r="296" spans="1:20" ht="15" x14ac:dyDescent="0.25">
      <c r="A296" s="32">
        <v>981</v>
      </c>
      <c r="B296" s="13" t="s">
        <v>301</v>
      </c>
      <c r="C296" s="15">
        <v>2193</v>
      </c>
      <c r="D296" s="15">
        <f>Ikärakenne[[#This Row],[Laskennalliset kustannukset, IKÄRAKENNE yhteensä, €]]</f>
        <v>2770995.34</v>
      </c>
      <c r="E296" s="15">
        <f>'Lask. kustannukset MUUT'!AD302</f>
        <v>552706.30597878341</v>
      </c>
      <c r="F296" s="231">
        <f>Yhteenveto[[#This Row],[Ikärakenne, laskennallinen kustannus]]+Yhteenveto[[#This Row],[Muut laskennalliset kustannukset ]]</f>
        <v>3323701.6459787833</v>
      </c>
      <c r="G296" s="451">
        <v>1548.79</v>
      </c>
      <c r="H296" s="17">
        <v>3396496.4699999997</v>
      </c>
      <c r="I296" s="339">
        <f>Yhteenveto[[#This Row],[Laskennalliset kustannukset yhteensä]]-Yhteenveto[[#This Row],[Omarahoitusosuus, €]]</f>
        <v>-72794.824021216482</v>
      </c>
      <c r="J296" s="33">
        <f>Lisäosat!U297</f>
        <v>53777.938721738508</v>
      </c>
      <c r="K296" s="34">
        <f>'Muut lis_väh'!Q294</f>
        <v>783985.09263582248</v>
      </c>
      <c r="L296" s="231">
        <f>Yhteenveto[[#This Row],[Valtionosuus omarahoitusosuuden jälkeen (välisumma)]]+Yhteenveto[[#This Row],[Lisäosat yhteensä]]+Yhteenveto[[#This Row],[Valtionosuuteen tehtävät vähennykset ja lisäykset, netto]]</f>
        <v>764968.20733634452</v>
      </c>
      <c r="M296" s="34">
        <f>'Verotuloihin perust tasaus'!N301</f>
        <v>1146867.3437860694</v>
      </c>
      <c r="N296" s="303">
        <f>SUM(Yhteenveto[[#This Row],[Valtionosuus ennen verotuloihin perustuvaa valtionosuuden tasausta]]+Yhteenveto[[#This Row],[Verotuloihin perustuva valtionosuuden tasaus]])</f>
        <v>1911835.5511224139</v>
      </c>
      <c r="O296" s="241">
        <f>Verokorvaukset!G294</f>
        <v>365008.5111234113</v>
      </c>
      <c r="P296" s="372">
        <f>SUM(Yhteenveto[[#This Row],[Kunnan  peruspalvelujen valtionosuus ]:[Veroperustemuutoksista johtuvien veromenetysten korvaus]])</f>
        <v>2276844.0622458253</v>
      </c>
      <c r="Q296" s="34">
        <f>Kotikuntakorvaus!F298</f>
        <v>-7067</v>
      </c>
      <c r="R296" s="341">
        <f>+Yhteenveto[[#This Row],[Kunnan  peruspalvelujen valtionosuus ]]+Yhteenveto[[#This Row],[Veroperustemuutoksista johtuvien veromenetysten korvaus]]+Yhteenveto[[#This Row],[Kotikuntakorvaus, netto]]</f>
        <v>2269777.0622458253</v>
      </c>
      <c r="S296" s="11"/>
      <c r="T296"/>
    </row>
    <row r="297" spans="1:20" ht="15" x14ac:dyDescent="0.25">
      <c r="A297" s="32">
        <v>989</v>
      </c>
      <c r="B297" s="13" t="s">
        <v>302</v>
      </c>
      <c r="C297" s="15">
        <v>5220</v>
      </c>
      <c r="D297" s="15">
        <f>Ikärakenne[[#This Row],[Laskennalliset kustannukset, IKÄRAKENNE yhteensä, €]]</f>
        <v>7234460.4800000004</v>
      </c>
      <c r="E297" s="15">
        <f>'Lask. kustannukset MUUT'!AD303</f>
        <v>1708126.2641683579</v>
      </c>
      <c r="F297" s="231">
        <f>Yhteenveto[[#This Row],[Ikärakenne, laskennallinen kustannus]]+Yhteenveto[[#This Row],[Muut laskennalliset kustannukset ]]</f>
        <v>8942586.7441683579</v>
      </c>
      <c r="G297" s="451">
        <v>1548.79</v>
      </c>
      <c r="H297" s="17">
        <v>8084683.7999999998</v>
      </c>
      <c r="I297" s="339">
        <f>Yhteenveto[[#This Row],[Laskennalliset kustannukset yhteensä]]-Yhteenveto[[#This Row],[Omarahoitusosuus, €]]</f>
        <v>857902.94416835811</v>
      </c>
      <c r="J297" s="33">
        <f>Lisäosat!U298</f>
        <v>482320.64812033548</v>
      </c>
      <c r="K297" s="34">
        <f>'Muut lis_väh'!Q295</f>
        <v>-1671995.8685839502</v>
      </c>
      <c r="L297" s="231">
        <f>Yhteenveto[[#This Row],[Valtionosuus omarahoitusosuuden jälkeen (välisumma)]]+Yhteenveto[[#This Row],[Lisäosat yhteensä]]+Yhteenveto[[#This Row],[Valtionosuuteen tehtävät vähennykset ja lisäykset, netto]]</f>
        <v>-331772.27629525657</v>
      </c>
      <c r="M297" s="34">
        <f>'Verotuloihin perust tasaus'!N302</f>
        <v>2291009.420068291</v>
      </c>
      <c r="N297" s="303">
        <f>SUM(Yhteenveto[[#This Row],[Valtionosuus ennen verotuloihin perustuvaa valtionosuuden tasausta]]+Yhteenveto[[#This Row],[Verotuloihin perustuva valtionosuuden tasaus]])</f>
        <v>1959237.1437730344</v>
      </c>
      <c r="O297" s="241">
        <f>Verokorvaukset!G295</f>
        <v>673279.01378284849</v>
      </c>
      <c r="P297" s="372">
        <f>SUM(Yhteenveto[[#This Row],[Kunnan  peruspalvelujen valtionosuus ]:[Veroperustemuutoksista johtuvien veromenetysten korvaus]])</f>
        <v>2632516.1575558828</v>
      </c>
      <c r="Q297" s="34">
        <f>Kotikuntakorvaus!F299</f>
        <v>227168.715</v>
      </c>
      <c r="R297" s="341">
        <f>+Yhteenveto[[#This Row],[Kunnan  peruspalvelujen valtionosuus ]]+Yhteenveto[[#This Row],[Veroperustemuutoksista johtuvien veromenetysten korvaus]]+Yhteenveto[[#This Row],[Kotikuntakorvaus, netto]]</f>
        <v>2859684.8725558827</v>
      </c>
      <c r="S297" s="11"/>
      <c r="T297"/>
    </row>
    <row r="298" spans="1:20" ht="15" x14ac:dyDescent="0.25">
      <c r="A298" s="32">
        <v>992</v>
      </c>
      <c r="B298" s="13" t="s">
        <v>303</v>
      </c>
      <c r="C298" s="15">
        <v>17740</v>
      </c>
      <c r="D298" s="15">
        <f>Ikärakenne[[#This Row],[Laskennalliset kustannukset, IKÄRAKENNE yhteensä, €]]</f>
        <v>28352796.089999996</v>
      </c>
      <c r="E298" s="15">
        <f>'Lask. kustannukset MUUT'!AD304</f>
        <v>5393330.9362135492</v>
      </c>
      <c r="F298" s="231">
        <f>Yhteenveto[[#This Row],[Ikärakenne, laskennallinen kustannus]]+Yhteenveto[[#This Row],[Muut laskennalliset kustannukset ]]</f>
        <v>33746127.026213542</v>
      </c>
      <c r="G298" s="451">
        <v>1548.79</v>
      </c>
      <c r="H298" s="17">
        <v>27475534.599999998</v>
      </c>
      <c r="I298" s="339">
        <f>Yhteenveto[[#This Row],[Laskennalliset kustannukset yhteensä]]-Yhteenveto[[#This Row],[Omarahoitusosuus, €]]</f>
        <v>6270592.4262135439</v>
      </c>
      <c r="J298" s="33">
        <f>Lisäosat!U299</f>
        <v>632939.55233208451</v>
      </c>
      <c r="K298" s="34">
        <f>'Muut lis_väh'!Q296</f>
        <v>-1171571.8849179703</v>
      </c>
      <c r="L298" s="231">
        <f>Yhteenveto[[#This Row],[Valtionosuus omarahoitusosuuden jälkeen (välisumma)]]+Yhteenveto[[#This Row],[Lisäosat yhteensä]]+Yhteenveto[[#This Row],[Valtionosuuteen tehtävät vähennykset ja lisäykset, netto]]</f>
        <v>5731960.0936276577</v>
      </c>
      <c r="M298" s="34">
        <f>'Verotuloihin perust tasaus'!N303</f>
        <v>3507342.9093162385</v>
      </c>
      <c r="N298" s="303">
        <f>SUM(Yhteenveto[[#This Row],[Valtionosuus ennen verotuloihin perustuvaa valtionosuuden tasausta]]+Yhteenveto[[#This Row],[Verotuloihin perustuva valtionosuuden tasaus]])</f>
        <v>9239303.0029438958</v>
      </c>
      <c r="O298" s="241">
        <f>Verokorvaukset!G296</f>
        <v>1473692.5576474362</v>
      </c>
      <c r="P298" s="372">
        <f>SUM(Yhteenveto[[#This Row],[Kunnan  peruspalvelujen valtionosuus ]:[Veroperustemuutoksista johtuvien veromenetysten korvaus]])</f>
        <v>10712995.560591333</v>
      </c>
      <c r="Q298" s="34">
        <f>Kotikuntakorvaus!F300</f>
        <v>-36342.047500000044</v>
      </c>
      <c r="R298" s="341">
        <f>+Yhteenveto[[#This Row],[Kunnan  peruspalvelujen valtionosuus ]]+Yhteenveto[[#This Row],[Veroperustemuutoksista johtuvien veromenetysten korvaus]]+Yhteenveto[[#This Row],[Kotikuntakorvaus, netto]]</f>
        <v>10676653.513091333</v>
      </c>
      <c r="S298" s="11"/>
      <c r="T298"/>
    </row>
    <row r="299" spans="1:20" ht="15" x14ac:dyDescent="0.25">
      <c r="A299" s="442">
        <v>90000231</v>
      </c>
      <c r="B299" s="444" t="s">
        <v>304</v>
      </c>
      <c r="C299" s="15"/>
      <c r="D299" s="15"/>
      <c r="E299" s="15"/>
      <c r="F299" s="15"/>
      <c r="G299" s="16"/>
      <c r="H299" s="17"/>
      <c r="I299" s="17"/>
      <c r="J299" s="33"/>
      <c r="K299" s="15"/>
      <c r="L299" s="14"/>
      <c r="M299" s="34"/>
      <c r="N299" s="303"/>
      <c r="O299" s="303"/>
      <c r="P299" s="34"/>
      <c r="Q299" s="34">
        <f>Kotikuntakorvaus!F301</f>
        <v>2038347.0535774999</v>
      </c>
      <c r="R299" s="341">
        <f>+Yhteenveto[[#This Row],[Kunnan  peruspalvelujen valtionosuus ]]+Yhteenveto[[#This Row],[Veroperustemuutoksista johtuvien veromenetysten korvaus]]+Yhteenveto[[#This Row],[Kotikuntakorvaus, netto]]</f>
        <v>2038347.0535774999</v>
      </c>
      <c r="S299" s="11"/>
      <c r="T299"/>
    </row>
    <row r="300" spans="1:20" ht="15" x14ac:dyDescent="0.25">
      <c r="A300" s="443">
        <v>90000281</v>
      </c>
      <c r="B300" s="253" t="s">
        <v>1034</v>
      </c>
      <c r="C300" s="37"/>
      <c r="D300" s="37"/>
      <c r="E300" s="37"/>
      <c r="F300" s="15"/>
      <c r="G300" s="16"/>
      <c r="H300" s="17"/>
      <c r="I300" s="17"/>
      <c r="J300" s="15"/>
      <c r="K300" s="15"/>
      <c r="L300" s="18"/>
      <c r="M300" s="15"/>
      <c r="N300" s="303"/>
      <c r="O300" s="303"/>
      <c r="P300" s="34"/>
      <c r="Q300" s="34">
        <f>Kotikuntakorvaus!F302</f>
        <v>2908514.3075999999</v>
      </c>
      <c r="R300" s="341">
        <f>+Yhteenveto[[#This Row],[Kunnan  peruspalvelujen valtionosuus ]]+Yhteenveto[[#This Row],[Veroperustemuutoksista johtuvien veromenetysten korvaus]]+Yhteenveto[[#This Row],[Kotikuntakorvaus, netto]]</f>
        <v>2908514.3075999999</v>
      </c>
      <c r="S300" s="11"/>
      <c r="T300"/>
    </row>
    <row r="301" spans="1:20" ht="15" x14ac:dyDescent="0.25">
      <c r="A301" s="443">
        <v>90000381</v>
      </c>
      <c r="B301" s="253" t="s">
        <v>305</v>
      </c>
      <c r="C301" s="37"/>
      <c r="D301" s="37"/>
      <c r="E301" s="37"/>
      <c r="F301" s="15"/>
      <c r="G301" s="16"/>
      <c r="H301" s="17"/>
      <c r="I301" s="17"/>
      <c r="J301" s="15"/>
      <c r="K301" s="15"/>
      <c r="L301" s="18"/>
      <c r="M301" s="15"/>
      <c r="N301" s="303"/>
      <c r="O301" s="303"/>
      <c r="P301" s="34"/>
      <c r="Q301" s="34">
        <f>Kotikuntakorvaus!F303</f>
        <v>1154132.9975012499</v>
      </c>
      <c r="R301" s="341">
        <f>+Yhteenveto[[#This Row],[Kunnan  peruspalvelujen valtionosuus ]]+Yhteenveto[[#This Row],[Veroperustemuutoksista johtuvien veromenetysten korvaus]]+Yhteenveto[[#This Row],[Kotikuntakorvaus, netto]]</f>
        <v>1154132.9975012499</v>
      </c>
      <c r="S301" s="11"/>
      <c r="T301"/>
    </row>
    <row r="302" spans="1:20" ht="15" x14ac:dyDescent="0.25">
      <c r="A302" s="443">
        <v>90000691</v>
      </c>
      <c r="B302" s="253" t="s">
        <v>306</v>
      </c>
      <c r="C302" s="37"/>
      <c r="D302" s="37"/>
      <c r="E302" s="37"/>
      <c r="F302" s="15"/>
      <c r="G302" s="16"/>
      <c r="H302" s="17"/>
      <c r="I302" s="17"/>
      <c r="J302" s="15"/>
      <c r="K302" s="15"/>
      <c r="L302" s="18"/>
      <c r="M302" s="15"/>
      <c r="N302" s="303"/>
      <c r="O302" s="303"/>
      <c r="P302" s="34"/>
      <c r="Q302" s="34">
        <f>Kotikuntakorvaus!F304</f>
        <v>3226816.6783212498</v>
      </c>
      <c r="R302" s="341">
        <f>+Yhteenveto[[#This Row],[Kunnan  peruspalvelujen valtionosuus ]]+Yhteenveto[[#This Row],[Veroperustemuutoksista johtuvien veromenetysten korvaus]]+Yhteenveto[[#This Row],[Kotikuntakorvaus, netto]]</f>
        <v>3226816.6783212498</v>
      </c>
      <c r="S302" s="11"/>
      <c r="T302"/>
    </row>
    <row r="303" spans="1:20" ht="15" x14ac:dyDescent="0.25">
      <c r="A303" s="443">
        <v>90000851</v>
      </c>
      <c r="B303" s="253" t="s">
        <v>307</v>
      </c>
      <c r="C303" s="37"/>
      <c r="D303" s="37"/>
      <c r="E303" s="37"/>
      <c r="F303" s="15"/>
      <c r="G303" s="16"/>
      <c r="H303" s="17"/>
      <c r="I303" s="17"/>
      <c r="J303" s="15"/>
      <c r="K303" s="15"/>
      <c r="L303" s="18"/>
      <c r="M303" s="15"/>
      <c r="N303" s="303"/>
      <c r="O303" s="303"/>
      <c r="P303" s="34"/>
      <c r="Q303" s="34">
        <f>Kotikuntakorvaus!F305</f>
        <v>6242650.3897951748</v>
      </c>
      <c r="R303" s="341">
        <f>+Yhteenveto[[#This Row],[Kunnan  peruspalvelujen valtionosuus ]]+Yhteenveto[[#This Row],[Veroperustemuutoksista johtuvien veromenetysten korvaus]]+Yhteenveto[[#This Row],[Kotikuntakorvaus, netto]]</f>
        <v>6242650.3897951748</v>
      </c>
      <c r="S303" s="11"/>
      <c r="T303"/>
    </row>
    <row r="304" spans="1:20" ht="15" x14ac:dyDescent="0.25">
      <c r="A304" s="443">
        <v>90000901</v>
      </c>
      <c r="B304" s="253" t="s">
        <v>1035</v>
      </c>
      <c r="C304" s="37"/>
      <c r="D304" s="37"/>
      <c r="E304" s="37"/>
      <c r="F304" s="15"/>
      <c r="G304" s="16"/>
      <c r="H304" s="17"/>
      <c r="I304" s="17"/>
      <c r="J304" s="15"/>
      <c r="K304" s="15"/>
      <c r="L304" s="18"/>
      <c r="M304" s="15"/>
      <c r="N304" s="303"/>
      <c r="O304" s="303"/>
      <c r="P304" s="34"/>
      <c r="Q304" s="34">
        <f>Kotikuntakorvaus!F306</f>
        <v>6243023.1349999998</v>
      </c>
      <c r="R304" s="341">
        <f>+Yhteenveto[[#This Row],[Kunnan  peruspalvelujen valtionosuus ]]+Yhteenveto[[#This Row],[Veroperustemuutoksista johtuvien veromenetysten korvaus]]+Yhteenveto[[#This Row],[Kotikuntakorvaus, netto]]</f>
        <v>6243023.1349999998</v>
      </c>
      <c r="S304" s="11"/>
      <c r="T304"/>
    </row>
    <row r="305" spans="1:20" ht="15" x14ac:dyDescent="0.25">
      <c r="A305" s="443">
        <v>90001171</v>
      </c>
      <c r="B305" s="253" t="s">
        <v>308</v>
      </c>
      <c r="C305" s="37"/>
      <c r="D305" s="37"/>
      <c r="E305" s="37"/>
      <c r="F305" s="15"/>
      <c r="G305" s="16"/>
      <c r="H305" s="17"/>
      <c r="I305" s="17"/>
      <c r="J305" s="15"/>
      <c r="K305" s="15"/>
      <c r="L305" s="18"/>
      <c r="M305" s="15"/>
      <c r="N305" s="303"/>
      <c r="O305" s="303"/>
      <c r="P305" s="34"/>
      <c r="Q305" s="34">
        <f>Kotikuntakorvaus!F307</f>
        <v>1679740.45997</v>
      </c>
      <c r="R305" s="341">
        <f>+Yhteenveto[[#This Row],[Kunnan  peruspalvelujen valtionosuus ]]+Yhteenveto[[#This Row],[Veroperustemuutoksista johtuvien veromenetysten korvaus]]+Yhteenveto[[#This Row],[Kotikuntakorvaus, netto]]</f>
        <v>1679740.45997</v>
      </c>
      <c r="S305" s="11"/>
      <c r="T305"/>
    </row>
    <row r="306" spans="1:20" ht="15" x14ac:dyDescent="0.25">
      <c r="A306" s="443">
        <v>90001361</v>
      </c>
      <c r="B306" s="253" t="s">
        <v>309</v>
      </c>
      <c r="C306" s="37"/>
      <c r="D306" s="37"/>
      <c r="E306" s="37"/>
      <c r="F306" s="15"/>
      <c r="G306" s="16"/>
      <c r="H306" s="17"/>
      <c r="I306" s="17"/>
      <c r="J306" s="15"/>
      <c r="K306" s="15"/>
      <c r="L306" s="18"/>
      <c r="M306" s="15"/>
      <c r="N306" s="303"/>
      <c r="O306" s="303"/>
      <c r="P306" s="34"/>
      <c r="Q306" s="34">
        <f>Kotikuntakorvaus!F308</f>
        <v>3378577.2259999998</v>
      </c>
      <c r="R306" s="341">
        <f>+Yhteenveto[[#This Row],[Kunnan  peruspalvelujen valtionosuus ]]+Yhteenveto[[#This Row],[Veroperustemuutoksista johtuvien veromenetysten korvaus]]+Yhteenveto[[#This Row],[Kotikuntakorvaus, netto]]</f>
        <v>3378577.2259999998</v>
      </c>
      <c r="S306" s="11"/>
      <c r="T306"/>
    </row>
    <row r="307" spans="1:20" ht="15" x14ac:dyDescent="0.25">
      <c r="A307" s="443">
        <v>90001481</v>
      </c>
      <c r="B307" s="253" t="s">
        <v>310</v>
      </c>
      <c r="C307" s="37"/>
      <c r="D307" s="37"/>
      <c r="E307" s="37"/>
      <c r="F307" s="15"/>
      <c r="G307" s="16"/>
      <c r="H307" s="17"/>
      <c r="I307" s="17"/>
      <c r="J307" s="15"/>
      <c r="K307" s="15"/>
      <c r="L307" s="18"/>
      <c r="M307" s="15"/>
      <c r="N307" s="303"/>
      <c r="O307" s="303"/>
      <c r="P307" s="34"/>
      <c r="Q307" s="34">
        <f>Kotikuntakorvaus!F309</f>
        <v>8216920.1556249997</v>
      </c>
      <c r="R307" s="341">
        <f>+Yhteenveto[[#This Row],[Kunnan  peruspalvelujen valtionosuus ]]+Yhteenveto[[#This Row],[Veroperustemuutoksista johtuvien veromenetysten korvaus]]+Yhteenveto[[#This Row],[Kotikuntakorvaus, netto]]</f>
        <v>8216920.1556249997</v>
      </c>
      <c r="S307" s="11"/>
      <c r="T307"/>
    </row>
    <row r="308" spans="1:20" ht="15" x14ac:dyDescent="0.25">
      <c r="A308" s="443">
        <v>90001791</v>
      </c>
      <c r="B308" s="253" t="s">
        <v>311</v>
      </c>
      <c r="C308" s="37"/>
      <c r="D308" s="37"/>
      <c r="E308" s="37"/>
      <c r="F308" s="15"/>
      <c r="G308" s="16"/>
      <c r="H308" s="17"/>
      <c r="I308" s="17"/>
      <c r="J308" s="15"/>
      <c r="K308" s="15"/>
      <c r="L308" s="18"/>
      <c r="M308" s="15"/>
      <c r="N308" s="303"/>
      <c r="O308" s="303"/>
      <c r="P308" s="34"/>
      <c r="Q308" s="34">
        <f>Kotikuntakorvaus!F310</f>
        <v>7010547.74395</v>
      </c>
      <c r="R308" s="341">
        <f>+Yhteenveto[[#This Row],[Kunnan  peruspalvelujen valtionosuus ]]+Yhteenveto[[#This Row],[Veroperustemuutoksista johtuvien veromenetysten korvaus]]+Yhteenveto[[#This Row],[Kotikuntakorvaus, netto]]</f>
        <v>7010547.74395</v>
      </c>
      <c r="S308" s="11"/>
      <c r="T308"/>
    </row>
    <row r="309" spans="1:20" ht="15" x14ac:dyDescent="0.25">
      <c r="A309" s="443">
        <v>90001801</v>
      </c>
      <c r="B309" s="253" t="s">
        <v>312</v>
      </c>
      <c r="C309" s="37"/>
      <c r="D309" s="37"/>
      <c r="E309" s="37"/>
      <c r="F309" s="15"/>
      <c r="G309" s="16"/>
      <c r="H309" s="17"/>
      <c r="I309" s="17"/>
      <c r="J309" s="15"/>
      <c r="K309" s="15"/>
      <c r="L309" s="18"/>
      <c r="M309" s="15"/>
      <c r="N309" s="303"/>
      <c r="O309" s="303"/>
      <c r="P309" s="34"/>
      <c r="Q309" s="34">
        <f>Kotikuntakorvaus!F311</f>
        <v>5817028.6151999999</v>
      </c>
      <c r="R309" s="341">
        <f>+Yhteenveto[[#This Row],[Kunnan  peruspalvelujen valtionosuus ]]+Yhteenveto[[#This Row],[Veroperustemuutoksista johtuvien veromenetysten korvaus]]+Yhteenveto[[#This Row],[Kotikuntakorvaus, netto]]</f>
        <v>5817028.6151999999</v>
      </c>
      <c r="S309" s="11"/>
      <c r="T309"/>
    </row>
    <row r="310" spans="1:20" ht="15" x14ac:dyDescent="0.25">
      <c r="A310" s="443">
        <v>90002401</v>
      </c>
      <c r="B310" s="253" t="s">
        <v>313</v>
      </c>
      <c r="C310" s="37"/>
      <c r="D310" s="37"/>
      <c r="E310" s="37"/>
      <c r="F310" s="15"/>
      <c r="G310" s="16"/>
      <c r="H310" s="17"/>
      <c r="I310" s="17"/>
      <c r="J310" s="15"/>
      <c r="K310" s="15"/>
      <c r="L310" s="18"/>
      <c r="M310" s="15"/>
      <c r="N310" s="303"/>
      <c r="O310" s="303"/>
      <c r="P310" s="34"/>
      <c r="Q310" s="34">
        <f>Kotikuntakorvaus!F312</f>
        <v>6913230.0303750001</v>
      </c>
      <c r="R310" s="341">
        <f>+Yhteenveto[[#This Row],[Kunnan  peruspalvelujen valtionosuus ]]+Yhteenveto[[#This Row],[Veroperustemuutoksista johtuvien veromenetysten korvaus]]+Yhteenveto[[#This Row],[Kotikuntakorvaus, netto]]</f>
        <v>6913230.0303750001</v>
      </c>
      <c r="S310" s="11"/>
      <c r="T310"/>
    </row>
    <row r="311" spans="1:20" ht="15" x14ac:dyDescent="0.25">
      <c r="A311" s="443">
        <v>90003031</v>
      </c>
      <c r="B311" s="253" t="s">
        <v>314</v>
      </c>
      <c r="C311" s="37"/>
      <c r="D311" s="37"/>
      <c r="E311" s="37"/>
      <c r="F311" s="15"/>
      <c r="G311" s="16"/>
      <c r="H311" s="17"/>
      <c r="I311" s="17"/>
      <c r="J311" s="15"/>
      <c r="K311" s="15"/>
      <c r="L311" s="18"/>
      <c r="M311" s="15"/>
      <c r="N311" s="303"/>
      <c r="O311" s="303"/>
      <c r="P311" s="34"/>
      <c r="Q311" s="34">
        <f>Kotikuntakorvaus!F313</f>
        <v>8573139.7109750006</v>
      </c>
      <c r="R311" s="341">
        <f>+Yhteenveto[[#This Row],[Kunnan  peruspalvelujen valtionosuus ]]+Yhteenveto[[#This Row],[Veroperustemuutoksista johtuvien veromenetysten korvaus]]+Yhteenveto[[#This Row],[Kotikuntakorvaus, netto]]</f>
        <v>8573139.7109750006</v>
      </c>
      <c r="S311" s="11"/>
      <c r="T311"/>
    </row>
    <row r="312" spans="1:20" ht="15" x14ac:dyDescent="0.25">
      <c r="A312" s="443">
        <v>90003941</v>
      </c>
      <c r="B312" s="253" t="s">
        <v>1036</v>
      </c>
      <c r="C312" s="37"/>
      <c r="D312" s="37"/>
      <c r="E312" s="37"/>
      <c r="F312" s="15"/>
      <c r="G312" s="16"/>
      <c r="H312" s="17"/>
      <c r="I312" s="17"/>
      <c r="J312" s="15"/>
      <c r="K312" s="15"/>
      <c r="L312" s="18"/>
      <c r="M312" s="15"/>
      <c r="N312" s="303"/>
      <c r="O312" s="303"/>
      <c r="P312" s="34"/>
      <c r="Q312" s="34">
        <f>Kotikuntakorvaus!F314</f>
        <v>4800609.3633237509</v>
      </c>
      <c r="R312" s="341">
        <f>+Yhteenveto[[#This Row],[Kunnan  peruspalvelujen valtionosuus ]]+Yhteenveto[[#This Row],[Veroperustemuutoksista johtuvien veromenetysten korvaus]]+Yhteenveto[[#This Row],[Kotikuntakorvaus, netto]]</f>
        <v>4800609.3633237509</v>
      </c>
      <c r="S312" s="11"/>
      <c r="T312"/>
    </row>
    <row r="313" spans="1:20" ht="15" x14ac:dyDescent="0.25">
      <c r="A313" s="443">
        <v>90004041</v>
      </c>
      <c r="B313" s="253" t="s">
        <v>719</v>
      </c>
      <c r="C313" s="37"/>
      <c r="D313" s="37"/>
      <c r="E313" s="37"/>
      <c r="F313" s="15"/>
      <c r="G313" s="16"/>
      <c r="H313" s="17"/>
      <c r="I313" s="17"/>
      <c r="J313" s="15"/>
      <c r="K313" s="15"/>
      <c r="L313" s="18"/>
      <c r="M313" s="15"/>
      <c r="N313" s="303"/>
      <c r="O313" s="303"/>
      <c r="P313" s="34"/>
      <c r="Q313" s="34">
        <f>Kotikuntakorvaus!F315</f>
        <v>9696883.8752750009</v>
      </c>
      <c r="R313" s="341">
        <f>+Yhteenveto[[#This Row],[Kunnan  peruspalvelujen valtionosuus ]]+Yhteenveto[[#This Row],[Veroperustemuutoksista johtuvien veromenetysten korvaus]]+Yhteenveto[[#This Row],[Kotikuntakorvaus, netto]]</f>
        <v>9696883.8752750009</v>
      </c>
      <c r="S313" s="11"/>
      <c r="T313"/>
    </row>
    <row r="314" spans="1:20" s="45" customFormat="1" ht="15" x14ac:dyDescent="0.25">
      <c r="A314" s="46">
        <v>90004951</v>
      </c>
      <c r="B314" s="445" t="s">
        <v>1037</v>
      </c>
      <c r="C314" s="39"/>
      <c r="D314" s="39"/>
      <c r="E314" s="39"/>
      <c r="F314" s="15"/>
      <c r="G314" s="40"/>
      <c r="H314" s="41"/>
      <c r="I314" s="41"/>
      <c r="J314" s="15"/>
      <c r="K314" s="15"/>
      <c r="L314" s="42"/>
      <c r="M314" s="15"/>
      <c r="N314" s="303"/>
      <c r="O314" s="303"/>
      <c r="P314" s="34"/>
      <c r="Q314" s="34">
        <f>Kotikuntakorvaus!F316</f>
        <v>2232156.1982537503</v>
      </c>
      <c r="R314" s="341">
        <f>+Yhteenveto[[#This Row],[Kunnan  peruspalvelujen valtionosuus ]]+Yhteenveto[[#This Row],[Veroperustemuutoksista johtuvien veromenetysten korvaus]]+Yhteenveto[[#This Row],[Kotikuntakorvaus, netto]]</f>
        <v>2232156.1982537503</v>
      </c>
      <c r="S314" s="44"/>
    </row>
    <row r="315" spans="1:20" s="45" customFormat="1" ht="15" x14ac:dyDescent="0.25">
      <c r="A315" s="46">
        <v>90004961</v>
      </c>
      <c r="B315" s="445" t="s">
        <v>315</v>
      </c>
      <c r="C315" s="39"/>
      <c r="D315" s="39"/>
      <c r="E315" s="39"/>
      <c r="F315" s="15"/>
      <c r="G315" s="40"/>
      <c r="H315" s="41"/>
      <c r="I315" s="41"/>
      <c r="J315" s="15"/>
      <c r="K315" s="15"/>
      <c r="L315" s="42"/>
      <c r="M315" s="15"/>
      <c r="N315" s="303"/>
      <c r="O315" s="303"/>
      <c r="P315" s="34"/>
      <c r="Q315" s="34">
        <f>Kotikuntakorvaus!F317</f>
        <v>4572647.2097325008</v>
      </c>
      <c r="R315" s="341">
        <f>+Yhteenveto[[#This Row],[Kunnan  peruspalvelujen valtionosuus ]]+Yhteenveto[[#This Row],[Veroperustemuutoksista johtuvien veromenetysten korvaus]]+Yhteenveto[[#This Row],[Kotikuntakorvaus, netto]]</f>
        <v>4572647.2097325008</v>
      </c>
      <c r="S315" s="44"/>
    </row>
    <row r="316" spans="1:20" ht="15" x14ac:dyDescent="0.25">
      <c r="A316" s="443">
        <v>90006471</v>
      </c>
      <c r="B316" s="253" t="s">
        <v>316</v>
      </c>
      <c r="C316" s="37"/>
      <c r="D316" s="37"/>
      <c r="E316" s="37"/>
      <c r="F316" s="15"/>
      <c r="G316" s="16"/>
      <c r="H316" s="17"/>
      <c r="I316" s="17"/>
      <c r="J316" s="15"/>
      <c r="K316" s="15"/>
      <c r="L316" s="18"/>
      <c r="M316" s="15"/>
      <c r="N316" s="303"/>
      <c r="O316" s="303"/>
      <c r="P316" s="34"/>
      <c r="Q316" s="34">
        <f>Kotikuntakorvaus!F318</f>
        <v>6536812.4589999998</v>
      </c>
      <c r="R316" s="341">
        <f>+Yhteenveto[[#This Row],[Kunnan  peruspalvelujen valtionosuus ]]+Yhteenveto[[#This Row],[Veroperustemuutoksista johtuvien veromenetysten korvaus]]+Yhteenveto[[#This Row],[Kotikuntakorvaus, netto]]</f>
        <v>6536812.4589999998</v>
      </c>
      <c r="S316" s="11"/>
      <c r="T316"/>
    </row>
    <row r="317" spans="1:20" ht="15" x14ac:dyDescent="0.25">
      <c r="A317" s="443">
        <v>90007291</v>
      </c>
      <c r="B317" s="253" t="s">
        <v>1038</v>
      </c>
      <c r="C317" s="37"/>
      <c r="D317" s="37"/>
      <c r="E317" s="37"/>
      <c r="F317" s="15"/>
      <c r="G317" s="16"/>
      <c r="H317" s="17"/>
      <c r="I317" s="17"/>
      <c r="J317" s="15"/>
      <c r="K317" s="15"/>
      <c r="L317" s="18"/>
      <c r="M317" s="15"/>
      <c r="N317" s="303"/>
      <c r="O317" s="303"/>
      <c r="P317" s="34"/>
      <c r="Q317" s="34">
        <f>Kotikuntakorvaus!F319</f>
        <v>5622944.043032499</v>
      </c>
      <c r="R317" s="341">
        <f>+Yhteenveto[[#This Row],[Kunnan  peruspalvelujen valtionosuus ]]+Yhteenveto[[#This Row],[Veroperustemuutoksista johtuvien veromenetysten korvaus]]+Yhteenveto[[#This Row],[Kotikuntakorvaus, netto]]</f>
        <v>5622944.043032499</v>
      </c>
      <c r="S317" s="11"/>
      <c r="T317"/>
    </row>
    <row r="318" spans="1:20" ht="15" x14ac:dyDescent="0.25">
      <c r="A318" s="443">
        <v>90008441</v>
      </c>
      <c r="B318" s="253" t="s">
        <v>317</v>
      </c>
      <c r="C318" s="37"/>
      <c r="D318" s="37"/>
      <c r="E318" s="37"/>
      <c r="F318" s="15"/>
      <c r="G318" s="16"/>
      <c r="H318" s="17"/>
      <c r="I318" s="17"/>
      <c r="J318" s="15"/>
      <c r="K318" s="15"/>
      <c r="L318" s="18"/>
      <c r="M318" s="15"/>
      <c r="N318" s="303"/>
      <c r="O318" s="303"/>
      <c r="P318" s="34"/>
      <c r="Q318" s="34">
        <f>Kotikuntakorvaus!F320</f>
        <v>4950350.1094000004</v>
      </c>
      <c r="R318" s="341">
        <f>+Yhteenveto[[#This Row],[Kunnan  peruspalvelujen valtionosuus ]]+Yhteenveto[[#This Row],[Veroperustemuutoksista johtuvien veromenetysten korvaus]]+Yhteenveto[[#This Row],[Kotikuntakorvaus, netto]]</f>
        <v>4950350.1094000004</v>
      </c>
      <c r="S318" s="11"/>
      <c r="T318"/>
    </row>
    <row r="319" spans="1:20" ht="15" x14ac:dyDescent="0.25">
      <c r="A319" s="443">
        <v>90031161</v>
      </c>
      <c r="B319" s="253" t="s">
        <v>318</v>
      </c>
      <c r="C319" s="37"/>
      <c r="D319" s="37"/>
      <c r="E319" s="37"/>
      <c r="F319" s="15"/>
      <c r="G319" s="16"/>
      <c r="H319" s="17"/>
      <c r="I319" s="17"/>
      <c r="J319" s="15"/>
      <c r="K319" s="15"/>
      <c r="L319" s="18"/>
      <c r="M319" s="15"/>
      <c r="N319" s="303"/>
      <c r="O319" s="303"/>
      <c r="P319" s="34"/>
      <c r="Q319" s="34">
        <f>Kotikuntakorvaus!F321</f>
        <v>1041666.7719074999</v>
      </c>
      <c r="R319" s="341">
        <f>+Yhteenveto[[#This Row],[Kunnan  peruspalvelujen valtionosuus ]]+Yhteenveto[[#This Row],[Veroperustemuutoksista johtuvien veromenetysten korvaus]]+Yhteenveto[[#This Row],[Kotikuntakorvaus, netto]]</f>
        <v>1041666.7719074999</v>
      </c>
      <c r="S319" s="11"/>
      <c r="T319"/>
    </row>
    <row r="320" spans="1:20" ht="15" x14ac:dyDescent="0.25">
      <c r="A320" s="443">
        <v>90032731</v>
      </c>
      <c r="B320" s="253" t="s">
        <v>319</v>
      </c>
      <c r="C320" s="37"/>
      <c r="D320" s="37"/>
      <c r="E320" s="37"/>
      <c r="F320" s="15"/>
      <c r="G320" s="16"/>
      <c r="H320" s="17"/>
      <c r="I320" s="17"/>
      <c r="J320" s="15"/>
      <c r="K320" s="15"/>
      <c r="L320" s="18"/>
      <c r="M320" s="15"/>
      <c r="N320" s="303"/>
      <c r="O320" s="303"/>
      <c r="P320" s="34"/>
      <c r="Q320" s="34">
        <f>Kotikuntakorvaus!F322</f>
        <v>716111.47725</v>
      </c>
      <c r="R320" s="341">
        <f>+Yhteenveto[[#This Row],[Kunnan  peruspalvelujen valtionosuus ]]+Yhteenveto[[#This Row],[Veroperustemuutoksista johtuvien veromenetysten korvaus]]+Yhteenveto[[#This Row],[Kotikuntakorvaus, netto]]</f>
        <v>716111.47725</v>
      </c>
      <c r="S320" s="11"/>
      <c r="T320"/>
    </row>
    <row r="321" spans="1:20" ht="15" x14ac:dyDescent="0.25">
      <c r="A321" s="443">
        <v>90033141</v>
      </c>
      <c r="B321" s="253" t="s">
        <v>320</v>
      </c>
      <c r="C321" s="37"/>
      <c r="D321" s="37"/>
      <c r="E321" s="37"/>
      <c r="F321" s="15"/>
      <c r="G321" s="16"/>
      <c r="H321" s="17"/>
      <c r="I321" s="17"/>
      <c r="J321" s="15"/>
      <c r="K321" s="15"/>
      <c r="L321" s="18"/>
      <c r="M321" s="15"/>
      <c r="N321" s="303"/>
      <c r="O321" s="303"/>
      <c r="P321" s="34"/>
      <c r="Q321" s="34">
        <f>Kotikuntakorvaus!F323</f>
        <v>302970.24037499999</v>
      </c>
      <c r="R321" s="341">
        <f>+Yhteenveto[[#This Row],[Kunnan  peruspalvelujen valtionosuus ]]+Yhteenveto[[#This Row],[Veroperustemuutoksista johtuvien veromenetysten korvaus]]+Yhteenveto[[#This Row],[Kotikuntakorvaus, netto]]</f>
        <v>302970.24037499999</v>
      </c>
      <c r="S321" s="11"/>
      <c r="T321"/>
    </row>
    <row r="322" spans="1:20" ht="15" x14ac:dyDescent="0.25">
      <c r="A322" s="443">
        <v>90034021</v>
      </c>
      <c r="B322" s="253" t="s">
        <v>700</v>
      </c>
      <c r="C322" s="37"/>
      <c r="D322" s="37"/>
      <c r="E322" s="37"/>
      <c r="F322" s="15"/>
      <c r="G322" s="16"/>
      <c r="H322" s="17"/>
      <c r="I322" s="17"/>
      <c r="J322" s="15"/>
      <c r="K322" s="15"/>
      <c r="L322" s="18"/>
      <c r="M322" s="15"/>
      <c r="N322" s="303"/>
      <c r="O322" s="303"/>
      <c r="P322" s="34"/>
      <c r="Q322" s="34">
        <f>Kotikuntakorvaus!F324</f>
        <v>7359422.5662000002</v>
      </c>
      <c r="R322" s="341">
        <f>+Yhteenveto[[#This Row],[Kunnan  peruspalvelujen valtionosuus ]]+Yhteenveto[[#This Row],[Veroperustemuutoksista johtuvien veromenetysten korvaus]]+Yhteenveto[[#This Row],[Kotikuntakorvaus, netto]]</f>
        <v>7359422.5662000002</v>
      </c>
      <c r="S322" s="11"/>
      <c r="T322"/>
    </row>
    <row r="323" spans="1:20" ht="15" x14ac:dyDescent="0.25">
      <c r="A323" s="443">
        <v>90034091</v>
      </c>
      <c r="B323" s="253" t="s">
        <v>321</v>
      </c>
      <c r="C323" s="37"/>
      <c r="D323" s="37"/>
      <c r="E323" s="37"/>
      <c r="F323" s="15"/>
      <c r="G323" s="16"/>
      <c r="H323" s="17"/>
      <c r="I323" s="17"/>
      <c r="J323" s="15"/>
      <c r="K323" s="15"/>
      <c r="L323" s="18"/>
      <c r="M323" s="15"/>
      <c r="N323" s="303"/>
      <c r="O323" s="303"/>
      <c r="P323" s="34"/>
      <c r="Q323" s="34">
        <f>Kotikuntakorvaus!F325</f>
        <v>448028.71909999999</v>
      </c>
      <c r="R323" s="341">
        <f>+Yhteenveto[[#This Row],[Kunnan  peruspalvelujen valtionosuus ]]+Yhteenveto[[#This Row],[Veroperustemuutoksista johtuvien veromenetysten korvaus]]+Yhteenveto[[#This Row],[Kotikuntakorvaus, netto]]</f>
        <v>448028.71909999999</v>
      </c>
      <c r="S323" s="11"/>
      <c r="T323"/>
    </row>
    <row r="324" spans="1:20" ht="15" x14ac:dyDescent="0.25">
      <c r="A324" s="443">
        <v>90034101</v>
      </c>
      <c r="B324" s="253" t="s">
        <v>322</v>
      </c>
      <c r="C324" s="37"/>
      <c r="D324" s="37"/>
      <c r="E324" s="37"/>
      <c r="F324" s="15"/>
      <c r="G324" s="16"/>
      <c r="H324" s="17"/>
      <c r="I324" s="17"/>
      <c r="J324" s="15"/>
      <c r="K324" s="15"/>
      <c r="L324" s="18"/>
      <c r="M324" s="15"/>
      <c r="N324" s="303"/>
      <c r="O324" s="303"/>
      <c r="P324" s="34"/>
      <c r="Q324" s="34">
        <f>Kotikuntakorvaus!F326</f>
        <v>768167.27309625002</v>
      </c>
      <c r="R324" s="341">
        <f>+Yhteenveto[[#This Row],[Kunnan  peruspalvelujen valtionosuus ]]+Yhteenveto[[#This Row],[Veroperustemuutoksista johtuvien veromenetysten korvaus]]+Yhteenveto[[#This Row],[Kotikuntakorvaus, netto]]</f>
        <v>768167.27309625002</v>
      </c>
      <c r="S324" s="11"/>
      <c r="T324"/>
    </row>
    <row r="325" spans="1:20" ht="15" x14ac:dyDescent="0.25">
      <c r="A325" s="443">
        <v>90035101</v>
      </c>
      <c r="B325" s="253" t="s">
        <v>323</v>
      </c>
      <c r="C325" s="37"/>
      <c r="D325" s="37"/>
      <c r="E325" s="37"/>
      <c r="F325" s="15"/>
      <c r="G325" s="16"/>
      <c r="H325" s="17"/>
      <c r="I325" s="17"/>
      <c r="J325" s="15"/>
      <c r="K325" s="15"/>
      <c r="L325" s="18"/>
      <c r="M325" s="15"/>
      <c r="N325" s="303"/>
      <c r="O325" s="303"/>
      <c r="P325" s="34"/>
      <c r="Q325" s="34">
        <f>Kotikuntakorvaus!F327</f>
        <v>3610467.8937081122</v>
      </c>
      <c r="R325" s="341">
        <f>+Yhteenveto[[#This Row],[Kunnan  peruspalvelujen valtionosuus ]]+Yhteenveto[[#This Row],[Veroperustemuutoksista johtuvien veromenetysten korvaus]]+Yhteenveto[[#This Row],[Kotikuntakorvaus, netto]]</f>
        <v>3610467.8937081122</v>
      </c>
      <c r="S325" s="11"/>
      <c r="T325"/>
    </row>
    <row r="326" spans="1:20" ht="15" x14ac:dyDescent="0.25">
      <c r="A326" s="443">
        <v>90035401</v>
      </c>
      <c r="B326" s="253" t="s">
        <v>324</v>
      </c>
      <c r="C326" s="37"/>
      <c r="D326" s="37"/>
      <c r="E326" s="37"/>
      <c r="F326" s="15"/>
      <c r="G326" s="16"/>
      <c r="H326" s="17"/>
      <c r="I326" s="17"/>
      <c r="J326" s="15"/>
      <c r="K326" s="15"/>
      <c r="L326" s="18"/>
      <c r="M326" s="15"/>
      <c r="N326" s="303"/>
      <c r="O326" s="303"/>
      <c r="P326" s="34"/>
      <c r="Q326" s="34">
        <f>Kotikuntakorvaus!F328</f>
        <v>2192678.2578412504</v>
      </c>
      <c r="R326" s="341">
        <f>+Yhteenveto[[#This Row],[Kunnan  peruspalvelujen valtionosuus ]]+Yhteenveto[[#This Row],[Veroperustemuutoksista johtuvien veromenetysten korvaus]]+Yhteenveto[[#This Row],[Kotikuntakorvaus, netto]]</f>
        <v>2192678.2578412504</v>
      </c>
      <c r="S326" s="11"/>
      <c r="T326"/>
    </row>
    <row r="327" spans="1:20" ht="15" x14ac:dyDescent="0.25">
      <c r="A327" s="443">
        <v>90035411</v>
      </c>
      <c r="B327" s="253" t="s">
        <v>1039</v>
      </c>
      <c r="C327" s="37"/>
      <c r="D327" s="37"/>
      <c r="E327" s="37"/>
      <c r="F327" s="15"/>
      <c r="G327" s="16"/>
      <c r="H327" s="17"/>
      <c r="I327" s="17"/>
      <c r="J327" s="15"/>
      <c r="K327" s="15"/>
      <c r="L327" s="18"/>
      <c r="M327" s="15"/>
      <c r="N327" s="303"/>
      <c r="O327" s="303"/>
      <c r="P327" s="34"/>
      <c r="Q327" s="34">
        <f>Kotikuntakorvaus!F329</f>
        <v>1664224.7112962499</v>
      </c>
      <c r="R327" s="341">
        <f>+Yhteenveto[[#This Row],[Kunnan  peruspalvelujen valtionosuus ]]+Yhteenveto[[#This Row],[Veroperustemuutoksista johtuvien veromenetysten korvaus]]+Yhteenveto[[#This Row],[Kotikuntakorvaus, netto]]</f>
        <v>1664224.7112962499</v>
      </c>
      <c r="S327" s="11"/>
      <c r="T327"/>
    </row>
    <row r="328" spans="1:20" ht="15" x14ac:dyDescent="0.25">
      <c r="A328" s="443">
        <v>90035421</v>
      </c>
      <c r="B328" s="253" t="s">
        <v>325</v>
      </c>
      <c r="C328" s="37"/>
      <c r="D328" s="37"/>
      <c r="E328" s="37"/>
      <c r="F328" s="15"/>
      <c r="G328" s="16"/>
      <c r="H328" s="17"/>
      <c r="I328" s="17"/>
      <c r="J328" s="15"/>
      <c r="K328" s="15"/>
      <c r="L328" s="18"/>
      <c r="M328" s="15"/>
      <c r="N328" s="303"/>
      <c r="O328" s="303"/>
      <c r="P328" s="34"/>
      <c r="Q328" s="34">
        <f>Kotikuntakorvaus!F330</f>
        <v>1297447.1021150001</v>
      </c>
      <c r="R328" s="341">
        <f>+Yhteenveto[[#This Row],[Kunnan  peruspalvelujen valtionosuus ]]+Yhteenveto[[#This Row],[Veroperustemuutoksista johtuvien veromenetysten korvaus]]+Yhteenveto[[#This Row],[Kotikuntakorvaus, netto]]</f>
        <v>1297447.1021150001</v>
      </c>
      <c r="S328" s="11"/>
      <c r="T328"/>
    </row>
    <row r="329" spans="1:20" ht="15" x14ac:dyDescent="0.25">
      <c r="A329" s="443">
        <v>90035431</v>
      </c>
      <c r="B329" s="253" t="s">
        <v>1040</v>
      </c>
      <c r="C329" s="37"/>
      <c r="D329" s="37"/>
      <c r="E329" s="37"/>
      <c r="F329" s="15"/>
      <c r="G329" s="16"/>
      <c r="H329" s="17"/>
      <c r="I329" s="17"/>
      <c r="J329" s="15"/>
      <c r="K329" s="15"/>
      <c r="L329" s="18"/>
      <c r="M329" s="15"/>
      <c r="N329" s="303"/>
      <c r="O329" s="303"/>
      <c r="P329" s="34"/>
      <c r="Q329" s="34">
        <f>Kotikuntakorvaus!F331</f>
        <v>1464172.543485</v>
      </c>
      <c r="R329" s="341">
        <f>+Yhteenveto[[#This Row],[Kunnan  peruspalvelujen valtionosuus ]]+Yhteenveto[[#This Row],[Veroperustemuutoksista johtuvien veromenetysten korvaus]]+Yhteenveto[[#This Row],[Kotikuntakorvaus, netto]]</f>
        <v>1464172.543485</v>
      </c>
      <c r="S329" s="11"/>
      <c r="T329"/>
    </row>
    <row r="330" spans="1:20" ht="15" x14ac:dyDescent="0.25">
      <c r="A330" s="443">
        <v>90035441</v>
      </c>
      <c r="B330" s="253" t="s">
        <v>326</v>
      </c>
      <c r="C330" s="37"/>
      <c r="D330" s="37"/>
      <c r="E330" s="37"/>
      <c r="F330" s="15"/>
      <c r="G330" s="16"/>
      <c r="H330" s="17"/>
      <c r="I330" s="17"/>
      <c r="J330" s="15"/>
      <c r="K330" s="15"/>
      <c r="L330" s="18"/>
      <c r="M330" s="15"/>
      <c r="N330" s="303"/>
      <c r="O330" s="303"/>
      <c r="P330" s="34"/>
      <c r="Q330" s="34">
        <f>Kotikuntakorvaus!F332</f>
        <v>1932491.0877737501</v>
      </c>
      <c r="R330" s="341">
        <f>+Yhteenveto[[#This Row],[Kunnan  peruspalvelujen valtionosuus ]]+Yhteenveto[[#This Row],[Veroperustemuutoksista johtuvien veromenetysten korvaus]]+Yhteenveto[[#This Row],[Kotikuntakorvaus, netto]]</f>
        <v>1932491.0877737501</v>
      </c>
      <c r="S330" s="11"/>
      <c r="T330"/>
    </row>
    <row r="331" spans="1:20" ht="15" x14ac:dyDescent="0.25">
      <c r="A331" s="443">
        <v>90035451</v>
      </c>
      <c r="B331" s="253" t="s">
        <v>327</v>
      </c>
      <c r="C331" s="37"/>
      <c r="D331" s="37"/>
      <c r="E331" s="37"/>
      <c r="F331" s="15"/>
      <c r="G331" s="16"/>
      <c r="H331" s="17"/>
      <c r="I331" s="17"/>
      <c r="J331" s="15"/>
      <c r="K331" s="15"/>
      <c r="L331" s="18"/>
      <c r="M331" s="15"/>
      <c r="N331" s="303"/>
      <c r="O331" s="303"/>
      <c r="P331" s="34"/>
      <c r="Q331" s="34">
        <f>Kotikuntakorvaus!F333</f>
        <v>916255.45422499999</v>
      </c>
      <c r="R331" s="341">
        <f>+Yhteenveto[[#This Row],[Kunnan  peruspalvelujen valtionosuus ]]+Yhteenveto[[#This Row],[Veroperustemuutoksista johtuvien veromenetysten korvaus]]+Yhteenveto[[#This Row],[Kotikuntakorvaus, netto]]</f>
        <v>916255.45422499999</v>
      </c>
      <c r="S331" s="11"/>
      <c r="T331"/>
    </row>
    <row r="332" spans="1:20" ht="15" x14ac:dyDescent="0.25">
      <c r="A332" s="443">
        <v>90035461</v>
      </c>
      <c r="B332" s="253" t="s">
        <v>1041</v>
      </c>
      <c r="C332" s="37"/>
      <c r="D332" s="37"/>
      <c r="E332" s="37"/>
      <c r="F332" s="15"/>
      <c r="G332" s="16"/>
      <c r="H332" s="17"/>
      <c r="I332" s="17"/>
      <c r="J332" s="15"/>
      <c r="K332" s="15"/>
      <c r="L332" s="18"/>
      <c r="M332" s="15"/>
      <c r="N332" s="303"/>
      <c r="O332" s="303"/>
      <c r="P332" s="34"/>
      <c r="Q332" s="34">
        <f>Kotikuntakorvaus!F334</f>
        <v>1119061.8969487499</v>
      </c>
      <c r="R332" s="341">
        <f>+Yhteenveto[[#This Row],[Kunnan  peruspalvelujen valtionosuus ]]+Yhteenveto[[#This Row],[Veroperustemuutoksista johtuvien veromenetysten korvaus]]+Yhteenveto[[#This Row],[Kotikuntakorvaus, netto]]</f>
        <v>1119061.8969487499</v>
      </c>
      <c r="S332" s="11"/>
      <c r="T332"/>
    </row>
    <row r="333" spans="1:20" ht="15" x14ac:dyDescent="0.25">
      <c r="A333" s="443">
        <v>90035471</v>
      </c>
      <c r="B333" s="253" t="s">
        <v>328</v>
      </c>
      <c r="C333" s="37"/>
      <c r="D333" s="37"/>
      <c r="E333" s="37"/>
      <c r="F333" s="15"/>
      <c r="G333" s="16"/>
      <c r="H333" s="17"/>
      <c r="I333" s="17"/>
      <c r="J333" s="15"/>
      <c r="K333" s="15"/>
      <c r="L333" s="18"/>
      <c r="M333" s="15"/>
      <c r="N333" s="303"/>
      <c r="O333" s="303"/>
      <c r="P333" s="34"/>
      <c r="Q333" s="34">
        <f>Kotikuntakorvaus!F335</f>
        <v>1070494.8493250001</v>
      </c>
      <c r="R333" s="341">
        <f>+Yhteenveto[[#This Row],[Kunnan  peruspalvelujen valtionosuus ]]+Yhteenveto[[#This Row],[Veroperustemuutoksista johtuvien veromenetysten korvaus]]+Yhteenveto[[#This Row],[Kotikuntakorvaus, netto]]</f>
        <v>1070494.8493250001</v>
      </c>
      <c r="S333" s="11"/>
      <c r="T333"/>
    </row>
    <row r="334" spans="1:20" ht="15" x14ac:dyDescent="0.25">
      <c r="A334" s="443">
        <v>90035481</v>
      </c>
      <c r="B334" s="253" t="s">
        <v>329</v>
      </c>
      <c r="C334" s="37"/>
      <c r="D334" s="37"/>
      <c r="E334" s="37"/>
      <c r="F334" s="15"/>
      <c r="G334" s="16"/>
      <c r="H334" s="17"/>
      <c r="I334" s="17"/>
      <c r="J334" s="15"/>
      <c r="K334" s="15"/>
      <c r="L334" s="18"/>
      <c r="M334" s="15"/>
      <c r="N334" s="303"/>
      <c r="O334" s="303"/>
      <c r="P334" s="34"/>
      <c r="Q334" s="34">
        <f>Kotikuntakorvaus!F336</f>
        <v>2157056.3023062502</v>
      </c>
      <c r="R334" s="341">
        <f>+Yhteenveto[[#This Row],[Kunnan  peruspalvelujen valtionosuus ]]+Yhteenveto[[#This Row],[Veroperustemuutoksista johtuvien veromenetysten korvaus]]+Yhteenveto[[#This Row],[Kotikuntakorvaus, netto]]</f>
        <v>2157056.3023062502</v>
      </c>
      <c r="S334" s="11"/>
      <c r="T334"/>
    </row>
    <row r="335" spans="1:20" ht="15" x14ac:dyDescent="0.25">
      <c r="A335" s="443">
        <v>90035491</v>
      </c>
      <c r="B335" s="253" t="s">
        <v>330</v>
      </c>
      <c r="C335" s="37"/>
      <c r="D335" s="37"/>
      <c r="E335" s="37"/>
      <c r="F335" s="15"/>
      <c r="G335" s="16"/>
      <c r="H335" s="17"/>
      <c r="I335" s="17"/>
      <c r="J335" s="15"/>
      <c r="K335" s="15"/>
      <c r="L335" s="18"/>
      <c r="M335" s="15"/>
      <c r="N335" s="303"/>
      <c r="O335" s="303"/>
      <c r="P335" s="34"/>
      <c r="Q335" s="34">
        <f>Kotikuntakorvaus!F337</f>
        <v>2185976.1888875002</v>
      </c>
      <c r="R335" s="341">
        <f>+Yhteenveto[[#This Row],[Kunnan  peruspalvelujen valtionosuus ]]+Yhteenveto[[#This Row],[Veroperustemuutoksista johtuvien veromenetysten korvaus]]+Yhteenveto[[#This Row],[Kotikuntakorvaus, netto]]</f>
        <v>2185976.1888875002</v>
      </c>
      <c r="S335" s="11"/>
      <c r="T335"/>
    </row>
    <row r="336" spans="1:20" ht="15" x14ac:dyDescent="0.25">
      <c r="A336" s="443">
        <v>90035501</v>
      </c>
      <c r="B336" s="253" t="s">
        <v>331</v>
      </c>
      <c r="C336" s="37"/>
      <c r="D336" s="37"/>
      <c r="E336" s="37"/>
      <c r="F336" s="15"/>
      <c r="G336" s="16"/>
      <c r="H336" s="17"/>
      <c r="I336" s="17"/>
      <c r="J336" s="15"/>
      <c r="K336" s="15"/>
      <c r="L336" s="18"/>
      <c r="M336" s="15"/>
      <c r="N336" s="303"/>
      <c r="O336" s="303"/>
      <c r="P336" s="34"/>
      <c r="Q336" s="34">
        <f>Kotikuntakorvaus!F338</f>
        <v>853825.22287499998</v>
      </c>
      <c r="R336" s="341">
        <f>+Yhteenveto[[#This Row],[Kunnan  peruspalvelujen valtionosuus ]]+Yhteenveto[[#This Row],[Veroperustemuutoksista johtuvien veromenetysten korvaus]]+Yhteenveto[[#This Row],[Kotikuntakorvaus, netto]]</f>
        <v>853825.22287499998</v>
      </c>
      <c r="S336" s="11"/>
      <c r="T336"/>
    </row>
    <row r="337" spans="1:20" ht="15" x14ac:dyDescent="0.25">
      <c r="A337" s="443">
        <v>90035521</v>
      </c>
      <c r="B337" s="253" t="s">
        <v>332</v>
      </c>
      <c r="C337" s="37"/>
      <c r="D337" s="37"/>
      <c r="E337" s="37"/>
      <c r="F337" s="15"/>
      <c r="G337" s="16"/>
      <c r="H337" s="17"/>
      <c r="I337" s="17"/>
      <c r="J337" s="15"/>
      <c r="K337" s="15"/>
      <c r="L337" s="18"/>
      <c r="M337" s="15"/>
      <c r="N337" s="303"/>
      <c r="O337" s="303"/>
      <c r="P337" s="34"/>
      <c r="Q337" s="34">
        <f>Kotikuntakorvaus!F339</f>
        <v>6088416.5032450007</v>
      </c>
      <c r="R337" s="341">
        <f>+Yhteenveto[[#This Row],[Kunnan  peruspalvelujen valtionosuus ]]+Yhteenveto[[#This Row],[Veroperustemuutoksista johtuvien veromenetysten korvaus]]+Yhteenveto[[#This Row],[Kotikuntakorvaus, netto]]</f>
        <v>6088416.5032450007</v>
      </c>
      <c r="S337" s="11"/>
      <c r="T337"/>
    </row>
    <row r="338" spans="1:20" ht="15" x14ac:dyDescent="0.25">
      <c r="A338" s="443">
        <v>90035531</v>
      </c>
      <c r="B338" s="253" t="s">
        <v>333</v>
      </c>
      <c r="C338" s="37"/>
      <c r="D338" s="37"/>
      <c r="E338" s="37"/>
      <c r="F338" s="15"/>
      <c r="G338" s="16"/>
      <c r="H338" s="17"/>
      <c r="I338" s="17"/>
      <c r="J338" s="15"/>
      <c r="K338" s="15"/>
      <c r="L338" s="18"/>
      <c r="M338" s="15"/>
      <c r="N338" s="303"/>
      <c r="O338" s="303"/>
      <c r="P338" s="34"/>
      <c r="Q338" s="34">
        <f>Kotikuntakorvaus!F340</f>
        <v>1092529.0486250001</v>
      </c>
      <c r="R338" s="341">
        <f>+Yhteenveto[[#This Row],[Kunnan  peruspalvelujen valtionosuus ]]+Yhteenveto[[#This Row],[Veroperustemuutoksista johtuvien veromenetysten korvaus]]+Yhteenveto[[#This Row],[Kotikuntakorvaus, netto]]</f>
        <v>1092529.0486250001</v>
      </c>
      <c r="S338" s="11"/>
      <c r="T338"/>
    </row>
    <row r="339" spans="1:20" ht="15" x14ac:dyDescent="0.25">
      <c r="A339" s="443">
        <v>90035541</v>
      </c>
      <c r="B339" s="253" t="s">
        <v>334</v>
      </c>
      <c r="C339" s="37"/>
      <c r="D339" s="37"/>
      <c r="E339" s="37"/>
      <c r="F339" s="15"/>
      <c r="G339" s="16"/>
      <c r="H339" s="17"/>
      <c r="I339" s="17"/>
      <c r="J339" s="15"/>
      <c r="K339" s="15"/>
      <c r="L339" s="18"/>
      <c r="M339" s="15"/>
      <c r="N339" s="303"/>
      <c r="O339" s="303"/>
      <c r="P339" s="34"/>
      <c r="Q339" s="34">
        <f>Kotikuntakorvaus!F341</f>
        <v>2209020.28898875</v>
      </c>
      <c r="R339" s="341">
        <f>+Yhteenveto[[#This Row],[Kunnan  peruspalvelujen valtionosuus ]]+Yhteenveto[[#This Row],[Veroperustemuutoksista johtuvien veromenetysten korvaus]]+Yhteenveto[[#This Row],[Kotikuntakorvaus, netto]]</f>
        <v>2209020.28898875</v>
      </c>
      <c r="S339" s="11"/>
      <c r="T339"/>
    </row>
    <row r="340" spans="1:20" ht="15" x14ac:dyDescent="0.25">
      <c r="A340" s="443">
        <v>90035551</v>
      </c>
      <c r="B340" s="253" t="s">
        <v>1042</v>
      </c>
      <c r="C340" s="37"/>
      <c r="D340" s="37"/>
      <c r="E340" s="37"/>
      <c r="F340" s="15"/>
      <c r="G340" s="16"/>
      <c r="H340" s="17"/>
      <c r="I340" s="17"/>
      <c r="J340" s="15"/>
      <c r="K340" s="15"/>
      <c r="L340" s="18"/>
      <c r="M340" s="15"/>
      <c r="N340" s="303"/>
      <c r="O340" s="303"/>
      <c r="P340" s="34"/>
      <c r="Q340" s="34">
        <f>Kotikuntakorvaus!F342</f>
        <v>1504476.7663712502</v>
      </c>
      <c r="R340" s="341">
        <f>+Yhteenveto[[#This Row],[Kunnan  peruspalvelujen valtionosuus ]]+Yhteenveto[[#This Row],[Veroperustemuutoksista johtuvien veromenetysten korvaus]]+Yhteenveto[[#This Row],[Kotikuntakorvaus, netto]]</f>
        <v>1504476.7663712502</v>
      </c>
      <c r="S340" s="11"/>
      <c r="T340"/>
    </row>
    <row r="341" spans="1:20" ht="15" x14ac:dyDescent="0.25">
      <c r="A341" s="443">
        <v>90036381</v>
      </c>
      <c r="B341" s="253" t="s">
        <v>335</v>
      </c>
      <c r="C341" s="37"/>
      <c r="D341" s="37"/>
      <c r="E341" s="37"/>
      <c r="F341" s="15"/>
      <c r="G341" s="16"/>
      <c r="H341" s="17"/>
      <c r="I341" s="17"/>
      <c r="J341" s="15"/>
      <c r="K341" s="15"/>
      <c r="L341" s="18"/>
      <c r="M341" s="15"/>
      <c r="N341" s="303"/>
      <c r="O341" s="303"/>
      <c r="P341" s="34"/>
      <c r="Q341" s="34">
        <f>Kotikuntakorvaus!F343</f>
        <v>2273286.7036137497</v>
      </c>
      <c r="R341" s="341">
        <f>+Yhteenveto[[#This Row],[Kunnan  peruspalvelujen valtionosuus ]]+Yhteenveto[[#This Row],[Veroperustemuutoksista johtuvien veromenetysten korvaus]]+Yhteenveto[[#This Row],[Kotikuntakorvaus, netto]]</f>
        <v>2273286.7036137497</v>
      </c>
      <c r="S341" s="11"/>
      <c r="T341"/>
    </row>
    <row r="342" spans="1:20" ht="15" x14ac:dyDescent="0.25">
      <c r="A342" s="443">
        <v>90036811</v>
      </c>
      <c r="B342" s="253" t="s">
        <v>336</v>
      </c>
      <c r="C342" s="37"/>
      <c r="D342" s="37"/>
      <c r="E342" s="37"/>
      <c r="F342" s="15"/>
      <c r="G342" s="16"/>
      <c r="H342" s="17"/>
      <c r="I342" s="17"/>
      <c r="J342" s="15"/>
      <c r="K342" s="15"/>
      <c r="L342" s="18"/>
      <c r="M342" s="15"/>
      <c r="N342" s="303"/>
      <c r="O342" s="303"/>
      <c r="P342" s="34"/>
      <c r="Q342" s="34">
        <f>Kotikuntakorvaus!F344</f>
        <v>4852297.9225150002</v>
      </c>
      <c r="R342" s="341">
        <f>+Yhteenveto[[#This Row],[Kunnan  peruspalvelujen valtionosuus ]]+Yhteenveto[[#This Row],[Veroperustemuutoksista johtuvien veromenetysten korvaus]]+Yhteenveto[[#This Row],[Kotikuntakorvaus, netto]]</f>
        <v>4852297.9225150002</v>
      </c>
      <c r="S342" s="11"/>
      <c r="T342"/>
    </row>
    <row r="343" spans="1:20" ht="15" x14ac:dyDescent="0.25">
      <c r="A343" s="443">
        <v>90037151</v>
      </c>
      <c r="B343" s="253" t="s">
        <v>337</v>
      </c>
      <c r="C343" s="37"/>
      <c r="D343" s="37"/>
      <c r="E343" s="37"/>
      <c r="F343" s="15"/>
      <c r="G343" s="16"/>
      <c r="H343" s="17"/>
      <c r="I343" s="17"/>
      <c r="J343" s="15"/>
      <c r="K343" s="15"/>
      <c r="L343" s="18"/>
      <c r="M343" s="15"/>
      <c r="N343" s="303"/>
      <c r="O343" s="303"/>
      <c r="P343" s="34"/>
      <c r="Q343" s="34">
        <f>Kotikuntakorvaus!F345</f>
        <v>1611893.48795875</v>
      </c>
      <c r="R343" s="341">
        <f>+Yhteenveto[[#This Row],[Kunnan  peruspalvelujen valtionosuus ]]+Yhteenveto[[#This Row],[Veroperustemuutoksista johtuvien veromenetysten korvaus]]+Yhteenveto[[#This Row],[Kotikuntakorvaus, netto]]</f>
        <v>1611893.48795875</v>
      </c>
      <c r="S343" s="11"/>
      <c r="T343"/>
    </row>
    <row r="344" spans="1:20" ht="15" x14ac:dyDescent="0.25">
      <c r="A344" s="443">
        <v>90037171</v>
      </c>
      <c r="B344" s="253" t="s">
        <v>338</v>
      </c>
      <c r="C344" s="37"/>
      <c r="D344" s="37"/>
      <c r="E344" s="37"/>
      <c r="F344" s="15"/>
      <c r="G344" s="16"/>
      <c r="H344" s="17"/>
      <c r="I344" s="17"/>
      <c r="J344" s="15"/>
      <c r="K344" s="15"/>
      <c r="L344" s="18"/>
      <c r="M344" s="15"/>
      <c r="N344" s="303"/>
      <c r="O344" s="303"/>
      <c r="P344" s="34"/>
      <c r="Q344" s="34">
        <f>Kotikuntakorvaus!F346</f>
        <v>1018898.0992975001</v>
      </c>
      <c r="R344" s="341">
        <f>+Yhteenveto[[#This Row],[Kunnan  peruspalvelujen valtionosuus ]]+Yhteenveto[[#This Row],[Veroperustemuutoksista johtuvien veromenetysten korvaus]]+Yhteenveto[[#This Row],[Kotikuntakorvaus, netto]]</f>
        <v>1018898.0992975001</v>
      </c>
      <c r="S344" s="11"/>
      <c r="T344"/>
    </row>
    <row r="345" spans="1:20" ht="15" x14ac:dyDescent="0.25">
      <c r="A345" s="46">
        <v>90037181</v>
      </c>
      <c r="B345" s="445" t="s">
        <v>1043</v>
      </c>
      <c r="C345" s="39"/>
      <c r="D345" s="39"/>
      <c r="E345" s="39"/>
      <c r="F345" s="15"/>
      <c r="G345" s="40"/>
      <c r="H345" s="41"/>
      <c r="I345" s="41"/>
      <c r="J345" s="15"/>
      <c r="K345" s="15"/>
      <c r="L345" s="42"/>
      <c r="M345" s="15"/>
      <c r="N345" s="303"/>
      <c r="O345" s="303"/>
      <c r="P345" s="34"/>
      <c r="Q345" s="34">
        <f>Kotikuntakorvaus!F347</f>
        <v>3151165.9273912502</v>
      </c>
      <c r="R345" s="341">
        <f>+Yhteenveto[[#This Row],[Kunnan  peruspalvelujen valtionosuus ]]+Yhteenveto[[#This Row],[Veroperustemuutoksista johtuvien veromenetysten korvaus]]+Yhteenveto[[#This Row],[Kotikuntakorvaus, netto]]</f>
        <v>3151165.9273912502</v>
      </c>
      <c r="S345" s="11"/>
      <c r="T345"/>
    </row>
    <row r="346" spans="1:20" ht="15" x14ac:dyDescent="0.25">
      <c r="A346" s="443">
        <v>90037191</v>
      </c>
      <c r="B346" s="253" t="s">
        <v>339</v>
      </c>
      <c r="C346" s="37"/>
      <c r="D346" s="37"/>
      <c r="E346" s="37"/>
      <c r="F346" s="15"/>
      <c r="G346" s="16"/>
      <c r="H346" s="17"/>
      <c r="I346" s="17"/>
      <c r="J346" s="15"/>
      <c r="K346" s="15"/>
      <c r="L346" s="18"/>
      <c r="M346" s="15"/>
      <c r="N346" s="303"/>
      <c r="O346" s="303"/>
      <c r="P346" s="34"/>
      <c r="Q346" s="34">
        <f>Kotikuntakorvaus!F348</f>
        <v>1803131.9760499997</v>
      </c>
      <c r="R346" s="341">
        <f>+Yhteenveto[[#This Row],[Kunnan  peruspalvelujen valtionosuus ]]+Yhteenveto[[#This Row],[Veroperustemuutoksista johtuvien veromenetysten korvaus]]+Yhteenveto[[#This Row],[Kotikuntakorvaus, netto]]</f>
        <v>1803131.9760499997</v>
      </c>
      <c r="S346" s="11"/>
      <c r="T346"/>
    </row>
    <row r="347" spans="1:20" ht="15" x14ac:dyDescent="0.25">
      <c r="A347" s="443">
        <v>90037251</v>
      </c>
      <c r="B347" s="253" t="s">
        <v>340</v>
      </c>
      <c r="C347" s="37"/>
      <c r="D347" s="37"/>
      <c r="E347" s="37"/>
      <c r="F347" s="15"/>
      <c r="G347" s="16"/>
      <c r="H347" s="17"/>
      <c r="I347" s="17"/>
      <c r="J347" s="15"/>
      <c r="K347" s="15"/>
      <c r="L347" s="18"/>
      <c r="M347" s="15"/>
      <c r="N347" s="303"/>
      <c r="O347" s="303"/>
      <c r="P347" s="34"/>
      <c r="Q347" s="34">
        <f>Kotikuntakorvaus!F349</f>
        <v>5459248.3040662501</v>
      </c>
      <c r="R347" s="341">
        <f>+Yhteenveto[[#This Row],[Kunnan  peruspalvelujen valtionosuus ]]+Yhteenveto[[#This Row],[Veroperustemuutoksista johtuvien veromenetysten korvaus]]+Yhteenveto[[#This Row],[Kotikuntakorvaus, netto]]</f>
        <v>5459248.3040662501</v>
      </c>
      <c r="S347" s="11"/>
      <c r="T347"/>
    </row>
    <row r="348" spans="1:20" ht="15" x14ac:dyDescent="0.25">
      <c r="A348" s="443">
        <v>90037591</v>
      </c>
      <c r="B348" s="253" t="s">
        <v>341</v>
      </c>
      <c r="C348" s="37"/>
      <c r="D348" s="37"/>
      <c r="E348" s="37"/>
      <c r="F348" s="15"/>
      <c r="G348" s="16"/>
      <c r="H348" s="17"/>
      <c r="I348" s="17"/>
      <c r="J348" s="15"/>
      <c r="K348" s="15"/>
      <c r="L348" s="18"/>
      <c r="M348" s="15"/>
      <c r="N348" s="303"/>
      <c r="O348" s="303"/>
      <c r="P348" s="34"/>
      <c r="Q348" s="34">
        <f>Kotikuntakorvaus!F350</f>
        <v>3613608.6852000002</v>
      </c>
      <c r="R348" s="341">
        <f>+Yhteenveto[[#This Row],[Kunnan  peruspalvelujen valtionosuus ]]+Yhteenveto[[#This Row],[Veroperustemuutoksista johtuvien veromenetysten korvaus]]+Yhteenveto[[#This Row],[Kotikuntakorvaus, netto]]</f>
        <v>3613608.6852000002</v>
      </c>
      <c r="S348" s="11"/>
      <c r="T348"/>
    </row>
    <row r="349" spans="1:20" ht="15" x14ac:dyDescent="0.25">
      <c r="A349" s="443">
        <v>90037841</v>
      </c>
      <c r="B349" s="253" t="s">
        <v>1044</v>
      </c>
      <c r="C349" s="37"/>
      <c r="D349" s="37"/>
      <c r="E349" s="37"/>
      <c r="F349" s="15"/>
      <c r="G349" s="16"/>
      <c r="H349" s="17"/>
      <c r="I349" s="17"/>
      <c r="J349" s="15"/>
      <c r="K349" s="15"/>
      <c r="L349" s="18"/>
      <c r="M349" s="15"/>
      <c r="N349" s="303"/>
      <c r="O349" s="303"/>
      <c r="P349" s="34"/>
      <c r="Q349" s="34">
        <f>Kotikuntakorvaus!F351</f>
        <v>890916.12503</v>
      </c>
      <c r="R349" s="341">
        <f>+Yhteenveto[[#This Row],[Kunnan  peruspalvelujen valtionosuus ]]+Yhteenveto[[#This Row],[Veroperustemuutoksista johtuvien veromenetysten korvaus]]+Yhteenveto[[#This Row],[Kotikuntakorvaus, netto]]</f>
        <v>890916.12503</v>
      </c>
      <c r="S349" s="11"/>
      <c r="T349"/>
    </row>
    <row r="350" spans="1:20" ht="15" x14ac:dyDescent="0.25">
      <c r="A350" s="443">
        <v>90037851</v>
      </c>
      <c r="B350" s="253" t="s">
        <v>342</v>
      </c>
      <c r="C350" s="37"/>
      <c r="D350" s="37"/>
      <c r="E350" s="37"/>
      <c r="F350" s="15"/>
      <c r="G350" s="16"/>
      <c r="H350" s="17"/>
      <c r="I350" s="17"/>
      <c r="J350" s="15"/>
      <c r="K350" s="15"/>
      <c r="L350" s="18"/>
      <c r="M350" s="15"/>
      <c r="N350" s="303"/>
      <c r="O350" s="303"/>
      <c r="P350" s="34"/>
      <c r="Q350" s="34">
        <f>Kotikuntakorvaus!F352</f>
        <v>800575.90789999999</v>
      </c>
      <c r="R350" s="341">
        <f>+Yhteenveto[[#This Row],[Kunnan  peruspalvelujen valtionosuus ]]+Yhteenveto[[#This Row],[Veroperustemuutoksista johtuvien veromenetysten korvaus]]+Yhteenveto[[#This Row],[Kotikuntakorvaus, netto]]</f>
        <v>800575.90789999999</v>
      </c>
      <c r="S350" s="11"/>
      <c r="T350"/>
    </row>
    <row r="351" spans="1:20" ht="15" x14ac:dyDescent="0.25">
      <c r="A351" s="443">
        <v>90037861</v>
      </c>
      <c r="B351" s="253" t="s">
        <v>343</v>
      </c>
      <c r="C351" s="37"/>
      <c r="D351" s="37"/>
      <c r="E351" s="37"/>
      <c r="F351" s="15"/>
      <c r="G351" s="16"/>
      <c r="H351" s="17"/>
      <c r="I351" s="17"/>
      <c r="J351" s="15"/>
      <c r="K351" s="15"/>
      <c r="L351" s="18"/>
      <c r="M351" s="15"/>
      <c r="N351" s="303"/>
      <c r="O351" s="303"/>
      <c r="P351" s="34"/>
      <c r="Q351" s="34">
        <f>Kotikuntakorvaus!F353</f>
        <v>1730878.16417875</v>
      </c>
      <c r="R351" s="341">
        <f>+Yhteenveto[[#This Row],[Kunnan  peruspalvelujen valtionosuus ]]+Yhteenveto[[#This Row],[Veroperustemuutoksista johtuvien veromenetysten korvaus]]+Yhteenveto[[#This Row],[Kotikuntakorvaus, netto]]</f>
        <v>1730878.16417875</v>
      </c>
      <c r="S351" s="11"/>
      <c r="T351"/>
    </row>
    <row r="352" spans="1:20" ht="15" x14ac:dyDescent="0.25">
      <c r="A352" s="46">
        <v>90037981</v>
      </c>
      <c r="B352" s="445" t="s">
        <v>344</v>
      </c>
      <c r="C352" s="39"/>
      <c r="D352" s="39"/>
      <c r="E352" s="39"/>
      <c r="F352" s="15"/>
      <c r="G352" s="40"/>
      <c r="H352" s="41"/>
      <c r="I352" s="41"/>
      <c r="J352" s="15"/>
      <c r="K352" s="15"/>
      <c r="L352" s="42"/>
      <c r="M352" s="15"/>
      <c r="N352" s="303"/>
      <c r="O352" s="303"/>
      <c r="P352" s="34"/>
      <c r="Q352" s="34">
        <f>Kotikuntakorvaus!F354</f>
        <v>2646031.9084387501</v>
      </c>
      <c r="R352" s="341">
        <f>+Yhteenveto[[#This Row],[Kunnan  peruspalvelujen valtionosuus ]]+Yhteenveto[[#This Row],[Veroperustemuutoksista johtuvien veromenetysten korvaus]]+Yhteenveto[[#This Row],[Kotikuntakorvaus, netto]]</f>
        <v>2646031.9084387501</v>
      </c>
      <c r="S352" s="11"/>
      <c r="T352"/>
    </row>
    <row r="353" spans="1:20" ht="15" x14ac:dyDescent="0.25">
      <c r="A353" s="443">
        <v>90037991</v>
      </c>
      <c r="B353" s="253" t="s">
        <v>345</v>
      </c>
      <c r="C353" s="37"/>
      <c r="D353" s="37"/>
      <c r="E353" s="37"/>
      <c r="F353" s="15"/>
      <c r="G353" s="16"/>
      <c r="H353" s="17"/>
      <c r="I353" s="17"/>
      <c r="J353" s="15"/>
      <c r="K353" s="15"/>
      <c r="L353" s="18"/>
      <c r="M353" s="15"/>
      <c r="N353" s="303"/>
      <c r="O353" s="303"/>
      <c r="P353" s="34"/>
      <c r="Q353" s="34">
        <f>Kotikuntakorvaus!F355</f>
        <v>1212431.8164824999</v>
      </c>
      <c r="R353" s="341">
        <f>+Yhteenveto[[#This Row],[Kunnan  peruspalvelujen valtionosuus ]]+Yhteenveto[[#This Row],[Veroperustemuutoksista johtuvien veromenetysten korvaus]]+Yhteenveto[[#This Row],[Kotikuntakorvaus, netto]]</f>
        <v>1212431.8164824999</v>
      </c>
      <c r="S353" s="11"/>
      <c r="T353"/>
    </row>
    <row r="354" spans="1:20" ht="15" x14ac:dyDescent="0.25">
      <c r="A354" s="443">
        <v>90038081</v>
      </c>
      <c r="B354" s="253" t="s">
        <v>346</v>
      </c>
      <c r="C354" s="37"/>
      <c r="D354" s="37"/>
      <c r="E354" s="37"/>
      <c r="F354" s="15"/>
      <c r="G354" s="16"/>
      <c r="H354" s="17"/>
      <c r="I354" s="17"/>
      <c r="J354" s="15"/>
      <c r="K354" s="15"/>
      <c r="L354" s="18"/>
      <c r="M354" s="15"/>
      <c r="N354" s="303"/>
      <c r="O354" s="303"/>
      <c r="P354" s="34"/>
      <c r="Q354" s="34">
        <f>Kotikuntakorvaus!F356</f>
        <v>1421205.85485</v>
      </c>
      <c r="R354" s="341">
        <f>+Yhteenveto[[#This Row],[Kunnan  peruspalvelujen valtionosuus ]]+Yhteenveto[[#This Row],[Veroperustemuutoksista johtuvien veromenetysten korvaus]]+Yhteenveto[[#This Row],[Kotikuntakorvaus, netto]]</f>
        <v>1421205.85485</v>
      </c>
      <c r="S354" s="11"/>
      <c r="T354"/>
    </row>
    <row r="355" spans="1:20" ht="15" x14ac:dyDescent="0.25">
      <c r="A355" s="443">
        <v>90038581</v>
      </c>
      <c r="B355" s="253" t="s">
        <v>347</v>
      </c>
      <c r="C355" s="37"/>
      <c r="D355" s="37"/>
      <c r="E355" s="37"/>
      <c r="F355" s="15"/>
      <c r="G355" s="16"/>
      <c r="H355" s="17"/>
      <c r="I355" s="17"/>
      <c r="J355" s="15"/>
      <c r="K355" s="15"/>
      <c r="L355" s="18"/>
      <c r="M355" s="15"/>
      <c r="N355" s="303"/>
      <c r="O355" s="303"/>
      <c r="P355" s="34"/>
      <c r="Q355" s="34">
        <f>Kotikuntakorvaus!F357</f>
        <v>358055.738625</v>
      </c>
      <c r="R355" s="341">
        <f>+Yhteenveto[[#This Row],[Kunnan  peruspalvelujen valtionosuus ]]+Yhteenveto[[#This Row],[Veroperustemuutoksista johtuvien veromenetysten korvaus]]+Yhteenveto[[#This Row],[Kotikuntakorvaus, netto]]</f>
        <v>358055.738625</v>
      </c>
      <c r="S355" s="11"/>
      <c r="T355"/>
    </row>
    <row r="356" spans="1:20" ht="15" x14ac:dyDescent="0.25">
      <c r="A356" s="443">
        <v>90038611</v>
      </c>
      <c r="B356" s="253" t="s">
        <v>348</v>
      </c>
      <c r="C356" s="37"/>
      <c r="D356" s="37"/>
      <c r="E356" s="37"/>
      <c r="F356" s="15"/>
      <c r="G356" s="16"/>
      <c r="H356" s="17"/>
      <c r="I356" s="17"/>
      <c r="J356" s="15"/>
      <c r="K356" s="15"/>
      <c r="L356" s="18"/>
      <c r="M356" s="15"/>
      <c r="N356" s="303"/>
      <c r="O356" s="303"/>
      <c r="P356" s="34"/>
      <c r="Q356" s="34">
        <f>Kotikuntakorvaus!F358</f>
        <v>975013.31902499998</v>
      </c>
      <c r="R356" s="341">
        <f>+Yhteenveto[[#This Row],[Kunnan  peruspalvelujen valtionosuus ]]+Yhteenveto[[#This Row],[Veroperustemuutoksista johtuvien veromenetysten korvaus]]+Yhteenveto[[#This Row],[Kotikuntakorvaus, netto]]</f>
        <v>975013.31902499998</v>
      </c>
      <c r="S356" s="11"/>
      <c r="T356"/>
    </row>
    <row r="357" spans="1:20" ht="15" x14ac:dyDescent="0.25">
      <c r="A357" s="443">
        <v>90038691</v>
      </c>
      <c r="B357" s="253" t="s">
        <v>349</v>
      </c>
      <c r="C357" s="37"/>
      <c r="D357" s="37"/>
      <c r="E357" s="37"/>
      <c r="F357" s="15"/>
      <c r="G357" s="16"/>
      <c r="H357" s="17"/>
      <c r="I357" s="17"/>
      <c r="J357" s="15"/>
      <c r="K357" s="15"/>
      <c r="L357" s="18"/>
      <c r="M357" s="15"/>
      <c r="N357" s="303"/>
      <c r="O357" s="303"/>
      <c r="P357" s="34"/>
      <c r="Q357" s="34">
        <f>Kotikuntakorvaus!F359</f>
        <v>403960.32049999997</v>
      </c>
      <c r="R357" s="341">
        <f>+Yhteenveto[[#This Row],[Kunnan  peruspalvelujen valtionosuus ]]+Yhteenveto[[#This Row],[Veroperustemuutoksista johtuvien veromenetysten korvaus]]+Yhteenveto[[#This Row],[Kotikuntakorvaus, netto]]</f>
        <v>403960.32049999997</v>
      </c>
      <c r="S357" s="11"/>
      <c r="T357"/>
    </row>
    <row r="358" spans="1:20" ht="15" x14ac:dyDescent="0.25">
      <c r="A358" s="443">
        <v>90053421</v>
      </c>
      <c r="B358" s="253" t="s">
        <v>1045</v>
      </c>
      <c r="C358" s="37"/>
      <c r="D358" s="37"/>
      <c r="E358" s="37"/>
      <c r="F358" s="15"/>
      <c r="G358" s="16"/>
      <c r="H358" s="17"/>
      <c r="I358" s="17"/>
      <c r="J358" s="15"/>
      <c r="K358" s="15"/>
      <c r="L358" s="18"/>
      <c r="M358" s="15"/>
      <c r="N358" s="303"/>
      <c r="O358" s="303"/>
      <c r="P358" s="34"/>
      <c r="Q358" s="34">
        <f>Kotikuntakorvaus!F360</f>
        <v>7858864.4170000004</v>
      </c>
      <c r="R358" s="341">
        <f>+Yhteenveto[[#This Row],[Kunnan  peruspalvelujen valtionosuus ]]+Yhteenveto[[#This Row],[Veroperustemuutoksista johtuvien veromenetysten korvaus]]+Yhteenveto[[#This Row],[Kotikuntakorvaus, netto]]</f>
        <v>7858864.4170000004</v>
      </c>
      <c r="S358" s="11"/>
      <c r="T358"/>
    </row>
    <row r="359" spans="1:20" ht="15" x14ac:dyDescent="0.25">
      <c r="A359" s="443">
        <v>90053431</v>
      </c>
      <c r="B359" s="253" t="s">
        <v>731</v>
      </c>
      <c r="C359" s="37"/>
      <c r="D359" s="37"/>
      <c r="E359" s="37"/>
      <c r="F359" s="15"/>
      <c r="G359" s="16"/>
      <c r="H359" s="17"/>
      <c r="I359" s="17"/>
      <c r="J359" s="15"/>
      <c r="K359" s="15"/>
      <c r="L359" s="18"/>
      <c r="M359" s="15"/>
      <c r="N359" s="303"/>
      <c r="O359" s="303"/>
      <c r="P359" s="34"/>
      <c r="Q359" s="34">
        <f>Kotikuntakorvaus!F361</f>
        <v>8734723.8391750008</v>
      </c>
      <c r="R359" s="341">
        <f>+Yhteenveto[[#This Row],[Kunnan  peruspalvelujen valtionosuus ]]+Yhteenveto[[#This Row],[Veroperustemuutoksista johtuvien veromenetysten korvaus]]+Yhteenveto[[#This Row],[Kotikuntakorvaus, netto]]</f>
        <v>8734723.8391750008</v>
      </c>
      <c r="S359" s="11"/>
      <c r="T359"/>
    </row>
    <row r="360" spans="1:20" ht="15" x14ac:dyDescent="0.25">
      <c r="A360" s="443">
        <v>90000842</v>
      </c>
      <c r="B360" s="253" t="s">
        <v>350</v>
      </c>
      <c r="C360" s="37"/>
      <c r="D360" s="37"/>
      <c r="E360" s="37"/>
      <c r="F360" s="15"/>
      <c r="G360" s="16"/>
      <c r="H360" s="17"/>
      <c r="I360" s="17"/>
      <c r="J360" s="15"/>
      <c r="K360" s="15"/>
      <c r="L360" s="18"/>
      <c r="M360" s="15"/>
      <c r="N360" s="303"/>
      <c r="O360" s="303"/>
      <c r="P360" s="34"/>
      <c r="Q360" s="34">
        <f>Kotikuntakorvaus!F362</f>
        <v>6076250.7687499998</v>
      </c>
      <c r="R360" s="341">
        <f>+Yhteenveto[[#This Row],[Kunnan  peruspalvelujen valtionosuus ]]+Yhteenveto[[#This Row],[Veroperustemuutoksista johtuvien veromenetysten korvaus]]+Yhteenveto[[#This Row],[Kotikuntakorvaus, netto]]</f>
        <v>6076250.7687499998</v>
      </c>
      <c r="S360" s="11"/>
      <c r="T360"/>
    </row>
    <row r="361" spans="1:20" ht="15" x14ac:dyDescent="0.25">
      <c r="A361" s="443">
        <v>90000872</v>
      </c>
      <c r="B361" s="253" t="s">
        <v>351</v>
      </c>
      <c r="C361" s="37"/>
      <c r="D361" s="37"/>
      <c r="E361" s="37"/>
      <c r="F361" s="15"/>
      <c r="G361" s="16"/>
      <c r="H361" s="17"/>
      <c r="I361" s="17"/>
      <c r="J361" s="15"/>
      <c r="K361" s="15"/>
      <c r="L361" s="18"/>
      <c r="M361" s="15"/>
      <c r="N361" s="303"/>
      <c r="O361" s="303"/>
      <c r="P361" s="34"/>
      <c r="Q361" s="34">
        <f>Kotikuntakorvaus!F363</f>
        <v>5491087.2680000002</v>
      </c>
      <c r="R361" s="341">
        <f>+Yhteenveto[[#This Row],[Kunnan  peruspalvelujen valtionosuus ]]+Yhteenveto[[#This Row],[Veroperustemuutoksista johtuvien veromenetysten korvaus]]+Yhteenveto[[#This Row],[Kotikuntakorvaus, netto]]</f>
        <v>5491087.2680000002</v>
      </c>
      <c r="S361" s="11"/>
      <c r="T361"/>
    </row>
    <row r="362" spans="1:20" ht="15" x14ac:dyDescent="0.25">
      <c r="A362" s="443">
        <v>90037822</v>
      </c>
      <c r="B362" s="253" t="s">
        <v>1046</v>
      </c>
      <c r="C362" s="37"/>
      <c r="D362" s="37"/>
      <c r="E362" s="37"/>
      <c r="F362" s="15"/>
      <c r="G362" s="16"/>
      <c r="H362" s="17"/>
      <c r="I362" s="17"/>
      <c r="J362" s="15"/>
      <c r="K362" s="15"/>
      <c r="L362" s="18"/>
      <c r="M362" s="15"/>
      <c r="N362" s="303"/>
      <c r="O362" s="303"/>
      <c r="P362" s="34"/>
      <c r="Q362" s="34">
        <f>Kotikuntakorvaus!F364</f>
        <v>2321804.5472499998</v>
      </c>
      <c r="R362" s="341">
        <f>+Yhteenveto[[#This Row],[Kunnan  peruspalvelujen valtionosuus ]]+Yhteenveto[[#This Row],[Veroperustemuutoksista johtuvien veromenetysten korvaus]]+Yhteenveto[[#This Row],[Kotikuntakorvaus, netto]]</f>
        <v>2321804.5472499998</v>
      </c>
      <c r="S362" s="11"/>
      <c r="T362"/>
    </row>
    <row r="363" spans="1:20" ht="15" x14ac:dyDescent="0.25">
      <c r="A363" s="443">
        <v>90038382</v>
      </c>
      <c r="B363" s="253" t="s">
        <v>353</v>
      </c>
      <c r="C363" s="37"/>
      <c r="D363" s="37"/>
      <c r="E363" s="37"/>
      <c r="F363" s="15"/>
      <c r="G363" s="16"/>
      <c r="H363" s="17"/>
      <c r="I363" s="17"/>
      <c r="J363" s="15"/>
      <c r="K363" s="15"/>
      <c r="L363" s="18"/>
      <c r="M363" s="15"/>
      <c r="N363" s="303"/>
      <c r="O363" s="303"/>
      <c r="P363" s="34"/>
      <c r="Q363" s="34">
        <f>Kotikuntakorvaus!F365</f>
        <v>3343162.7222499996</v>
      </c>
      <c r="R363" s="341">
        <f>+Yhteenveto[[#This Row],[Kunnan  peruspalvelujen valtionosuus ]]+Yhteenveto[[#This Row],[Veroperustemuutoksista johtuvien veromenetysten korvaus]]+Yhteenveto[[#This Row],[Kotikuntakorvaus, netto]]</f>
        <v>3343162.7222499996</v>
      </c>
      <c r="S363" s="11"/>
      <c r="T363"/>
    </row>
    <row r="364" spans="1:20" ht="15" x14ac:dyDescent="0.25">
      <c r="A364" s="443">
        <v>90053342</v>
      </c>
      <c r="B364" s="253" t="s">
        <v>352</v>
      </c>
      <c r="C364" s="37"/>
      <c r="D364" s="37"/>
      <c r="E364" s="37"/>
      <c r="F364" s="15"/>
      <c r="G364" s="16"/>
      <c r="H364" s="17"/>
      <c r="I364" s="17"/>
      <c r="J364" s="15"/>
      <c r="K364" s="15"/>
      <c r="L364" s="18"/>
      <c r="M364" s="15"/>
      <c r="N364" s="303"/>
      <c r="O364" s="303"/>
      <c r="P364" s="34"/>
      <c r="Q364" s="34">
        <f>Kotikuntakorvaus!F366</f>
        <v>876873.35999999952</v>
      </c>
      <c r="R364" s="341">
        <f>+Yhteenveto[[#This Row],[Kunnan  peruspalvelujen valtionosuus ]]+Yhteenveto[[#This Row],[Veroperustemuutoksista johtuvien veromenetysten korvaus]]+Yhteenveto[[#This Row],[Kotikuntakorvaus, netto]]</f>
        <v>876873.35999999952</v>
      </c>
      <c r="S364" s="11"/>
      <c r="T364"/>
    </row>
    <row r="365" spans="1:20" ht="15" x14ac:dyDescent="0.25">
      <c r="A365" s="443">
        <v>90053456</v>
      </c>
      <c r="B365" s="253" t="s">
        <v>732</v>
      </c>
      <c r="C365" s="37"/>
      <c r="D365" s="37"/>
      <c r="E365" s="37"/>
      <c r="F365" s="15"/>
      <c r="G365" s="16"/>
      <c r="H365" s="17"/>
      <c r="I365" s="17"/>
      <c r="J365" s="15"/>
      <c r="K365" s="15"/>
      <c r="L365" s="18"/>
      <c r="M365" s="15"/>
      <c r="N365" s="303"/>
      <c r="O365" s="303"/>
      <c r="P365" s="34"/>
      <c r="Q365" s="34">
        <f>Kotikuntakorvaus!F367</f>
        <v>952366.58750000002</v>
      </c>
      <c r="R365" s="341">
        <f>+Yhteenveto[[#This Row],[Kunnan  peruspalvelujen valtionosuus ]]+Yhteenveto[[#This Row],[Veroperustemuutoksista johtuvien veromenetysten korvaus]]+Yhteenveto[[#This Row],[Kotikuntakorvaus, netto]]</f>
        <v>952366.58750000002</v>
      </c>
      <c r="S365" s="11"/>
      <c r="T365"/>
    </row>
    <row r="366" spans="1:20" ht="15" x14ac:dyDescent="0.25">
      <c r="A366" s="443">
        <v>90000837</v>
      </c>
      <c r="B366" s="253" t="s">
        <v>691</v>
      </c>
      <c r="C366" s="37"/>
      <c r="D366" s="37"/>
      <c r="E366" s="37"/>
      <c r="F366" s="15"/>
      <c r="G366" s="16"/>
      <c r="H366" s="17"/>
      <c r="I366" s="17"/>
      <c r="J366" s="15"/>
      <c r="K366" s="15"/>
      <c r="L366" s="18"/>
      <c r="M366" s="15"/>
      <c r="N366" s="303"/>
      <c r="O366" s="303"/>
      <c r="P366" s="34"/>
      <c r="Q366" s="34">
        <f>Kotikuntakorvaus!F368</f>
        <v>14470886.942944005</v>
      </c>
      <c r="R366" s="341">
        <f>+Yhteenveto[[#This Row],[Kunnan  peruspalvelujen valtionosuus ]]+Yhteenveto[[#This Row],[Veroperustemuutoksista johtuvien veromenetysten korvaus]]+Yhteenveto[[#This Row],[Kotikuntakorvaus, netto]]</f>
        <v>14470886.942944005</v>
      </c>
      <c r="S366" s="11"/>
      <c r="T366"/>
    </row>
    <row r="367" spans="1:20" ht="15" x14ac:dyDescent="0.25">
      <c r="A367" s="443">
        <v>90002047</v>
      </c>
      <c r="B367" s="253" t="s">
        <v>692</v>
      </c>
      <c r="C367" s="37"/>
      <c r="D367" s="37"/>
      <c r="E367" s="37"/>
      <c r="F367" s="15"/>
      <c r="G367" s="16"/>
      <c r="H367" s="17"/>
      <c r="I367" s="17"/>
      <c r="J367" s="15"/>
      <c r="K367" s="15"/>
      <c r="L367" s="18"/>
      <c r="M367" s="15"/>
      <c r="N367" s="303"/>
      <c r="O367" s="303"/>
      <c r="P367" s="34"/>
      <c r="Q367" s="34">
        <f>Kotikuntakorvaus!F369</f>
        <v>8029409.1195819993</v>
      </c>
      <c r="R367" s="341">
        <f>+Yhteenveto[[#This Row],[Kunnan  peruspalvelujen valtionosuus ]]+Yhteenveto[[#This Row],[Veroperustemuutoksista johtuvien veromenetysten korvaus]]+Yhteenveto[[#This Row],[Kotikuntakorvaus, netto]]</f>
        <v>8029409.1195819993</v>
      </c>
      <c r="S367" s="11"/>
      <c r="T367"/>
    </row>
    <row r="368" spans="1:20" s="45" customFormat="1" ht="15" x14ac:dyDescent="0.25">
      <c r="A368" s="46">
        <v>90005997</v>
      </c>
      <c r="B368" s="445" t="s">
        <v>693</v>
      </c>
      <c r="C368" s="39"/>
      <c r="D368" s="39"/>
      <c r="E368" s="39"/>
      <c r="F368" s="15"/>
      <c r="G368" s="40"/>
      <c r="H368" s="41"/>
      <c r="I368" s="41"/>
      <c r="J368" s="15"/>
      <c r="K368" s="15"/>
      <c r="L368" s="42"/>
      <c r="M368" s="15"/>
      <c r="N368" s="303"/>
      <c r="O368" s="303"/>
      <c r="P368" s="34"/>
      <c r="Q368" s="34">
        <f>Kotikuntakorvaus!F370</f>
        <v>8367707.526168</v>
      </c>
      <c r="R368" s="341">
        <f>+Yhteenveto[[#This Row],[Kunnan  peruspalvelujen valtionosuus ]]+Yhteenveto[[#This Row],[Veroperustemuutoksista johtuvien veromenetysten korvaus]]+Yhteenveto[[#This Row],[Kotikuntakorvaus, netto]]</f>
        <v>8367707.526168</v>
      </c>
      <c r="S368" s="44"/>
    </row>
    <row r="369" spans="1:20" ht="15" x14ac:dyDescent="0.25">
      <c r="A369" s="443">
        <v>90008177</v>
      </c>
      <c r="B369" s="253" t="s">
        <v>701</v>
      </c>
      <c r="C369" s="37"/>
      <c r="D369" s="37"/>
      <c r="E369" s="37"/>
      <c r="F369" s="15"/>
      <c r="G369" s="16"/>
      <c r="H369" s="17"/>
      <c r="I369" s="17"/>
      <c r="J369" s="15"/>
      <c r="K369" s="15"/>
      <c r="L369" s="18"/>
      <c r="M369" s="15"/>
      <c r="N369" s="303"/>
      <c r="O369" s="303"/>
      <c r="P369" s="34"/>
      <c r="Q369" s="34">
        <f>Kotikuntakorvaus!F371</f>
        <v>7204375.2504589986</v>
      </c>
      <c r="R369" s="341">
        <f>+Yhteenveto[[#This Row],[Kunnan  peruspalvelujen valtionosuus ]]+Yhteenveto[[#This Row],[Veroperustemuutoksista johtuvien veromenetysten korvaus]]+Yhteenveto[[#This Row],[Kotikuntakorvaus, netto]]</f>
        <v>7204375.2504589986</v>
      </c>
      <c r="S369" s="11"/>
      <c r="T369"/>
    </row>
    <row r="370" spans="1:20" ht="15" x14ac:dyDescent="0.25">
      <c r="A370" s="443">
        <v>90008367</v>
      </c>
      <c r="B370" s="253" t="s">
        <v>694</v>
      </c>
      <c r="C370" s="37"/>
      <c r="D370" s="37"/>
      <c r="E370" s="37"/>
      <c r="F370" s="15"/>
      <c r="G370" s="16"/>
      <c r="H370" s="17"/>
      <c r="I370" s="17"/>
      <c r="J370" s="15"/>
      <c r="K370" s="15"/>
      <c r="L370" s="18"/>
      <c r="M370" s="15"/>
      <c r="N370" s="303"/>
      <c r="O370" s="303"/>
      <c r="P370" s="34"/>
      <c r="Q370" s="34">
        <f>Kotikuntakorvaus!F372</f>
        <v>10074733.669604499</v>
      </c>
      <c r="R370" s="341">
        <f>+Yhteenveto[[#This Row],[Kunnan  peruspalvelujen valtionosuus ]]+Yhteenveto[[#This Row],[Veroperustemuutoksista johtuvien veromenetysten korvaus]]+Yhteenveto[[#This Row],[Kotikuntakorvaus, netto]]</f>
        <v>10074733.669604499</v>
      </c>
      <c r="S370" s="11"/>
      <c r="T370"/>
    </row>
    <row r="371" spans="1:20" ht="15" x14ac:dyDescent="0.25">
      <c r="A371" s="443">
        <v>90008987</v>
      </c>
      <c r="B371" s="253" t="s">
        <v>695</v>
      </c>
      <c r="C371" s="37"/>
      <c r="D371" s="37"/>
      <c r="E371" s="37"/>
      <c r="F371" s="15"/>
      <c r="G371" s="16"/>
      <c r="H371" s="17"/>
      <c r="I371" s="17"/>
      <c r="J371" s="15"/>
      <c r="K371" s="15"/>
      <c r="L371" s="18"/>
      <c r="M371" s="15"/>
      <c r="N371" s="303"/>
      <c r="O371" s="303"/>
      <c r="P371" s="34"/>
      <c r="Q371" s="34">
        <f>Kotikuntakorvaus!F373</f>
        <v>5404144.443983499</v>
      </c>
      <c r="R371" s="341">
        <f>+Yhteenveto[[#This Row],[Kunnan  peruspalvelujen valtionosuus ]]+Yhteenveto[[#This Row],[Veroperustemuutoksista johtuvien veromenetysten korvaus]]+Yhteenveto[[#This Row],[Kotikuntakorvaus, netto]]</f>
        <v>5404144.443983499</v>
      </c>
      <c r="S371" s="11"/>
      <c r="T371"/>
    </row>
    <row r="372" spans="1:20" ht="15" x14ac:dyDescent="0.25">
      <c r="A372" s="443">
        <v>90038737</v>
      </c>
      <c r="B372" s="253" t="s">
        <v>354</v>
      </c>
      <c r="C372" s="37"/>
      <c r="D372" s="37"/>
      <c r="E372" s="37"/>
      <c r="F372" s="15"/>
      <c r="G372" s="16"/>
      <c r="H372" s="17"/>
      <c r="I372" s="17"/>
      <c r="J372" s="15"/>
      <c r="K372" s="15"/>
      <c r="L372" s="18"/>
      <c r="M372" s="15"/>
      <c r="N372" s="303"/>
      <c r="O372" s="303"/>
      <c r="P372" s="34"/>
      <c r="Q372" s="34">
        <f>Kotikuntakorvaus!F374</f>
        <v>10230074.774669498</v>
      </c>
      <c r="R372" s="341">
        <f>+Yhteenveto[[#This Row],[Kunnan  peruspalvelujen valtionosuus ]]+Yhteenveto[[#This Row],[Veroperustemuutoksista johtuvien veromenetysten korvaus]]+Yhteenveto[[#This Row],[Kotikuntakorvaus, netto]]</f>
        <v>10230074.774669498</v>
      </c>
      <c r="S372" s="11"/>
      <c r="T372"/>
    </row>
    <row r="373" spans="1:20" ht="15" x14ac:dyDescent="0.25">
      <c r="A373" s="443">
        <v>90042287</v>
      </c>
      <c r="B373" s="253" t="s">
        <v>696</v>
      </c>
      <c r="C373" s="37"/>
      <c r="D373" s="37"/>
      <c r="E373" s="37"/>
      <c r="F373" s="15"/>
      <c r="G373" s="16"/>
      <c r="H373" s="17"/>
      <c r="I373" s="17"/>
      <c r="J373" s="15"/>
      <c r="K373" s="15"/>
      <c r="L373" s="18"/>
      <c r="M373" s="15"/>
      <c r="N373" s="303"/>
      <c r="O373" s="303"/>
      <c r="P373" s="34"/>
      <c r="Q373" s="34">
        <f>Kotikuntakorvaus!F375</f>
        <v>5502527.1438579997</v>
      </c>
      <c r="R373" s="341">
        <f>+Yhteenveto[[#This Row],[Kunnan  peruspalvelujen valtionosuus ]]+Yhteenveto[[#This Row],[Veroperustemuutoksista johtuvien veromenetysten korvaus]]+Yhteenveto[[#This Row],[Kotikuntakorvaus, netto]]</f>
        <v>5502527.1438579997</v>
      </c>
      <c r="S373" s="11"/>
      <c r="T373"/>
    </row>
    <row r="374" spans="1:20" x14ac:dyDescent="0.2">
      <c r="A374" s="47"/>
      <c r="B374" s="48"/>
      <c r="C374" s="49"/>
      <c r="D374" s="49"/>
      <c r="E374" s="49"/>
      <c r="N374" s="113"/>
      <c r="O374" s="113"/>
      <c r="P374" s="340"/>
      <c r="Q374" s="113"/>
      <c r="R374" s="70"/>
      <c r="S374" s="25"/>
    </row>
    <row r="375" spans="1:20" x14ac:dyDescent="0.2">
      <c r="A375" s="47"/>
      <c r="B375" s="48"/>
      <c r="C375" s="49"/>
      <c r="D375" s="49"/>
      <c r="E375" s="49"/>
      <c r="N375" s="113"/>
      <c r="O375" s="113"/>
      <c r="P375" s="340"/>
      <c r="Q375" s="113"/>
      <c r="R375" s="70"/>
      <c r="S375" s="25"/>
    </row>
    <row r="376" spans="1:20" x14ac:dyDescent="0.2">
      <c r="A376" s="52"/>
      <c r="N376" s="113"/>
      <c r="O376" s="113"/>
      <c r="P376" s="340"/>
      <c r="Q376" s="113"/>
      <c r="R376" s="70"/>
      <c r="S376" s="25"/>
    </row>
    <row r="377" spans="1:20" x14ac:dyDescent="0.2">
      <c r="A377" s="52"/>
      <c r="P377" s="340"/>
      <c r="R377" s="70"/>
    </row>
    <row r="378" spans="1:20" x14ac:dyDescent="0.2">
      <c r="A378" s="52"/>
      <c r="P378" s="340"/>
      <c r="R378" s="70"/>
    </row>
    <row r="379" spans="1:20" x14ac:dyDescent="0.2">
      <c r="A379" s="52"/>
      <c r="P379" s="340"/>
      <c r="R379" s="70"/>
    </row>
    <row r="380" spans="1:20" x14ac:dyDescent="0.2">
      <c r="A380" s="52"/>
      <c r="P380" s="340"/>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Normal="100" workbookViewId="0">
      <pane xSplit="2" ySplit="6" topLeftCell="C7" activePane="bottomRight" state="frozen"/>
      <selection activeCell="G29" sqref="G29"/>
      <selection pane="topRight" activeCell="G29" sqref="G29"/>
      <selection pane="bottomLeft" activeCell="G29" sqref="G29"/>
      <selection pane="bottomRight" activeCell="O4" sqref="O4"/>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2" t="s">
        <v>1062</v>
      </c>
      <c r="B1" s="125"/>
      <c r="D1" s="126"/>
      <c r="E1" s="126"/>
      <c r="F1" s="126"/>
      <c r="G1" s="126"/>
      <c r="H1" s="126"/>
      <c r="J1" s="144" t="s">
        <v>356</v>
      </c>
      <c r="K1" s="147"/>
      <c r="L1" s="148"/>
      <c r="M1" s="148"/>
      <c r="N1" s="148"/>
      <c r="O1" s="148"/>
      <c r="P1" s="41"/>
      <c r="Q1" s="43"/>
      <c r="R1" s="366"/>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739</v>
      </c>
      <c r="P2" s="145"/>
    </row>
    <row r="3" spans="1:43" x14ac:dyDescent="0.25">
      <c r="A3" s="127" t="s">
        <v>1</v>
      </c>
      <c r="B3" s="133">
        <v>292</v>
      </c>
      <c r="C3" s="333"/>
      <c r="D3" s="333"/>
      <c r="E3" s="333"/>
      <c r="F3" s="333"/>
      <c r="G3" s="333"/>
      <c r="H3" s="333"/>
      <c r="J3" s="320">
        <v>8970.59</v>
      </c>
      <c r="K3" s="320">
        <v>9538.74</v>
      </c>
      <c r="L3" s="320">
        <v>8172.1</v>
      </c>
      <c r="M3" s="320">
        <v>13849.15</v>
      </c>
      <c r="N3" s="320">
        <v>70.22</v>
      </c>
      <c r="O3" s="320">
        <v>86.07</v>
      </c>
      <c r="P3" s="160"/>
      <c r="R3" s="43"/>
      <c r="S3" s="67"/>
      <c r="T3" s="67"/>
      <c r="U3" s="67"/>
      <c r="V3" s="67"/>
      <c r="W3" s="67"/>
      <c r="X3" s="67"/>
      <c r="Y3" s="61"/>
      <c r="Z3" s="61"/>
      <c r="AA3" s="61"/>
      <c r="AB3" s="68"/>
    </row>
    <row r="4" spans="1:43" x14ac:dyDescent="0.25">
      <c r="A4" s="142"/>
      <c r="B4" s="142"/>
      <c r="C4" s="140" t="s">
        <v>648</v>
      </c>
      <c r="D4" s="336"/>
      <c r="E4" s="336"/>
      <c r="F4" s="141"/>
      <c r="G4" s="141"/>
      <c r="H4" s="141"/>
      <c r="I4" s="141"/>
      <c r="J4" s="319" t="s">
        <v>657</v>
      </c>
      <c r="K4" s="318"/>
      <c r="L4" s="318"/>
      <c r="M4" s="318"/>
      <c r="N4" s="318"/>
      <c r="O4" s="318"/>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738</v>
      </c>
      <c r="J5" s="202" t="s">
        <v>658</v>
      </c>
      <c r="K5" s="203" t="s">
        <v>358</v>
      </c>
      <c r="L5" s="203" t="s">
        <v>659</v>
      </c>
      <c r="M5" s="203" t="s">
        <v>660</v>
      </c>
      <c r="N5" s="203" t="s">
        <v>709</v>
      </c>
      <c r="O5" s="203" t="s">
        <v>739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5605317</v>
      </c>
      <c r="D6" s="38">
        <f t="shared" si="0"/>
        <v>280783</v>
      </c>
      <c r="E6" s="38">
        <f t="shared" si="0"/>
        <v>50320</v>
      </c>
      <c r="F6" s="38">
        <f t="shared" si="0"/>
        <v>355267</v>
      </c>
      <c r="G6" s="38">
        <f t="shared" si="0"/>
        <v>193794</v>
      </c>
      <c r="H6" s="38">
        <f t="shared" si="0"/>
        <v>4725153</v>
      </c>
      <c r="I6" s="38">
        <f t="shared" si="0"/>
        <v>3276639</v>
      </c>
      <c r="J6" s="135">
        <f t="shared" ref="J6:O6" si="1">SUM(J7:J298)</f>
        <v>2518789171.9700007</v>
      </c>
      <c r="K6" s="135">
        <f t="shared" si="1"/>
        <v>479989396.79999989</v>
      </c>
      <c r="L6" s="135">
        <f t="shared" si="1"/>
        <v>2903277450.7000003</v>
      </c>
      <c r="M6" s="135">
        <f t="shared" si="1"/>
        <v>2683882175.1000009</v>
      </c>
      <c r="N6" s="135">
        <f t="shared" si="1"/>
        <v>331800243.65999991</v>
      </c>
      <c r="O6" s="135">
        <f t="shared" si="1"/>
        <v>282020318.73000002</v>
      </c>
      <c r="P6" s="177">
        <f>SUM(P7:P298)</f>
        <v>9199758756.9599991</v>
      </c>
      <c r="R6" s="69"/>
      <c r="S6" s="68"/>
      <c r="T6" s="68"/>
      <c r="U6" s="68"/>
      <c r="V6" s="68"/>
      <c r="W6" s="68"/>
      <c r="X6" s="68"/>
      <c r="Y6" s="68"/>
      <c r="Z6" s="68"/>
      <c r="AA6" s="68"/>
      <c r="AB6" s="68"/>
      <c r="AC6" s="68"/>
    </row>
    <row r="7" spans="1:43" x14ac:dyDescent="0.25">
      <c r="A7" s="127">
        <v>5</v>
      </c>
      <c r="B7" s="124" t="s">
        <v>12</v>
      </c>
      <c r="C7" s="38">
        <f>SUM(Ikärakenne[[#This Row],[0–5-vuotiaat]:[16 vuotta täyttäneet]])</f>
        <v>9078</v>
      </c>
      <c r="D7" s="41">
        <v>439</v>
      </c>
      <c r="E7" s="41">
        <v>90</v>
      </c>
      <c r="F7" s="41">
        <v>647</v>
      </c>
      <c r="G7" s="41">
        <v>383</v>
      </c>
      <c r="H7" s="41">
        <v>7519</v>
      </c>
      <c r="I7" s="41">
        <v>4385</v>
      </c>
      <c r="J7" s="136" cm="1">
        <f t="array" ref="J7">Ikäryhmähinnat[Ikä 0–5]*Ikärakenne[[#This Row],[0–5-vuotiaat]]</f>
        <v>3938089.0100000002</v>
      </c>
      <c r="K7" s="136" cm="1">
        <f t="array" ref="K7">Ikäryhmähinnat[Ikä 6]*Ikärakenne[[#This Row],[6 vuotiaat]]</f>
        <v>858486.6</v>
      </c>
      <c r="L7" s="136" cm="1">
        <f t="array" ref="L7">Ikäryhmähinnat[Ikä 7–12]*Ikärakenne[[#This Row],[7–12-vuotiaat]]</f>
        <v>5287348.7</v>
      </c>
      <c r="M7" s="136" cm="1">
        <f t="array" ref="M7">Ikäryhmähinnat[Ikä 13–15]*Ikärakenne[[#This Row],[13–15-vuotiaat]]</f>
        <v>5304224.45</v>
      </c>
      <c r="N7" s="136" cm="1">
        <f t="array" ref="N7">Ikäryhmähinnat[Ikä 16+]*Ikärakenne[[#This Row],[16 vuotta täyttäneet]]</f>
        <v>527984.17999999993</v>
      </c>
      <c r="O7" s="136" cm="1">
        <f t="array" ref="O7">Ikäryhmähinnat[Ikä 18-64]*Ikärakenne[[#This Row],[18–64-vuotiaat]]</f>
        <v>377416.94999999995</v>
      </c>
      <c r="P7" s="178">
        <f>SUM(Ikärakenne[[#This Row],[Ikä 0–5]:[Ikä 18-64]])</f>
        <v>16293549.890000001</v>
      </c>
      <c r="R7" s="43"/>
      <c r="S7" s="76"/>
      <c r="T7" s="76"/>
      <c r="U7" s="76"/>
      <c r="V7" s="76"/>
      <c r="W7" s="76"/>
      <c r="X7" s="76"/>
      <c r="Y7" s="76"/>
      <c r="Z7" s="76"/>
      <c r="AA7" s="76"/>
      <c r="AB7" s="76"/>
    </row>
    <row r="8" spans="1:43" x14ac:dyDescent="0.25">
      <c r="A8" s="127">
        <v>9</v>
      </c>
      <c r="B8" s="124" t="s">
        <v>13</v>
      </c>
      <c r="C8" s="38">
        <f>SUM(Ikärakenne[[#This Row],[0–5-vuotiaat]:[16 vuotta täyttäneet]])</f>
        <v>2410</v>
      </c>
      <c r="D8" s="41">
        <v>139</v>
      </c>
      <c r="E8" s="41">
        <v>35</v>
      </c>
      <c r="F8" s="41">
        <v>195</v>
      </c>
      <c r="G8" s="41">
        <v>106</v>
      </c>
      <c r="H8" s="41">
        <v>1935</v>
      </c>
      <c r="I8" s="41">
        <v>1211</v>
      </c>
      <c r="J8" s="136" cm="1">
        <f t="array" ref="J8">Ikäryhmähinnat[Ikä 0–5]*Ikärakenne[[#This Row],[0–5-vuotiaat]]</f>
        <v>1246912.01</v>
      </c>
      <c r="K8" s="136" cm="1">
        <f t="array" ref="K8">Ikäryhmähinnat[Ikä 6]*Ikärakenne[[#This Row],[6 vuotiaat]]</f>
        <v>333855.89999999997</v>
      </c>
      <c r="L8" s="136" cm="1">
        <f t="array" ref="L8">Ikäryhmähinnat[Ikä 7–12]*Ikärakenne[[#This Row],[7–12-vuotiaat]]</f>
        <v>1593559.5</v>
      </c>
      <c r="M8" s="136" cm="1">
        <f t="array" ref="M8">Ikäryhmähinnat[Ikä 13–15]*Ikärakenne[[#This Row],[13–15-vuotiaat]]</f>
        <v>1468009.9</v>
      </c>
      <c r="N8" s="136" cm="1">
        <f t="array" ref="N8">Ikäryhmähinnat[Ikä 16+]*Ikärakenne[[#This Row],[16 vuotta täyttäneet]]</f>
        <v>135875.70000000001</v>
      </c>
      <c r="O8" s="136" cm="1">
        <f t="array" ref="O8">Ikäryhmähinnat[Ikä 18-64]*Ikärakenne[[#This Row],[18–64-vuotiaat]]</f>
        <v>104230.76999999999</v>
      </c>
      <c r="P8" s="178">
        <f>SUM(Ikärakenne[[#This Row],[Ikä 0–5]:[Ikä 18-64]])</f>
        <v>4882443.78</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10780</v>
      </c>
      <c r="D9" s="41">
        <v>539</v>
      </c>
      <c r="E9" s="41">
        <v>100</v>
      </c>
      <c r="F9" s="41">
        <v>763</v>
      </c>
      <c r="G9" s="41">
        <v>393</v>
      </c>
      <c r="H9" s="41">
        <v>8985</v>
      </c>
      <c r="I9" s="41">
        <v>5392</v>
      </c>
      <c r="J9" s="136" cm="1">
        <f t="array" ref="J9">Ikäryhmähinnat[Ikä 0–5]*Ikärakenne[[#This Row],[0–5-vuotiaat]]</f>
        <v>4835148.01</v>
      </c>
      <c r="K9" s="136" cm="1">
        <f t="array" ref="K9">Ikäryhmähinnat[Ikä 6]*Ikärakenne[[#This Row],[6 vuotiaat]]</f>
        <v>953874</v>
      </c>
      <c r="L9" s="136" cm="1">
        <f t="array" ref="L9">Ikäryhmähinnat[Ikä 7–12]*Ikärakenne[[#This Row],[7–12-vuotiaat]]</f>
        <v>6235312.2999999998</v>
      </c>
      <c r="M9" s="136" cm="1">
        <f t="array" ref="M9">Ikäryhmähinnat[Ikä 13–15]*Ikärakenne[[#This Row],[13–15-vuotiaat]]</f>
        <v>5442715.9500000002</v>
      </c>
      <c r="N9" s="136" cm="1">
        <f t="array" ref="N9">Ikäryhmähinnat[Ikä 16+]*Ikärakenne[[#This Row],[16 vuotta täyttäneet]]</f>
        <v>630926.69999999995</v>
      </c>
      <c r="O9" s="136" cm="1">
        <f t="array" ref="O9">Ikäryhmähinnat[Ikä 18-64]*Ikärakenne[[#This Row],[18–64-vuotiaat]]</f>
        <v>464089.43999999994</v>
      </c>
      <c r="P9" s="178">
        <f>SUM(Ikärakenne[[#This Row],[Ikä 0–5]:[Ikä 18-64]])</f>
        <v>18562066.399999999</v>
      </c>
      <c r="AE9" s="79"/>
      <c r="AF9" s="78"/>
      <c r="AG9" s="43"/>
      <c r="AH9" s="43"/>
      <c r="AI9" s="79"/>
      <c r="AJ9" s="63"/>
    </row>
    <row r="10" spans="1:43" x14ac:dyDescent="0.25">
      <c r="A10" s="127">
        <v>16</v>
      </c>
      <c r="B10" s="124" t="s">
        <v>15</v>
      </c>
      <c r="C10" s="38">
        <f>SUM(Ikärakenne[[#This Row],[0–5-vuotiaat]:[16 vuotta täyttäneet]])</f>
        <v>7889</v>
      </c>
      <c r="D10" s="41">
        <v>302</v>
      </c>
      <c r="E10" s="41">
        <v>68</v>
      </c>
      <c r="F10" s="41">
        <v>439</v>
      </c>
      <c r="G10" s="41">
        <v>259</v>
      </c>
      <c r="H10" s="41">
        <v>6821</v>
      </c>
      <c r="I10" s="41">
        <v>3803</v>
      </c>
      <c r="J10" s="136" cm="1">
        <f t="array" ref="J10">Ikäryhmähinnat[Ikä 0–5]*Ikärakenne[[#This Row],[0–5-vuotiaat]]</f>
        <v>2709118.18</v>
      </c>
      <c r="K10" s="136" cm="1">
        <f t="array" ref="K10">Ikäryhmähinnat[Ikä 6]*Ikärakenne[[#This Row],[6 vuotiaat]]</f>
        <v>648634.31999999995</v>
      </c>
      <c r="L10" s="136" cm="1">
        <f t="array" ref="L10">Ikäryhmähinnat[Ikä 7–12]*Ikärakenne[[#This Row],[7–12-vuotiaat]]</f>
        <v>3587551.9000000004</v>
      </c>
      <c r="M10" s="136" cm="1">
        <f t="array" ref="M10">Ikäryhmähinnat[Ikä 13–15]*Ikärakenne[[#This Row],[13–15-vuotiaat]]</f>
        <v>3586929.85</v>
      </c>
      <c r="N10" s="136" cm="1">
        <f t="array" ref="N10">Ikäryhmähinnat[Ikä 16+]*Ikärakenne[[#This Row],[16 vuotta täyttäneet]]</f>
        <v>478970.62</v>
      </c>
      <c r="O10" s="136" cm="1">
        <f t="array" ref="O10">Ikäryhmähinnat[Ikä 18-64]*Ikärakenne[[#This Row],[18–64-vuotiaat]]</f>
        <v>327324.20999999996</v>
      </c>
      <c r="P10" s="178">
        <f>SUM(Ikärakenne[[#This Row],[Ikä 0–5]:[Ikä 18-64]])</f>
        <v>11338529.079999998</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4651</v>
      </c>
      <c r="D11" s="41">
        <v>215</v>
      </c>
      <c r="E11" s="41">
        <v>47</v>
      </c>
      <c r="F11" s="41">
        <v>364</v>
      </c>
      <c r="G11" s="41">
        <v>219</v>
      </c>
      <c r="H11" s="41">
        <v>3806</v>
      </c>
      <c r="I11" s="41">
        <v>2609</v>
      </c>
      <c r="J11" s="136" cm="1">
        <f t="array" ref="J11">Ikäryhmähinnat[Ikä 0–5]*Ikärakenne[[#This Row],[0–5-vuotiaat]]</f>
        <v>1928676.85</v>
      </c>
      <c r="K11" s="136" cm="1">
        <f t="array" ref="K11">Ikäryhmähinnat[Ikä 6]*Ikärakenne[[#This Row],[6 vuotiaat]]</f>
        <v>448320.77999999997</v>
      </c>
      <c r="L11" s="136" cm="1">
        <f t="array" ref="L11">Ikäryhmähinnat[Ikä 7–12]*Ikärakenne[[#This Row],[7–12-vuotiaat]]</f>
        <v>2974644.4</v>
      </c>
      <c r="M11" s="136" cm="1">
        <f t="array" ref="M11">Ikäryhmähinnat[Ikä 13–15]*Ikärakenne[[#This Row],[13–15-vuotiaat]]</f>
        <v>3032963.85</v>
      </c>
      <c r="N11" s="136" cm="1">
        <f t="array" ref="N11">Ikäryhmähinnat[Ikä 16+]*Ikärakenne[[#This Row],[16 vuotta täyttäneet]]</f>
        <v>267257.32</v>
      </c>
      <c r="O11" s="136" cm="1">
        <f t="array" ref="O11">Ikäryhmähinnat[Ikä 18-64]*Ikärakenne[[#This Row],[18–64-vuotiaat]]</f>
        <v>224556.62999999998</v>
      </c>
      <c r="P11" s="178">
        <f>SUM(Ikärakenne[[#This Row],[Ikä 0–5]:[Ikä 18-64]])</f>
        <v>8876419.8300000001</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3966</v>
      </c>
      <c r="D12" s="41">
        <v>250</v>
      </c>
      <c r="E12" s="41">
        <v>45</v>
      </c>
      <c r="F12" s="41">
        <v>292</v>
      </c>
      <c r="G12" s="41">
        <v>164</v>
      </c>
      <c r="H12" s="41">
        <v>3215</v>
      </c>
      <c r="I12" s="41">
        <v>2189</v>
      </c>
      <c r="J12" s="136" cm="1">
        <f t="array" ref="J12">Ikäryhmähinnat[Ikä 0–5]*Ikärakenne[[#This Row],[0–5-vuotiaat]]</f>
        <v>2242647.5</v>
      </c>
      <c r="K12" s="136" cm="1">
        <f t="array" ref="K12">Ikäryhmähinnat[Ikä 6]*Ikärakenne[[#This Row],[6 vuotiaat]]</f>
        <v>429243.3</v>
      </c>
      <c r="L12" s="136" cm="1">
        <f t="array" ref="L12">Ikäryhmähinnat[Ikä 7–12]*Ikärakenne[[#This Row],[7–12-vuotiaat]]</f>
        <v>2386253.2000000002</v>
      </c>
      <c r="M12" s="136" cm="1">
        <f t="array" ref="M12">Ikäryhmähinnat[Ikä 13–15]*Ikärakenne[[#This Row],[13–15-vuotiaat]]</f>
        <v>2271260.6</v>
      </c>
      <c r="N12" s="136" cm="1">
        <f t="array" ref="N12">Ikäryhmähinnat[Ikä 16+]*Ikärakenne[[#This Row],[16 vuotta täyttäneet]]</f>
        <v>225757.3</v>
      </c>
      <c r="O12" s="136" cm="1">
        <f t="array" ref="O12">Ikäryhmähinnat[Ikä 18-64]*Ikärakenne[[#This Row],[18–64-vuotiaat]]</f>
        <v>188407.22999999998</v>
      </c>
      <c r="P12" s="178">
        <f>SUM(Ikärakenne[[#This Row],[Ikä 0–5]:[Ikä 18-64]])</f>
        <v>7743569.129999999</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16387</v>
      </c>
      <c r="D13" s="41">
        <v>794</v>
      </c>
      <c r="E13" s="41">
        <v>122</v>
      </c>
      <c r="F13" s="41">
        <v>1101</v>
      </c>
      <c r="G13" s="41">
        <v>661</v>
      </c>
      <c r="H13" s="41">
        <v>13709</v>
      </c>
      <c r="I13" s="41">
        <v>9049</v>
      </c>
      <c r="J13" s="136" cm="1">
        <f t="array" ref="J13">Ikäryhmähinnat[Ikä 0–5]*Ikärakenne[[#This Row],[0–5-vuotiaat]]</f>
        <v>7122648.46</v>
      </c>
      <c r="K13" s="136" cm="1">
        <f t="array" ref="K13">Ikäryhmähinnat[Ikä 6]*Ikärakenne[[#This Row],[6 vuotiaat]]</f>
        <v>1163726.28</v>
      </c>
      <c r="L13" s="136" cm="1">
        <f t="array" ref="L13">Ikäryhmähinnat[Ikä 7–12]*Ikärakenne[[#This Row],[7–12-vuotiaat]]</f>
        <v>8997482.0999999996</v>
      </c>
      <c r="M13" s="136" cm="1">
        <f t="array" ref="M13">Ikäryhmähinnat[Ikä 13–15]*Ikärakenne[[#This Row],[13–15-vuotiaat]]</f>
        <v>9154288.1500000004</v>
      </c>
      <c r="N13" s="136" cm="1">
        <f t="array" ref="N13">Ikäryhmähinnat[Ikä 16+]*Ikärakenne[[#This Row],[16 vuotta täyttäneet]]</f>
        <v>962645.98</v>
      </c>
      <c r="O13" s="136" cm="1">
        <f t="array" ref="O13">Ikäryhmähinnat[Ikä 18-64]*Ikärakenne[[#This Row],[18–64-vuotiaat]]</f>
        <v>778847.42999999993</v>
      </c>
      <c r="P13" s="178">
        <f>SUM(Ikärakenne[[#This Row],[Ikä 0–5]:[Ikä 18-64]])</f>
        <v>28179638.400000002</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1288</v>
      </c>
      <c r="D14" s="41">
        <v>53</v>
      </c>
      <c r="E14" s="41">
        <v>5</v>
      </c>
      <c r="F14" s="41">
        <v>67</v>
      </c>
      <c r="G14" s="41">
        <v>41</v>
      </c>
      <c r="H14" s="41">
        <v>1122</v>
      </c>
      <c r="I14" s="41">
        <v>589</v>
      </c>
      <c r="J14" s="136" cm="1">
        <f t="array" ref="J14">Ikäryhmähinnat[Ikä 0–5]*Ikärakenne[[#This Row],[0–5-vuotiaat]]</f>
        <v>475441.27</v>
      </c>
      <c r="K14" s="136" cm="1">
        <f t="array" ref="K14">Ikäryhmähinnat[Ikä 6]*Ikärakenne[[#This Row],[6 vuotiaat]]</f>
        <v>47693.7</v>
      </c>
      <c r="L14" s="136" cm="1">
        <f t="array" ref="L14">Ikäryhmähinnat[Ikä 7–12]*Ikärakenne[[#This Row],[7–12-vuotiaat]]</f>
        <v>547530.70000000007</v>
      </c>
      <c r="M14" s="136" cm="1">
        <f t="array" ref="M14">Ikäryhmähinnat[Ikä 13–15]*Ikärakenne[[#This Row],[13–15-vuotiaat]]</f>
        <v>567815.15</v>
      </c>
      <c r="N14" s="136" cm="1">
        <f t="array" ref="N14">Ikäryhmähinnat[Ikä 16+]*Ikärakenne[[#This Row],[16 vuotta täyttäneet]]</f>
        <v>78786.84</v>
      </c>
      <c r="O14" s="136" cm="1">
        <f t="array" ref="O14">Ikäryhmähinnat[Ikä 18-64]*Ikärakenne[[#This Row],[18–64-vuotiaat]]</f>
        <v>50695.229999999996</v>
      </c>
      <c r="P14" s="178">
        <f>SUM(Ikärakenne[[#This Row],[Ikä 0–5]:[Ikä 18-64]])</f>
        <v>1767962.8900000004</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1762</v>
      </c>
      <c r="D15" s="41">
        <v>60</v>
      </c>
      <c r="E15" s="41">
        <v>7</v>
      </c>
      <c r="F15" s="41">
        <v>85</v>
      </c>
      <c r="G15" s="41">
        <v>63</v>
      </c>
      <c r="H15" s="41">
        <v>1547</v>
      </c>
      <c r="I15" s="41">
        <v>956</v>
      </c>
      <c r="J15" s="136" cm="1">
        <f t="array" ref="J15">Ikäryhmähinnat[Ikä 0–5]*Ikärakenne[[#This Row],[0–5-vuotiaat]]</f>
        <v>538235.4</v>
      </c>
      <c r="K15" s="136" cm="1">
        <f t="array" ref="K15">Ikäryhmähinnat[Ikä 6]*Ikärakenne[[#This Row],[6 vuotiaat]]</f>
        <v>66771.179999999993</v>
      </c>
      <c r="L15" s="136" cm="1">
        <f t="array" ref="L15">Ikäryhmähinnat[Ikä 7–12]*Ikärakenne[[#This Row],[7–12-vuotiaat]]</f>
        <v>694628.5</v>
      </c>
      <c r="M15" s="136" cm="1">
        <f t="array" ref="M15">Ikäryhmähinnat[Ikä 13–15]*Ikärakenne[[#This Row],[13–15-vuotiaat]]</f>
        <v>872496.45</v>
      </c>
      <c r="N15" s="136" cm="1">
        <f t="array" ref="N15">Ikäryhmähinnat[Ikä 16+]*Ikärakenne[[#This Row],[16 vuotta täyttäneet]]</f>
        <v>108630.34</v>
      </c>
      <c r="O15" s="136" cm="1">
        <f t="array" ref="O15">Ikäryhmähinnat[Ikä 18-64]*Ikärakenne[[#This Row],[18–64-vuotiaat]]</f>
        <v>82282.92</v>
      </c>
      <c r="P15" s="178">
        <f>SUM(Ikärakenne[[#This Row],[Ikä 0–5]:[Ikä 18-64]])</f>
        <v>2363044.79</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320931</v>
      </c>
      <c r="D16" s="41">
        <v>20732</v>
      </c>
      <c r="E16" s="41">
        <v>3531</v>
      </c>
      <c r="F16" s="41">
        <v>23553</v>
      </c>
      <c r="G16" s="41">
        <v>12331</v>
      </c>
      <c r="H16" s="41">
        <v>260784</v>
      </c>
      <c r="I16" s="41">
        <v>204100</v>
      </c>
      <c r="J16" s="136" cm="1">
        <f t="array" ref="J16">Ikäryhmähinnat[Ikä 0–5]*Ikärakenne[[#This Row],[0–5-vuotiaat]]</f>
        <v>185978271.88</v>
      </c>
      <c r="K16" s="136" cm="1">
        <f t="array" ref="K16">Ikäryhmähinnat[Ikä 6]*Ikärakenne[[#This Row],[6 vuotiaat]]</f>
        <v>33681290.939999998</v>
      </c>
      <c r="L16" s="136" cm="1">
        <f t="array" ref="L16">Ikäryhmähinnat[Ikä 7–12]*Ikärakenne[[#This Row],[7–12-vuotiaat]]</f>
        <v>192477471.30000001</v>
      </c>
      <c r="M16" s="136" cm="1">
        <f t="array" ref="M16">Ikäryhmähinnat[Ikä 13–15]*Ikärakenne[[#This Row],[13–15-vuotiaat]]</f>
        <v>170773868.65000001</v>
      </c>
      <c r="N16" s="136" cm="1">
        <f t="array" ref="N16">Ikäryhmähinnat[Ikä 16+]*Ikärakenne[[#This Row],[16 vuotta täyttäneet]]</f>
        <v>18312252.48</v>
      </c>
      <c r="O16" s="136" cm="1">
        <f t="array" ref="O16">Ikäryhmähinnat[Ikä 18-64]*Ikärakenne[[#This Row],[18–64-vuotiaat]]</f>
        <v>17566887</v>
      </c>
      <c r="P16" s="178">
        <f>SUM(Ikärakenne[[#This Row],[Ikä 0–5]:[Ikä 18-64]])</f>
        <v>618790042.25</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11084</v>
      </c>
      <c r="D17" s="41">
        <v>485</v>
      </c>
      <c r="E17" s="41">
        <v>88</v>
      </c>
      <c r="F17" s="41">
        <v>720</v>
      </c>
      <c r="G17" s="41">
        <v>415</v>
      </c>
      <c r="H17" s="41">
        <v>9376</v>
      </c>
      <c r="I17" s="41">
        <v>5826</v>
      </c>
      <c r="J17" s="136" cm="1">
        <f t="array" ref="J17">Ikäryhmähinnat[Ikä 0–5]*Ikärakenne[[#This Row],[0–5-vuotiaat]]</f>
        <v>4350736.1500000004</v>
      </c>
      <c r="K17" s="136" cm="1">
        <f t="array" ref="K17">Ikäryhmähinnat[Ikä 6]*Ikärakenne[[#This Row],[6 vuotiaat]]</f>
        <v>839409.12</v>
      </c>
      <c r="L17" s="136" cm="1">
        <f t="array" ref="L17">Ikäryhmähinnat[Ikä 7–12]*Ikärakenne[[#This Row],[7–12-vuotiaat]]</f>
        <v>5883912</v>
      </c>
      <c r="M17" s="136" cm="1">
        <f t="array" ref="M17">Ikäryhmähinnat[Ikä 13–15]*Ikärakenne[[#This Row],[13–15-vuotiaat]]</f>
        <v>5747397.25</v>
      </c>
      <c r="N17" s="136" cm="1">
        <f t="array" ref="N17">Ikäryhmähinnat[Ikä 16+]*Ikärakenne[[#This Row],[16 vuotta täyttäneet]]</f>
        <v>658382.72</v>
      </c>
      <c r="O17" s="136" cm="1">
        <f t="array" ref="O17">Ikäryhmähinnat[Ikä 18-64]*Ikärakenne[[#This Row],[18–64-vuotiaat]]</f>
        <v>501443.81999999995</v>
      </c>
      <c r="P17" s="178">
        <f>SUM(Ikärakenne[[#This Row],[Ikä 0–5]:[Ikä 18-64]])</f>
        <v>17981281.059999999</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9052</v>
      </c>
      <c r="D18" s="41">
        <v>404</v>
      </c>
      <c r="E18" s="41">
        <v>93</v>
      </c>
      <c r="F18" s="41">
        <v>634</v>
      </c>
      <c r="G18" s="41">
        <v>375</v>
      </c>
      <c r="H18" s="41">
        <v>7546</v>
      </c>
      <c r="I18" s="41">
        <v>4804</v>
      </c>
      <c r="J18" s="136" cm="1">
        <f t="array" ref="J18">Ikäryhmähinnat[Ikä 0–5]*Ikärakenne[[#This Row],[0–5-vuotiaat]]</f>
        <v>3624118.36</v>
      </c>
      <c r="K18" s="136" cm="1">
        <f t="array" ref="K18">Ikäryhmähinnat[Ikä 6]*Ikärakenne[[#This Row],[6 vuotiaat]]</f>
        <v>887102.82</v>
      </c>
      <c r="L18" s="136" cm="1">
        <f t="array" ref="L18">Ikäryhmähinnat[Ikä 7–12]*Ikärakenne[[#This Row],[7–12-vuotiaat]]</f>
        <v>5181111.4000000004</v>
      </c>
      <c r="M18" s="136" cm="1">
        <f t="array" ref="M18">Ikäryhmähinnat[Ikä 13–15]*Ikärakenne[[#This Row],[13–15-vuotiaat]]</f>
        <v>5193431.25</v>
      </c>
      <c r="N18" s="136" cm="1">
        <f t="array" ref="N18">Ikäryhmähinnat[Ikä 16+]*Ikärakenne[[#This Row],[16 vuotta täyttäneet]]</f>
        <v>529880.12</v>
      </c>
      <c r="O18" s="136" cm="1">
        <f t="array" ref="O18">Ikäryhmähinnat[Ikä 18-64]*Ikärakenne[[#This Row],[18–64-vuotiaat]]</f>
        <v>413480.27999999997</v>
      </c>
      <c r="P18" s="178">
        <f>SUM(Ikärakenne[[#This Row],[Ikä 0–5]:[Ikä 18-64]])</f>
        <v>15829124.229999999</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2272</v>
      </c>
      <c r="D19" s="41">
        <v>90</v>
      </c>
      <c r="E19" s="41">
        <v>26</v>
      </c>
      <c r="F19" s="41">
        <v>151</v>
      </c>
      <c r="G19" s="41">
        <v>101</v>
      </c>
      <c r="H19" s="41">
        <v>1904</v>
      </c>
      <c r="I19" s="41">
        <v>1149</v>
      </c>
      <c r="J19" s="136" cm="1">
        <f t="array" ref="J19">Ikäryhmähinnat[Ikä 0–5]*Ikärakenne[[#This Row],[0–5-vuotiaat]]</f>
        <v>807353.1</v>
      </c>
      <c r="K19" s="136" cm="1">
        <f t="array" ref="K19">Ikäryhmähinnat[Ikä 6]*Ikärakenne[[#This Row],[6 vuotiaat]]</f>
        <v>248007.24</v>
      </c>
      <c r="L19" s="136" cm="1">
        <f t="array" ref="L19">Ikäryhmähinnat[Ikä 7–12]*Ikärakenne[[#This Row],[7–12-vuotiaat]]</f>
        <v>1233987.1000000001</v>
      </c>
      <c r="M19" s="136" cm="1">
        <f t="array" ref="M19">Ikäryhmähinnat[Ikä 13–15]*Ikärakenne[[#This Row],[13–15-vuotiaat]]</f>
        <v>1398764.15</v>
      </c>
      <c r="N19" s="136" cm="1">
        <f t="array" ref="N19">Ikäryhmähinnat[Ikä 16+]*Ikärakenne[[#This Row],[16 vuotta täyttäneet]]</f>
        <v>133698.88</v>
      </c>
      <c r="O19" s="136" cm="1">
        <f t="array" ref="O19">Ikäryhmähinnat[Ikä 18-64]*Ikärakenne[[#This Row],[18–64-vuotiaat]]</f>
        <v>98894.43</v>
      </c>
      <c r="P19" s="178">
        <f>SUM(Ikärakenne[[#This Row],[Ikä 0–5]:[Ikä 18-64]])</f>
        <v>3920704.9</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16478</v>
      </c>
      <c r="D20" s="41">
        <v>573</v>
      </c>
      <c r="E20" s="41">
        <v>119</v>
      </c>
      <c r="F20" s="41">
        <v>789</v>
      </c>
      <c r="G20" s="41">
        <v>475</v>
      </c>
      <c r="H20" s="41">
        <v>14522</v>
      </c>
      <c r="I20" s="41">
        <v>8637</v>
      </c>
      <c r="J20" s="136" cm="1">
        <f t="array" ref="J20">Ikäryhmähinnat[Ikä 0–5]*Ikärakenne[[#This Row],[0–5-vuotiaat]]</f>
        <v>5140148.07</v>
      </c>
      <c r="K20" s="136" cm="1">
        <f t="array" ref="K20">Ikäryhmähinnat[Ikä 6]*Ikärakenne[[#This Row],[6 vuotiaat]]</f>
        <v>1135110.06</v>
      </c>
      <c r="L20" s="136" cm="1">
        <f t="array" ref="L20">Ikäryhmähinnat[Ikä 7–12]*Ikärakenne[[#This Row],[7–12-vuotiaat]]</f>
        <v>6447786.9000000004</v>
      </c>
      <c r="M20" s="136" cm="1">
        <f t="array" ref="M20">Ikäryhmähinnat[Ikä 13–15]*Ikärakenne[[#This Row],[13–15-vuotiaat]]</f>
        <v>6578346.25</v>
      </c>
      <c r="N20" s="136" cm="1">
        <f t="array" ref="N20">Ikäryhmähinnat[Ikä 16+]*Ikärakenne[[#This Row],[16 vuotta täyttäneet]]</f>
        <v>1019734.84</v>
      </c>
      <c r="O20" s="136" cm="1">
        <f t="array" ref="O20">Ikäryhmähinnat[Ikä 18-64]*Ikärakenne[[#This Row],[18–64-vuotiaat]]</f>
        <v>743386.59</v>
      </c>
      <c r="P20" s="178">
        <f>SUM(Ikärakenne[[#This Row],[Ikä 0–5]:[Ikä 18-64]])</f>
        <v>21064512.710000001</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6492</v>
      </c>
      <c r="D21" s="41">
        <v>352</v>
      </c>
      <c r="E21" s="41">
        <v>72</v>
      </c>
      <c r="F21" s="41">
        <v>473</v>
      </c>
      <c r="G21" s="41">
        <v>284</v>
      </c>
      <c r="H21" s="41">
        <v>5311</v>
      </c>
      <c r="I21" s="41">
        <v>3304</v>
      </c>
      <c r="J21" s="136" cm="1">
        <f t="array" ref="J21">Ikäryhmähinnat[Ikä 0–5]*Ikärakenne[[#This Row],[0–5-vuotiaat]]</f>
        <v>3157647.68</v>
      </c>
      <c r="K21" s="136" cm="1">
        <f t="array" ref="K21">Ikäryhmähinnat[Ikä 6]*Ikärakenne[[#This Row],[6 vuotiaat]]</f>
        <v>686789.28</v>
      </c>
      <c r="L21" s="136" cm="1">
        <f t="array" ref="L21">Ikäryhmähinnat[Ikä 7–12]*Ikärakenne[[#This Row],[7–12-vuotiaat]]</f>
        <v>3865403.3000000003</v>
      </c>
      <c r="M21" s="136" cm="1">
        <f t="array" ref="M21">Ikäryhmähinnat[Ikä 13–15]*Ikärakenne[[#This Row],[13–15-vuotiaat]]</f>
        <v>3933158.6</v>
      </c>
      <c r="N21" s="136" cm="1">
        <f t="array" ref="N21">Ikäryhmähinnat[Ikä 16+]*Ikärakenne[[#This Row],[16 vuotta täyttäneet]]</f>
        <v>372938.42</v>
      </c>
      <c r="O21" s="136" cm="1">
        <f t="array" ref="O21">Ikäryhmähinnat[Ikä 18-64]*Ikärakenne[[#This Row],[18–64-vuotiaat]]</f>
        <v>284375.27999999997</v>
      </c>
      <c r="P21" s="178">
        <f>SUM(Ikärakenne[[#This Row],[Ikä 0–5]:[Ikä 18-64]])</f>
        <v>12300312.559999999</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6365</v>
      </c>
      <c r="D22" s="41">
        <v>348</v>
      </c>
      <c r="E22" s="41">
        <v>64</v>
      </c>
      <c r="F22" s="41">
        <v>559</v>
      </c>
      <c r="G22" s="41">
        <v>288</v>
      </c>
      <c r="H22" s="41">
        <v>5106</v>
      </c>
      <c r="I22" s="41">
        <v>3223</v>
      </c>
      <c r="J22" s="136" cm="1">
        <f t="array" ref="J22">Ikäryhmähinnat[Ikä 0–5]*Ikärakenne[[#This Row],[0–5-vuotiaat]]</f>
        <v>3121765.32</v>
      </c>
      <c r="K22" s="136" cm="1">
        <f t="array" ref="K22">Ikäryhmähinnat[Ikä 6]*Ikärakenne[[#This Row],[6 vuotiaat]]</f>
        <v>610479.35999999999</v>
      </c>
      <c r="L22" s="136" cm="1">
        <f t="array" ref="L22">Ikäryhmähinnat[Ikä 7–12]*Ikärakenne[[#This Row],[7–12-vuotiaat]]</f>
        <v>4568203.9000000004</v>
      </c>
      <c r="M22" s="136" cm="1">
        <f t="array" ref="M22">Ikäryhmähinnat[Ikä 13–15]*Ikärakenne[[#This Row],[13–15-vuotiaat]]</f>
        <v>3988555.1999999997</v>
      </c>
      <c r="N22" s="136" cm="1">
        <f t="array" ref="N22">Ikäryhmähinnat[Ikä 16+]*Ikärakenne[[#This Row],[16 vuotta täyttäneet]]</f>
        <v>358543.32</v>
      </c>
      <c r="O22" s="136" cm="1">
        <f t="array" ref="O22">Ikäryhmähinnat[Ikä 18-64]*Ikärakenne[[#This Row],[18–64-vuotiaat]]</f>
        <v>277403.61</v>
      </c>
      <c r="P22" s="178">
        <f>SUM(Ikärakenne[[#This Row],[Ikä 0–5]:[Ikä 18-64]])</f>
        <v>12924950.709999999</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927</v>
      </c>
      <c r="D23" s="41">
        <v>18</v>
      </c>
      <c r="E23" s="41">
        <v>13</v>
      </c>
      <c r="F23" s="41">
        <v>52</v>
      </c>
      <c r="G23" s="41">
        <v>29</v>
      </c>
      <c r="H23" s="41">
        <v>815</v>
      </c>
      <c r="I23" s="41">
        <v>404</v>
      </c>
      <c r="J23" s="136" cm="1">
        <f t="array" ref="J23">Ikäryhmähinnat[Ikä 0–5]*Ikärakenne[[#This Row],[0–5-vuotiaat]]</f>
        <v>161470.62</v>
      </c>
      <c r="K23" s="136" cm="1">
        <f t="array" ref="K23">Ikäryhmähinnat[Ikä 6]*Ikärakenne[[#This Row],[6 vuotiaat]]</f>
        <v>124003.62</v>
      </c>
      <c r="L23" s="136" cm="1">
        <f t="array" ref="L23">Ikäryhmähinnat[Ikä 7–12]*Ikärakenne[[#This Row],[7–12-vuotiaat]]</f>
        <v>424949.2</v>
      </c>
      <c r="M23" s="136" cm="1">
        <f t="array" ref="M23">Ikäryhmähinnat[Ikä 13–15]*Ikärakenne[[#This Row],[13–15-vuotiaat]]</f>
        <v>401625.35</v>
      </c>
      <c r="N23" s="136" cm="1">
        <f t="array" ref="N23">Ikäryhmähinnat[Ikä 16+]*Ikärakenne[[#This Row],[16 vuotta täyttäneet]]</f>
        <v>57229.299999999996</v>
      </c>
      <c r="O23" s="136" cm="1">
        <f t="array" ref="O23">Ikäryhmähinnat[Ikä 18-64]*Ikärakenne[[#This Row],[18–64-vuotiaat]]</f>
        <v>34772.28</v>
      </c>
      <c r="P23" s="178">
        <f>SUM(Ikärakenne[[#This Row],[Ikä 0–5]:[Ikä 18-64]])</f>
        <v>1204050.3700000001</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985</v>
      </c>
      <c r="D24" s="41">
        <v>39</v>
      </c>
      <c r="E24" s="41">
        <v>5</v>
      </c>
      <c r="F24" s="41">
        <v>67</v>
      </c>
      <c r="G24" s="41">
        <v>33</v>
      </c>
      <c r="H24" s="41">
        <v>841</v>
      </c>
      <c r="I24" s="41">
        <v>451</v>
      </c>
      <c r="J24" s="136" cm="1">
        <f t="array" ref="J24">Ikäryhmähinnat[Ikä 0–5]*Ikärakenne[[#This Row],[0–5-vuotiaat]]</f>
        <v>349853.01</v>
      </c>
      <c r="K24" s="136" cm="1">
        <f t="array" ref="K24">Ikäryhmähinnat[Ikä 6]*Ikärakenne[[#This Row],[6 vuotiaat]]</f>
        <v>47693.7</v>
      </c>
      <c r="L24" s="136" cm="1">
        <f t="array" ref="L24">Ikäryhmähinnat[Ikä 7–12]*Ikärakenne[[#This Row],[7–12-vuotiaat]]</f>
        <v>547530.70000000007</v>
      </c>
      <c r="M24" s="136" cm="1">
        <f t="array" ref="M24">Ikäryhmähinnat[Ikä 13–15]*Ikärakenne[[#This Row],[13–15-vuotiaat]]</f>
        <v>457021.95</v>
      </c>
      <c r="N24" s="136" cm="1">
        <f t="array" ref="N24">Ikäryhmähinnat[Ikä 16+]*Ikärakenne[[#This Row],[16 vuotta täyttäneet]]</f>
        <v>59055.02</v>
      </c>
      <c r="O24" s="136" cm="1">
        <f t="array" ref="O24">Ikäryhmähinnat[Ikä 18-64]*Ikärakenne[[#This Row],[18–64-vuotiaat]]</f>
        <v>38817.57</v>
      </c>
      <c r="P24" s="178">
        <f>SUM(Ikärakenne[[#This Row],[Ikä 0–5]:[Ikä 18-64]])</f>
        <v>1499971.9500000002</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19311</v>
      </c>
      <c r="D25" s="41">
        <v>670</v>
      </c>
      <c r="E25" s="41">
        <v>134</v>
      </c>
      <c r="F25" s="41">
        <v>1030</v>
      </c>
      <c r="G25" s="41">
        <v>641</v>
      </c>
      <c r="H25" s="41">
        <v>16836</v>
      </c>
      <c r="I25" s="41">
        <v>10263</v>
      </c>
      <c r="J25" s="136" cm="1">
        <f t="array" ref="J25">Ikäryhmähinnat[Ikä 0–5]*Ikärakenne[[#This Row],[0–5-vuotiaat]]</f>
        <v>6010295.2999999998</v>
      </c>
      <c r="K25" s="136" cm="1">
        <f t="array" ref="K25">Ikäryhmähinnat[Ikä 6]*Ikärakenne[[#This Row],[6 vuotiaat]]</f>
        <v>1278191.1599999999</v>
      </c>
      <c r="L25" s="136" cm="1">
        <f t="array" ref="L25">Ikäryhmähinnat[Ikä 7–12]*Ikärakenne[[#This Row],[7–12-vuotiaat]]</f>
        <v>8417263</v>
      </c>
      <c r="M25" s="136" cm="1">
        <f t="array" ref="M25">Ikäryhmähinnat[Ikä 13–15]*Ikärakenne[[#This Row],[13–15-vuotiaat]]</f>
        <v>8877305.1500000004</v>
      </c>
      <c r="N25" s="136" cm="1">
        <f t="array" ref="N25">Ikäryhmähinnat[Ikä 16+]*Ikärakenne[[#This Row],[16 vuotta täyttäneet]]</f>
        <v>1182223.92</v>
      </c>
      <c r="O25" s="136" cm="1">
        <f t="array" ref="O25">Ikäryhmähinnat[Ikä 18-64]*Ikärakenne[[#This Row],[18–64-vuotiaat]]</f>
        <v>883336.40999999992</v>
      </c>
      <c r="P25" s="178">
        <f>SUM(Ikärakenne[[#This Row],[Ikä 0–5]:[Ikä 18-64]])</f>
        <v>26648614.940000001</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4509</v>
      </c>
      <c r="D26" s="41">
        <v>155</v>
      </c>
      <c r="E26" s="41">
        <v>27</v>
      </c>
      <c r="F26" s="41">
        <v>273</v>
      </c>
      <c r="G26" s="41">
        <v>161</v>
      </c>
      <c r="H26" s="41">
        <v>3893</v>
      </c>
      <c r="I26" s="41">
        <v>2183</v>
      </c>
      <c r="J26" s="136" cm="1">
        <f t="array" ref="J26">Ikäryhmähinnat[Ikä 0–5]*Ikärakenne[[#This Row],[0–5-vuotiaat]]</f>
        <v>1390441.45</v>
      </c>
      <c r="K26" s="136" cm="1">
        <f t="array" ref="K26">Ikäryhmähinnat[Ikä 6]*Ikärakenne[[#This Row],[6 vuotiaat]]</f>
        <v>257545.97999999998</v>
      </c>
      <c r="L26" s="136" cm="1">
        <f t="array" ref="L26">Ikäryhmähinnat[Ikä 7–12]*Ikärakenne[[#This Row],[7–12-vuotiaat]]</f>
        <v>2230983.3000000003</v>
      </c>
      <c r="M26" s="136" cm="1">
        <f t="array" ref="M26">Ikäryhmähinnat[Ikä 13–15]*Ikärakenne[[#This Row],[13–15-vuotiaat]]</f>
        <v>2229713.15</v>
      </c>
      <c r="N26" s="136" cm="1">
        <f t="array" ref="N26">Ikäryhmähinnat[Ikä 16+]*Ikärakenne[[#This Row],[16 vuotta täyttäneet]]</f>
        <v>273366.46000000002</v>
      </c>
      <c r="O26" s="136" cm="1">
        <f t="array" ref="O26">Ikäryhmähinnat[Ikä 18-64]*Ikärakenne[[#This Row],[18–64-vuotiaat]]</f>
        <v>187890.81</v>
      </c>
      <c r="P26" s="178">
        <f>SUM(Ikärakenne[[#This Row],[Ikä 0–5]:[Ikä 18-64]])</f>
        <v>6569941.1500000004</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7702</v>
      </c>
      <c r="D27" s="41">
        <v>225</v>
      </c>
      <c r="E27" s="41">
        <v>45</v>
      </c>
      <c r="F27" s="41">
        <v>368</v>
      </c>
      <c r="G27" s="41">
        <v>254</v>
      </c>
      <c r="H27" s="41">
        <v>6810</v>
      </c>
      <c r="I27" s="41">
        <v>3928</v>
      </c>
      <c r="J27" s="136" cm="1">
        <f t="array" ref="J27">Ikäryhmähinnat[Ikä 0–5]*Ikärakenne[[#This Row],[0–5-vuotiaat]]</f>
        <v>2018382.75</v>
      </c>
      <c r="K27" s="136" cm="1">
        <f t="array" ref="K27">Ikäryhmähinnat[Ikä 6]*Ikärakenne[[#This Row],[6 vuotiaat]]</f>
        <v>429243.3</v>
      </c>
      <c r="L27" s="136" cm="1">
        <f t="array" ref="L27">Ikäryhmähinnat[Ikä 7–12]*Ikärakenne[[#This Row],[7–12-vuotiaat]]</f>
        <v>3007332.8000000003</v>
      </c>
      <c r="M27" s="136" cm="1">
        <f t="array" ref="M27">Ikäryhmähinnat[Ikä 13–15]*Ikärakenne[[#This Row],[13–15-vuotiaat]]</f>
        <v>3517684.1</v>
      </c>
      <c r="N27" s="136" cm="1">
        <f t="array" ref="N27">Ikäryhmähinnat[Ikä 16+]*Ikärakenne[[#This Row],[16 vuotta täyttäneet]]</f>
        <v>478198.2</v>
      </c>
      <c r="O27" s="136" cm="1">
        <f t="array" ref="O27">Ikäryhmähinnat[Ikä 18-64]*Ikärakenne[[#This Row],[18–64-vuotiaat]]</f>
        <v>338082.95999999996</v>
      </c>
      <c r="P27" s="178">
        <f>SUM(Ikärakenne[[#This Row],[Ikä 0–5]:[Ikä 18-64]])</f>
        <v>9788924.1099999994</v>
      </c>
      <c r="S27" s="95"/>
      <c r="T27" s="95"/>
      <c r="U27" s="95"/>
      <c r="V27" s="95"/>
      <c r="W27" s="95"/>
      <c r="X27" s="95"/>
      <c r="Y27" s="95"/>
      <c r="Z27" s="95"/>
      <c r="AA27" s="95"/>
    </row>
    <row r="28" spans="1:31" x14ac:dyDescent="0.25">
      <c r="A28" s="127">
        <v>79</v>
      </c>
      <c r="B28" s="124" t="s">
        <v>33</v>
      </c>
      <c r="C28" s="38">
        <f>SUM(Ikärakenne[[#This Row],[0–5-vuotiaat]:[16 vuotta täyttäneet]])</f>
        <v>6647</v>
      </c>
      <c r="D28" s="41">
        <v>263</v>
      </c>
      <c r="E28" s="41">
        <v>58</v>
      </c>
      <c r="F28" s="41">
        <v>399</v>
      </c>
      <c r="G28" s="41">
        <v>207</v>
      </c>
      <c r="H28" s="41">
        <v>5720</v>
      </c>
      <c r="I28" s="41">
        <v>3363</v>
      </c>
      <c r="J28" s="136" cm="1">
        <f t="array" ref="J28">Ikäryhmähinnat[Ikä 0–5]*Ikärakenne[[#This Row],[0–5-vuotiaat]]</f>
        <v>2359265.17</v>
      </c>
      <c r="K28" s="136" cm="1">
        <f t="array" ref="K28">Ikäryhmähinnat[Ikä 6]*Ikärakenne[[#This Row],[6 vuotiaat]]</f>
        <v>553246.92000000004</v>
      </c>
      <c r="L28" s="136" cm="1">
        <f t="array" ref="L28">Ikäryhmähinnat[Ikä 7–12]*Ikärakenne[[#This Row],[7–12-vuotiaat]]</f>
        <v>3260667.9000000004</v>
      </c>
      <c r="M28" s="136" cm="1">
        <f t="array" ref="M28">Ikäryhmähinnat[Ikä 13–15]*Ikärakenne[[#This Row],[13–15-vuotiaat]]</f>
        <v>2866774.05</v>
      </c>
      <c r="N28" s="136" cm="1">
        <f t="array" ref="N28">Ikäryhmähinnat[Ikä 16+]*Ikärakenne[[#This Row],[16 vuotta täyttäneet]]</f>
        <v>401658.39999999997</v>
      </c>
      <c r="O28" s="136" cm="1">
        <f t="array" ref="O28">Ikäryhmähinnat[Ikä 18-64]*Ikärakenne[[#This Row],[18–64-vuotiaat]]</f>
        <v>289453.40999999997</v>
      </c>
      <c r="P28" s="178">
        <f>SUM(Ikärakenne[[#This Row],[Ikä 0–5]:[Ikä 18-64]])</f>
        <v>9731065.8499999996</v>
      </c>
      <c r="S28" s="96"/>
      <c r="T28" s="96"/>
      <c r="U28" s="43"/>
      <c r="V28" s="43"/>
      <c r="W28" s="43"/>
      <c r="X28" s="43"/>
      <c r="Y28" s="43"/>
      <c r="Z28" s="43"/>
      <c r="AA28" s="43"/>
      <c r="AB28" s="43"/>
    </row>
    <row r="29" spans="1:31" x14ac:dyDescent="0.25">
      <c r="A29" s="127">
        <v>81</v>
      </c>
      <c r="B29" s="124" t="s">
        <v>34</v>
      </c>
      <c r="C29" s="38">
        <f>SUM(Ikärakenne[[#This Row],[0–5-vuotiaat]:[16 vuotta täyttäneet]])</f>
        <v>2482</v>
      </c>
      <c r="D29" s="41">
        <v>87</v>
      </c>
      <c r="E29" s="41">
        <v>12</v>
      </c>
      <c r="F29" s="41">
        <v>102</v>
      </c>
      <c r="G29" s="41">
        <v>48</v>
      </c>
      <c r="H29" s="41">
        <v>2233</v>
      </c>
      <c r="I29" s="41">
        <v>1102</v>
      </c>
      <c r="J29" s="136" cm="1">
        <f t="array" ref="J29">Ikäryhmähinnat[Ikä 0–5]*Ikärakenne[[#This Row],[0–5-vuotiaat]]</f>
        <v>780441.33</v>
      </c>
      <c r="K29" s="136" cm="1">
        <f t="array" ref="K29">Ikäryhmähinnat[Ikä 6]*Ikärakenne[[#This Row],[6 vuotiaat]]</f>
        <v>114464.88</v>
      </c>
      <c r="L29" s="136" cm="1">
        <f t="array" ref="L29">Ikäryhmähinnat[Ikä 7–12]*Ikärakenne[[#This Row],[7–12-vuotiaat]]</f>
        <v>833554.20000000007</v>
      </c>
      <c r="M29" s="136" cm="1">
        <f t="array" ref="M29">Ikäryhmähinnat[Ikä 13–15]*Ikärakenne[[#This Row],[13–15-vuotiaat]]</f>
        <v>664759.19999999995</v>
      </c>
      <c r="N29" s="136" cm="1">
        <f t="array" ref="N29">Ikäryhmähinnat[Ikä 16+]*Ikärakenne[[#This Row],[16 vuotta täyttäneet]]</f>
        <v>156801.26</v>
      </c>
      <c r="O29" s="136" cm="1">
        <f t="array" ref="O29">Ikäryhmähinnat[Ikä 18-64]*Ikärakenne[[#This Row],[18–64-vuotiaat]]</f>
        <v>94849.14</v>
      </c>
      <c r="P29" s="178">
        <f>SUM(Ikärakenne[[#This Row],[Ikä 0–5]:[Ikä 18-64]])</f>
        <v>2644870.0100000002</v>
      </c>
      <c r="S29" s="64"/>
      <c r="T29" s="64"/>
      <c r="U29" s="64"/>
      <c r="V29" s="64"/>
      <c r="W29" s="64"/>
      <c r="X29" s="64"/>
      <c r="Y29" s="64"/>
      <c r="Z29" s="64"/>
      <c r="AA29" s="64"/>
      <c r="AB29" s="64"/>
      <c r="AC29" s="97"/>
    </row>
    <row r="30" spans="1:31" x14ac:dyDescent="0.25">
      <c r="A30" s="127">
        <v>82</v>
      </c>
      <c r="B30" s="124" t="s">
        <v>35</v>
      </c>
      <c r="C30" s="38">
        <f>SUM(Ikärakenne[[#This Row],[0–5-vuotiaat]:[16 vuotta täyttäneet]])</f>
        <v>9361</v>
      </c>
      <c r="D30" s="41">
        <v>451</v>
      </c>
      <c r="E30" s="41">
        <v>95</v>
      </c>
      <c r="F30" s="41">
        <v>674</v>
      </c>
      <c r="G30" s="41">
        <v>371</v>
      </c>
      <c r="H30" s="41">
        <v>7770</v>
      </c>
      <c r="I30" s="41">
        <v>5155</v>
      </c>
      <c r="J30" s="136" cm="1">
        <f t="array" ref="J30">Ikäryhmähinnat[Ikä 0–5]*Ikärakenne[[#This Row],[0–5-vuotiaat]]</f>
        <v>4045736.09</v>
      </c>
      <c r="K30" s="136" cm="1">
        <f t="array" ref="K30">Ikäryhmähinnat[Ikä 6]*Ikärakenne[[#This Row],[6 vuotiaat]]</f>
        <v>906180.29999999993</v>
      </c>
      <c r="L30" s="136" cm="1">
        <f t="array" ref="L30">Ikäryhmähinnat[Ikä 7–12]*Ikärakenne[[#This Row],[7–12-vuotiaat]]</f>
        <v>5507995.4000000004</v>
      </c>
      <c r="M30" s="136" cm="1">
        <f t="array" ref="M30">Ikäryhmähinnat[Ikä 13–15]*Ikärakenne[[#This Row],[13–15-vuotiaat]]</f>
        <v>5138034.6499999994</v>
      </c>
      <c r="N30" s="136" cm="1">
        <f t="array" ref="N30">Ikäryhmähinnat[Ikä 16+]*Ikärakenne[[#This Row],[16 vuotta täyttäneet]]</f>
        <v>545609.4</v>
      </c>
      <c r="O30" s="136" cm="1">
        <f t="array" ref="O30">Ikäryhmähinnat[Ikä 18-64]*Ikärakenne[[#This Row],[18–64-vuotiaat]]</f>
        <v>443690.85</v>
      </c>
      <c r="P30" s="178">
        <f>SUM(Ikärakenne[[#This Row],[Ikä 0–5]:[Ikä 18-64]])</f>
        <v>16587246.689999998</v>
      </c>
      <c r="S30" s="98"/>
      <c r="T30" s="98"/>
      <c r="U30" s="98"/>
      <c r="V30" s="98"/>
      <c r="W30" s="98"/>
      <c r="X30" s="98"/>
      <c r="Y30" s="98"/>
      <c r="Z30" s="98"/>
      <c r="AA30" s="98"/>
      <c r="AB30" s="43"/>
    </row>
    <row r="31" spans="1:31" x14ac:dyDescent="0.25">
      <c r="A31" s="127">
        <v>86</v>
      </c>
      <c r="B31" s="124" t="s">
        <v>36</v>
      </c>
      <c r="C31" s="38">
        <f>SUM(Ikärakenne[[#This Row],[0–5-vuotiaat]:[16 vuotta täyttäneet]])</f>
        <v>7901</v>
      </c>
      <c r="D31" s="41">
        <v>359</v>
      </c>
      <c r="E31" s="41">
        <v>70</v>
      </c>
      <c r="F31" s="41">
        <v>552</v>
      </c>
      <c r="G31" s="41">
        <v>306</v>
      </c>
      <c r="H31" s="41">
        <v>6614</v>
      </c>
      <c r="I31" s="41">
        <v>4402</v>
      </c>
      <c r="J31" s="136" cm="1">
        <f t="array" ref="J31">Ikäryhmähinnat[Ikä 0–5]*Ikärakenne[[#This Row],[0–5-vuotiaat]]</f>
        <v>3220441.81</v>
      </c>
      <c r="K31" s="136" cm="1">
        <f t="array" ref="K31">Ikäryhmähinnat[Ikä 6]*Ikärakenne[[#This Row],[6 vuotiaat]]</f>
        <v>667711.79999999993</v>
      </c>
      <c r="L31" s="136" cm="1">
        <f t="array" ref="L31">Ikäryhmähinnat[Ikä 7–12]*Ikärakenne[[#This Row],[7–12-vuotiaat]]</f>
        <v>4510999.2</v>
      </c>
      <c r="M31" s="136" cm="1">
        <f t="array" ref="M31">Ikäryhmähinnat[Ikä 13–15]*Ikärakenne[[#This Row],[13–15-vuotiaat]]</f>
        <v>4237839.8999999994</v>
      </c>
      <c r="N31" s="136" cm="1">
        <f t="array" ref="N31">Ikäryhmähinnat[Ikä 16+]*Ikärakenne[[#This Row],[16 vuotta täyttäneet]]</f>
        <v>464435.08</v>
      </c>
      <c r="O31" s="136" cm="1">
        <f t="array" ref="O31">Ikäryhmähinnat[Ikä 18-64]*Ikärakenne[[#This Row],[18–64-vuotiaat]]</f>
        <v>378880.13999999996</v>
      </c>
      <c r="P31" s="178">
        <f>SUM(Ikärakenne[[#This Row],[Ikä 0–5]:[Ikä 18-64]])</f>
        <v>13480307.930000002</v>
      </c>
      <c r="S31" s="43"/>
      <c r="T31" s="43"/>
      <c r="U31" s="79"/>
      <c r="V31" s="79"/>
      <c r="W31" s="79"/>
      <c r="X31" s="68"/>
      <c r="Y31" s="43"/>
      <c r="Z31" s="43"/>
      <c r="AA31" s="43"/>
      <c r="AB31" s="79"/>
      <c r="AC31" s="78"/>
    </row>
    <row r="32" spans="1:31" x14ac:dyDescent="0.25">
      <c r="A32" s="127">
        <v>90</v>
      </c>
      <c r="B32" s="124" t="s">
        <v>37</v>
      </c>
      <c r="C32" s="38">
        <f>SUM(Ikärakenne[[#This Row],[0–5-vuotiaat]:[16 vuotta täyttäneet]])</f>
        <v>2929</v>
      </c>
      <c r="D32" s="41">
        <v>65</v>
      </c>
      <c r="E32" s="41">
        <v>9</v>
      </c>
      <c r="F32" s="41">
        <v>116</v>
      </c>
      <c r="G32" s="41">
        <v>89</v>
      </c>
      <c r="H32" s="41">
        <v>2650</v>
      </c>
      <c r="I32" s="41">
        <v>1305</v>
      </c>
      <c r="J32" s="136" cm="1">
        <f t="array" ref="J32">Ikäryhmähinnat[Ikä 0–5]*Ikärakenne[[#This Row],[0–5-vuotiaat]]</f>
        <v>583088.35</v>
      </c>
      <c r="K32" s="136" cm="1">
        <f t="array" ref="K32">Ikäryhmähinnat[Ikä 6]*Ikärakenne[[#This Row],[6 vuotiaat]]</f>
        <v>85848.66</v>
      </c>
      <c r="L32" s="136" cm="1">
        <f t="array" ref="L32">Ikäryhmähinnat[Ikä 7–12]*Ikärakenne[[#This Row],[7–12-vuotiaat]]</f>
        <v>947963.60000000009</v>
      </c>
      <c r="M32" s="136" cm="1">
        <f t="array" ref="M32">Ikäryhmähinnat[Ikä 13–15]*Ikärakenne[[#This Row],[13–15-vuotiaat]]</f>
        <v>1232574.3499999999</v>
      </c>
      <c r="N32" s="136" cm="1">
        <f t="array" ref="N32">Ikäryhmähinnat[Ikä 16+]*Ikärakenne[[#This Row],[16 vuotta täyttäneet]]</f>
        <v>186083</v>
      </c>
      <c r="O32" s="136" cm="1">
        <f t="array" ref="O32">Ikäryhmähinnat[Ikä 18-64]*Ikärakenne[[#This Row],[18–64-vuotiaat]]</f>
        <v>112321.34999999999</v>
      </c>
      <c r="P32" s="178">
        <f>SUM(Ikärakenne[[#This Row],[Ikä 0–5]:[Ikä 18-64]])</f>
        <v>3147879.31</v>
      </c>
      <c r="S32" s="43"/>
      <c r="T32" s="99"/>
      <c r="U32" s="43"/>
      <c r="V32" s="43"/>
      <c r="W32" s="43"/>
      <c r="X32" s="43"/>
      <c r="Y32" s="43"/>
      <c r="Z32" s="43"/>
      <c r="AA32" s="43"/>
      <c r="AB32" s="43"/>
    </row>
    <row r="33" spans="1:30" x14ac:dyDescent="0.25">
      <c r="A33" s="127">
        <v>91</v>
      </c>
      <c r="B33" s="124" t="s">
        <v>38</v>
      </c>
      <c r="C33" s="38">
        <f>SUM(Ikärakenne[[#This Row],[0–5-vuotiaat]:[16 vuotta täyttäneet]])</f>
        <v>684018</v>
      </c>
      <c r="D33" s="41">
        <v>36903</v>
      </c>
      <c r="E33" s="41">
        <v>6019</v>
      </c>
      <c r="F33" s="41">
        <v>39655</v>
      </c>
      <c r="G33" s="41">
        <v>19643</v>
      </c>
      <c r="H33" s="41">
        <v>581798</v>
      </c>
      <c r="I33" s="41">
        <v>448558</v>
      </c>
      <c r="J33" s="136" cm="1">
        <f t="array" ref="J33">Ikäryhmähinnat[Ikä 0–5]*Ikärakenne[[#This Row],[0–5-vuotiaat]]</f>
        <v>331041682.76999998</v>
      </c>
      <c r="K33" s="136" cm="1">
        <f t="array" ref="K33">Ikäryhmähinnat[Ikä 6]*Ikärakenne[[#This Row],[6 vuotiaat]]</f>
        <v>57413676.060000002</v>
      </c>
      <c r="L33" s="136" cm="1">
        <f t="array" ref="L33">Ikäryhmähinnat[Ikä 7–12]*Ikärakenne[[#This Row],[7–12-vuotiaat]]</f>
        <v>324064625.5</v>
      </c>
      <c r="M33" s="136" cm="1">
        <f t="array" ref="M33">Ikäryhmähinnat[Ikä 13–15]*Ikärakenne[[#This Row],[13–15-vuotiaat]]</f>
        <v>272038853.44999999</v>
      </c>
      <c r="N33" s="136" cm="1">
        <f t="array" ref="N33">Ikäryhmähinnat[Ikä 16+]*Ikärakenne[[#This Row],[16 vuotta täyttäneet]]</f>
        <v>40853855.560000002</v>
      </c>
      <c r="O33" s="136" cm="1">
        <f t="array" ref="O33">Ikäryhmähinnat[Ikä 18-64]*Ikärakenne[[#This Row],[18–64-vuotiaat]]</f>
        <v>38607387.059999995</v>
      </c>
      <c r="P33" s="178">
        <f>SUM(Ikärakenne[[#This Row],[Ikä 0–5]:[Ikä 18-64]])</f>
        <v>1064020080.3999999</v>
      </c>
      <c r="S33" s="77"/>
      <c r="T33" s="77"/>
      <c r="U33" s="77"/>
      <c r="V33" s="77"/>
      <c r="W33" s="77"/>
      <c r="X33" s="77"/>
      <c r="Y33" s="77"/>
      <c r="Z33" s="77"/>
      <c r="AA33" s="77"/>
      <c r="AB33" s="77"/>
      <c r="AC33" s="77"/>
    </row>
    <row r="34" spans="1:30" x14ac:dyDescent="0.25">
      <c r="A34" s="127">
        <v>92</v>
      </c>
      <c r="B34" s="124" t="s">
        <v>39</v>
      </c>
      <c r="C34" s="38">
        <f>SUM(Ikärakenne[[#This Row],[0–5-vuotiaat]:[16 vuotta täyttäneet]])</f>
        <v>251269</v>
      </c>
      <c r="D34" s="41">
        <v>15373</v>
      </c>
      <c r="E34" s="41">
        <v>2641</v>
      </c>
      <c r="F34" s="41">
        <v>16865</v>
      </c>
      <c r="G34" s="41">
        <v>8855</v>
      </c>
      <c r="H34" s="41">
        <v>207535</v>
      </c>
      <c r="I34" s="41">
        <v>162060</v>
      </c>
      <c r="J34" s="136" cm="1">
        <f t="array" ref="J34">Ikäryhmähinnat[Ikä 0–5]*Ikärakenne[[#This Row],[0–5-vuotiaat]]</f>
        <v>137904880.06999999</v>
      </c>
      <c r="K34" s="136" cm="1">
        <f t="array" ref="K34">Ikäryhmähinnat[Ikä 6]*Ikärakenne[[#This Row],[6 vuotiaat]]</f>
        <v>25191812.34</v>
      </c>
      <c r="L34" s="136" cm="1">
        <f t="array" ref="L34">Ikäryhmähinnat[Ikä 7–12]*Ikärakenne[[#This Row],[7–12-vuotiaat]]</f>
        <v>137822466.5</v>
      </c>
      <c r="M34" s="136" cm="1">
        <f t="array" ref="M34">Ikäryhmähinnat[Ikä 13–15]*Ikärakenne[[#This Row],[13–15-vuotiaat]]</f>
        <v>122634223.25</v>
      </c>
      <c r="N34" s="136" cm="1">
        <f t="array" ref="N34">Ikäryhmähinnat[Ikä 16+]*Ikärakenne[[#This Row],[16 vuotta täyttäneet]]</f>
        <v>14573107.699999999</v>
      </c>
      <c r="O34" s="136" cm="1">
        <f t="array" ref="O34">Ikäryhmähinnat[Ikä 18-64]*Ikärakenne[[#This Row],[18–64-vuotiaat]]</f>
        <v>13948504.199999999</v>
      </c>
      <c r="P34" s="178">
        <f>SUM(Ikärakenne[[#This Row],[Ikä 0–5]:[Ikä 18-64]])</f>
        <v>452074994.05999994</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2059</v>
      </c>
      <c r="D35" s="41">
        <v>76</v>
      </c>
      <c r="E35" s="41">
        <v>11</v>
      </c>
      <c r="F35" s="41">
        <v>91</v>
      </c>
      <c r="G35" s="41">
        <v>49</v>
      </c>
      <c r="H35" s="41">
        <v>1832</v>
      </c>
      <c r="I35" s="41">
        <v>966</v>
      </c>
      <c r="J35" s="136" cm="1">
        <f t="array" ref="J35">Ikäryhmähinnat[Ikä 0–5]*Ikärakenne[[#This Row],[0–5-vuotiaat]]</f>
        <v>681764.84</v>
      </c>
      <c r="K35" s="136" cm="1">
        <f t="array" ref="K35">Ikäryhmähinnat[Ikä 6]*Ikärakenne[[#This Row],[6 vuotiaat]]</f>
        <v>104926.14</v>
      </c>
      <c r="L35" s="136" cm="1">
        <f t="array" ref="L35">Ikäryhmähinnat[Ikä 7–12]*Ikärakenne[[#This Row],[7–12-vuotiaat]]</f>
        <v>743661.1</v>
      </c>
      <c r="M35" s="136" cm="1">
        <f t="array" ref="M35">Ikäryhmähinnat[Ikä 13–15]*Ikärakenne[[#This Row],[13–15-vuotiaat]]</f>
        <v>678608.35</v>
      </c>
      <c r="N35" s="136" cm="1">
        <f t="array" ref="N35">Ikäryhmähinnat[Ikä 16+]*Ikärakenne[[#This Row],[16 vuotta täyttäneet]]</f>
        <v>128643.04</v>
      </c>
      <c r="O35" s="136" cm="1">
        <f t="array" ref="O35">Ikäryhmähinnat[Ikä 18-64]*Ikärakenne[[#This Row],[18–64-vuotiaat]]</f>
        <v>83143.62</v>
      </c>
      <c r="P35" s="178">
        <f>SUM(Ikärakenne[[#This Row],[Ikä 0–5]:[Ikä 18-64]])</f>
        <v>2420747.0900000003</v>
      </c>
      <c r="S35" s="63"/>
      <c r="T35" s="63"/>
      <c r="U35" s="63"/>
      <c r="V35" s="63"/>
      <c r="W35" s="63"/>
      <c r="X35" s="63"/>
      <c r="Y35" s="63"/>
      <c r="Z35" s="63"/>
      <c r="AA35" s="63"/>
    </row>
    <row r="36" spans="1:30" x14ac:dyDescent="0.25">
      <c r="A36" s="127">
        <v>98</v>
      </c>
      <c r="B36" s="124" t="s">
        <v>41</v>
      </c>
      <c r="C36" s="38">
        <f>SUM(Ikärakenne[[#This Row],[0–5-vuotiaat]:[16 vuotta täyttäneet]])</f>
        <v>22849</v>
      </c>
      <c r="D36" s="41">
        <v>1137</v>
      </c>
      <c r="E36" s="41">
        <v>207</v>
      </c>
      <c r="F36" s="41">
        <v>1674</v>
      </c>
      <c r="G36" s="41">
        <v>877</v>
      </c>
      <c r="H36" s="41">
        <v>18954</v>
      </c>
      <c r="I36" s="41">
        <v>12104</v>
      </c>
      <c r="J36" s="136" cm="1">
        <f t="array" ref="J36">Ikäryhmähinnat[Ikä 0–5]*Ikärakenne[[#This Row],[0–5-vuotiaat]]</f>
        <v>10199560.83</v>
      </c>
      <c r="K36" s="136" cm="1">
        <f t="array" ref="K36">Ikäryhmähinnat[Ikä 6]*Ikärakenne[[#This Row],[6 vuotiaat]]</f>
        <v>1974519.18</v>
      </c>
      <c r="L36" s="136" cm="1">
        <f t="array" ref="L36">Ikäryhmähinnat[Ikä 7–12]*Ikärakenne[[#This Row],[7–12-vuotiaat]]</f>
        <v>13680095.4</v>
      </c>
      <c r="M36" s="136" cm="1">
        <f t="array" ref="M36">Ikäryhmähinnat[Ikä 13–15]*Ikärakenne[[#This Row],[13–15-vuotiaat]]</f>
        <v>12145704.549999999</v>
      </c>
      <c r="N36" s="136" cm="1">
        <f t="array" ref="N36">Ikäryhmähinnat[Ikä 16+]*Ikärakenne[[#This Row],[16 vuotta täyttäneet]]</f>
        <v>1330949.8799999999</v>
      </c>
      <c r="O36" s="136" cm="1">
        <f t="array" ref="O36">Ikäryhmähinnat[Ikä 18-64]*Ikärakenne[[#This Row],[18–64-vuotiaat]]</f>
        <v>1041791.2799999999</v>
      </c>
      <c r="P36" s="178">
        <f>SUM(Ikärakenne[[#This Row],[Ikä 0–5]:[Ikä 18-64]])</f>
        <v>40372621.120000005</v>
      </c>
      <c r="S36" s="101"/>
      <c r="T36" s="101"/>
      <c r="U36" s="101"/>
      <c r="V36" s="101"/>
      <c r="W36" s="101"/>
      <c r="X36" s="101"/>
      <c r="Y36" s="101"/>
      <c r="Z36" s="101"/>
      <c r="AA36" s="101"/>
      <c r="AB36" s="68"/>
    </row>
    <row r="37" spans="1:30" x14ac:dyDescent="0.25">
      <c r="A37" s="127">
        <v>102</v>
      </c>
      <c r="B37" s="124" t="s">
        <v>42</v>
      </c>
      <c r="C37" s="38">
        <f>SUM(Ikärakenne[[#This Row],[0–5-vuotiaat]:[16 vuotta täyttäneet]])</f>
        <v>9555</v>
      </c>
      <c r="D37" s="41">
        <v>397</v>
      </c>
      <c r="E37" s="41">
        <v>66</v>
      </c>
      <c r="F37" s="41">
        <v>562</v>
      </c>
      <c r="G37" s="41">
        <v>320</v>
      </c>
      <c r="H37" s="41">
        <v>8210</v>
      </c>
      <c r="I37" s="41">
        <v>4997</v>
      </c>
      <c r="J37" s="136" cm="1">
        <f t="array" ref="J37">Ikäryhmähinnat[Ikä 0–5]*Ikärakenne[[#This Row],[0–5-vuotiaat]]</f>
        <v>3561324.23</v>
      </c>
      <c r="K37" s="136" cm="1">
        <f t="array" ref="K37">Ikäryhmähinnat[Ikä 6]*Ikärakenne[[#This Row],[6 vuotiaat]]</f>
        <v>629556.84</v>
      </c>
      <c r="L37" s="136" cm="1">
        <f t="array" ref="L37">Ikäryhmähinnat[Ikä 7–12]*Ikärakenne[[#This Row],[7–12-vuotiaat]]</f>
        <v>4592720.2</v>
      </c>
      <c r="M37" s="136" cm="1">
        <f t="array" ref="M37">Ikäryhmähinnat[Ikä 13–15]*Ikärakenne[[#This Row],[13–15-vuotiaat]]</f>
        <v>4431728</v>
      </c>
      <c r="N37" s="136" cm="1">
        <f t="array" ref="N37">Ikäryhmähinnat[Ikä 16+]*Ikärakenne[[#This Row],[16 vuotta täyttäneet]]</f>
        <v>576506.19999999995</v>
      </c>
      <c r="O37" s="136" cm="1">
        <f t="array" ref="O37">Ikäryhmähinnat[Ikä 18-64]*Ikärakenne[[#This Row],[18–64-vuotiaat]]</f>
        <v>430091.79</v>
      </c>
      <c r="P37" s="178">
        <f>SUM(Ikärakenne[[#This Row],[Ikä 0–5]:[Ikä 18-64]])</f>
        <v>14221927.259999998</v>
      </c>
    </row>
    <row r="38" spans="1:30" x14ac:dyDescent="0.25">
      <c r="A38" s="127">
        <v>103</v>
      </c>
      <c r="B38" s="124" t="s">
        <v>43</v>
      </c>
      <c r="C38" s="38">
        <f>SUM(Ikärakenne[[#This Row],[0–5-vuotiaat]:[16 vuotta täyttäneet]])</f>
        <v>2094</v>
      </c>
      <c r="D38" s="41">
        <v>94</v>
      </c>
      <c r="E38" s="41">
        <v>13</v>
      </c>
      <c r="F38" s="41">
        <v>105</v>
      </c>
      <c r="G38" s="41">
        <v>63</v>
      </c>
      <c r="H38" s="41">
        <v>1819</v>
      </c>
      <c r="I38" s="41">
        <v>1081</v>
      </c>
      <c r="J38" s="136" cm="1">
        <f t="array" ref="J38">Ikäryhmähinnat[Ikä 0–5]*Ikärakenne[[#This Row],[0–5-vuotiaat]]</f>
        <v>843235.46</v>
      </c>
      <c r="K38" s="136" cm="1">
        <f t="array" ref="K38">Ikäryhmähinnat[Ikä 6]*Ikärakenne[[#This Row],[6 vuotiaat]]</f>
        <v>124003.62</v>
      </c>
      <c r="L38" s="136" cm="1">
        <f t="array" ref="L38">Ikäryhmähinnat[Ikä 7–12]*Ikärakenne[[#This Row],[7–12-vuotiaat]]</f>
        <v>858070.5</v>
      </c>
      <c r="M38" s="136" cm="1">
        <f t="array" ref="M38">Ikäryhmähinnat[Ikä 13–15]*Ikärakenne[[#This Row],[13–15-vuotiaat]]</f>
        <v>872496.45</v>
      </c>
      <c r="N38" s="136" cm="1">
        <f t="array" ref="N38">Ikäryhmähinnat[Ikä 16+]*Ikärakenne[[#This Row],[16 vuotta täyttäneet]]</f>
        <v>127730.18</v>
      </c>
      <c r="O38" s="136" cm="1">
        <f t="array" ref="O38">Ikäryhmähinnat[Ikä 18-64]*Ikärakenne[[#This Row],[18–64-vuotiaat]]</f>
        <v>93041.67</v>
      </c>
      <c r="P38" s="178">
        <f>SUM(Ikärakenne[[#This Row],[Ikä 0–5]:[Ikä 18-64]])</f>
        <v>2918577.8800000004</v>
      </c>
    </row>
    <row r="39" spans="1:30" x14ac:dyDescent="0.25">
      <c r="A39" s="127">
        <v>105</v>
      </c>
      <c r="B39" s="124" t="s">
        <v>44</v>
      </c>
      <c r="C39" s="38">
        <f>SUM(Ikärakenne[[#This Row],[0–5-vuotiaat]:[16 vuotta täyttäneet]])</f>
        <v>2002</v>
      </c>
      <c r="D39" s="41">
        <v>60</v>
      </c>
      <c r="E39" s="41">
        <v>12</v>
      </c>
      <c r="F39" s="41">
        <v>76</v>
      </c>
      <c r="G39" s="41">
        <v>42</v>
      </c>
      <c r="H39" s="41">
        <v>1812</v>
      </c>
      <c r="I39" s="41">
        <v>859</v>
      </c>
      <c r="J39" s="136" cm="1">
        <f t="array" ref="J39">Ikäryhmähinnat[Ikä 0–5]*Ikärakenne[[#This Row],[0–5-vuotiaat]]</f>
        <v>538235.4</v>
      </c>
      <c r="K39" s="136" cm="1">
        <f t="array" ref="K39">Ikäryhmähinnat[Ikä 6]*Ikärakenne[[#This Row],[6 vuotiaat]]</f>
        <v>114464.88</v>
      </c>
      <c r="L39" s="136" cm="1">
        <f t="array" ref="L39">Ikäryhmähinnat[Ikä 7–12]*Ikärakenne[[#This Row],[7–12-vuotiaat]]</f>
        <v>621079.6</v>
      </c>
      <c r="M39" s="136" cm="1">
        <f t="array" ref="M39">Ikäryhmähinnat[Ikä 13–15]*Ikärakenne[[#This Row],[13–15-vuotiaat]]</f>
        <v>581664.29999999993</v>
      </c>
      <c r="N39" s="136" cm="1">
        <f t="array" ref="N39">Ikäryhmähinnat[Ikä 16+]*Ikärakenne[[#This Row],[16 vuotta täyttäneet]]</f>
        <v>127238.64</v>
      </c>
      <c r="O39" s="136" cm="1">
        <f t="array" ref="O39">Ikäryhmähinnat[Ikä 18-64]*Ikärakenne[[#This Row],[18–64-vuotiaat]]</f>
        <v>73934.12999999999</v>
      </c>
      <c r="P39" s="178">
        <f>SUM(Ikärakenne[[#This Row],[Ikä 0–5]:[Ikä 18-64]])</f>
        <v>2056616.9499999995</v>
      </c>
    </row>
    <row r="40" spans="1:30" x14ac:dyDescent="0.25">
      <c r="A40" s="127">
        <v>106</v>
      </c>
      <c r="B40" s="124" t="s">
        <v>45</v>
      </c>
      <c r="C40" s="38">
        <f>SUM(Ikärakenne[[#This Row],[0–5-vuotiaat]:[16 vuotta täyttäneet]])</f>
        <v>47031</v>
      </c>
      <c r="D40" s="41">
        <v>2201</v>
      </c>
      <c r="E40" s="41">
        <v>418</v>
      </c>
      <c r="F40" s="41">
        <v>2917</v>
      </c>
      <c r="G40" s="41">
        <v>1626</v>
      </c>
      <c r="H40" s="41">
        <v>39869</v>
      </c>
      <c r="I40" s="41">
        <v>27213</v>
      </c>
      <c r="J40" s="136" cm="1">
        <f t="array" ref="J40">Ikäryhmähinnat[Ikä 0–5]*Ikärakenne[[#This Row],[0–5-vuotiaat]]</f>
        <v>19744268.59</v>
      </c>
      <c r="K40" s="136" cm="1">
        <f t="array" ref="K40">Ikäryhmähinnat[Ikä 6]*Ikärakenne[[#This Row],[6 vuotiaat]]</f>
        <v>3987193.32</v>
      </c>
      <c r="L40" s="136" cm="1">
        <f t="array" ref="L40">Ikäryhmähinnat[Ikä 7–12]*Ikärakenne[[#This Row],[7–12-vuotiaat]]</f>
        <v>23838015.699999999</v>
      </c>
      <c r="M40" s="136" cm="1">
        <f t="array" ref="M40">Ikäryhmähinnat[Ikä 13–15]*Ikärakenne[[#This Row],[13–15-vuotiaat]]</f>
        <v>22518717.899999999</v>
      </c>
      <c r="N40" s="136" cm="1">
        <f t="array" ref="N40">Ikäryhmähinnat[Ikä 16+]*Ikärakenne[[#This Row],[16 vuotta täyttäneet]]</f>
        <v>2799601.18</v>
      </c>
      <c r="O40" s="136" cm="1">
        <f t="array" ref="O40">Ikäryhmähinnat[Ikä 18-64]*Ikärakenne[[#This Row],[18–64-vuotiaat]]</f>
        <v>2342222.9099999997</v>
      </c>
      <c r="P40" s="178">
        <f>SUM(Ikärakenne[[#This Row],[Ikä 0–5]:[Ikä 18-64]])</f>
        <v>75230019.599999994</v>
      </c>
    </row>
    <row r="41" spans="1:30" x14ac:dyDescent="0.25">
      <c r="A41" s="127">
        <v>108</v>
      </c>
      <c r="B41" s="124" t="s">
        <v>46</v>
      </c>
      <c r="C41" s="38">
        <f>SUM(Ikärakenne[[#This Row],[0–5-vuotiaat]:[16 vuotta täyttäneet]])</f>
        <v>10348</v>
      </c>
      <c r="D41" s="41">
        <v>540</v>
      </c>
      <c r="E41" s="41">
        <v>88</v>
      </c>
      <c r="F41" s="41">
        <v>782</v>
      </c>
      <c r="G41" s="41">
        <v>389</v>
      </c>
      <c r="H41" s="41">
        <v>8549</v>
      </c>
      <c r="I41" s="41">
        <v>5643</v>
      </c>
      <c r="J41" s="136" cm="1">
        <f t="array" ref="J41">Ikäryhmähinnat[Ikä 0–5]*Ikärakenne[[#This Row],[0–5-vuotiaat]]</f>
        <v>4844118.5999999996</v>
      </c>
      <c r="K41" s="136" cm="1">
        <f t="array" ref="K41">Ikäryhmähinnat[Ikä 6]*Ikärakenne[[#This Row],[6 vuotiaat]]</f>
        <v>839409.12</v>
      </c>
      <c r="L41" s="136" cm="1">
        <f t="array" ref="L41">Ikäryhmähinnat[Ikä 7–12]*Ikärakenne[[#This Row],[7–12-vuotiaat]]</f>
        <v>6390582.2000000002</v>
      </c>
      <c r="M41" s="136" cm="1">
        <f t="array" ref="M41">Ikäryhmähinnat[Ikä 13–15]*Ikärakenne[[#This Row],[13–15-vuotiaat]]</f>
        <v>5387319.3499999996</v>
      </c>
      <c r="N41" s="136" cm="1">
        <f t="array" ref="N41">Ikäryhmähinnat[Ikä 16+]*Ikärakenne[[#This Row],[16 vuotta täyttäneet]]</f>
        <v>600310.78</v>
      </c>
      <c r="O41" s="136" cm="1">
        <f t="array" ref="O41">Ikäryhmähinnat[Ikä 18-64]*Ikärakenne[[#This Row],[18–64-vuotiaat]]</f>
        <v>485693.00999999995</v>
      </c>
      <c r="P41" s="178">
        <f>SUM(Ikärakenne[[#This Row],[Ikä 0–5]:[Ikä 18-64]])</f>
        <v>18547433.060000002</v>
      </c>
    </row>
    <row r="42" spans="1:30" x14ac:dyDescent="0.25">
      <c r="A42" s="127">
        <v>109</v>
      </c>
      <c r="B42" s="124" t="s">
        <v>47</v>
      </c>
      <c r="C42" s="38">
        <f>SUM(Ikärakenne[[#This Row],[0–5-vuotiaat]:[16 vuotta täyttäneet]])</f>
        <v>68433</v>
      </c>
      <c r="D42" s="41">
        <v>3147</v>
      </c>
      <c r="E42" s="41">
        <v>546</v>
      </c>
      <c r="F42" s="41">
        <v>4112</v>
      </c>
      <c r="G42" s="41">
        <v>2237</v>
      </c>
      <c r="H42" s="41">
        <v>58391</v>
      </c>
      <c r="I42" s="41">
        <v>38126</v>
      </c>
      <c r="J42" s="136" cm="1">
        <f t="array" ref="J42">Ikäryhmähinnat[Ikä 0–5]*Ikärakenne[[#This Row],[0–5-vuotiaat]]</f>
        <v>28230446.73</v>
      </c>
      <c r="K42" s="136" cm="1">
        <f t="array" ref="K42">Ikäryhmähinnat[Ikä 6]*Ikärakenne[[#This Row],[6 vuotiaat]]</f>
        <v>5208152.04</v>
      </c>
      <c r="L42" s="136" cm="1">
        <f t="array" ref="L42">Ikäryhmähinnat[Ikä 7–12]*Ikärakenne[[#This Row],[7–12-vuotiaat]]</f>
        <v>33603675.200000003</v>
      </c>
      <c r="M42" s="136" cm="1">
        <f t="array" ref="M42">Ikäryhmähinnat[Ikä 13–15]*Ikärakenne[[#This Row],[13–15-vuotiaat]]</f>
        <v>30980548.550000001</v>
      </c>
      <c r="N42" s="136" cm="1">
        <f t="array" ref="N42">Ikäryhmähinnat[Ikä 16+]*Ikärakenne[[#This Row],[16 vuotta täyttäneet]]</f>
        <v>4100216.02</v>
      </c>
      <c r="O42" s="136" cm="1">
        <f t="array" ref="O42">Ikäryhmähinnat[Ikä 18-64]*Ikärakenne[[#This Row],[18–64-vuotiaat]]</f>
        <v>3281504.82</v>
      </c>
      <c r="P42" s="178">
        <f>SUM(Ikärakenne[[#This Row],[Ikä 0–5]:[Ikä 18-64]])</f>
        <v>105404543.35999998</v>
      </c>
    </row>
    <row r="43" spans="1:30" x14ac:dyDescent="0.25">
      <c r="A43" s="127">
        <v>111</v>
      </c>
      <c r="B43" s="124" t="s">
        <v>48</v>
      </c>
      <c r="C43" s="38">
        <f>SUM(Ikärakenne[[#This Row],[0–5-vuotiaat]:[16 vuotta täyttäneet]])</f>
        <v>17829</v>
      </c>
      <c r="D43" s="41">
        <v>513</v>
      </c>
      <c r="E43" s="41">
        <v>107</v>
      </c>
      <c r="F43" s="41">
        <v>817</v>
      </c>
      <c r="G43" s="41">
        <v>489</v>
      </c>
      <c r="H43" s="41">
        <v>15903</v>
      </c>
      <c r="I43" s="41">
        <v>8781</v>
      </c>
      <c r="J43" s="136" cm="1">
        <f t="array" ref="J43">Ikäryhmähinnat[Ikä 0–5]*Ikärakenne[[#This Row],[0–5-vuotiaat]]</f>
        <v>4601912.67</v>
      </c>
      <c r="K43" s="136" cm="1">
        <f t="array" ref="K43">Ikäryhmähinnat[Ikä 6]*Ikärakenne[[#This Row],[6 vuotiaat]]</f>
        <v>1020645.1799999999</v>
      </c>
      <c r="L43" s="136" cm="1">
        <f t="array" ref="L43">Ikäryhmähinnat[Ikä 7–12]*Ikärakenne[[#This Row],[7–12-vuotiaat]]</f>
        <v>6676605.7000000002</v>
      </c>
      <c r="M43" s="136" cm="1">
        <f t="array" ref="M43">Ikäryhmähinnat[Ikä 13–15]*Ikärakenne[[#This Row],[13–15-vuotiaat]]</f>
        <v>6772234.3499999996</v>
      </c>
      <c r="N43" s="136" cm="1">
        <f t="array" ref="N43">Ikäryhmähinnat[Ikä 16+]*Ikärakenne[[#This Row],[16 vuotta täyttäneet]]</f>
        <v>1116708.6599999999</v>
      </c>
      <c r="O43" s="136" cm="1">
        <f t="array" ref="O43">Ikäryhmähinnat[Ikä 18-64]*Ikärakenne[[#This Row],[18–64-vuotiaat]]</f>
        <v>755780.66999999993</v>
      </c>
      <c r="P43" s="178">
        <f>SUM(Ikärakenne[[#This Row],[Ikä 0–5]:[Ikä 18-64]])</f>
        <v>20943887.229999997</v>
      </c>
    </row>
    <row r="44" spans="1:30" x14ac:dyDescent="0.25">
      <c r="A44" s="127">
        <v>139</v>
      </c>
      <c r="B44" s="124" t="s">
        <v>49</v>
      </c>
      <c r="C44" s="38">
        <f>SUM(Ikärakenne[[#This Row],[0–5-vuotiaat]:[16 vuotta täyttäneet]])</f>
        <v>9806</v>
      </c>
      <c r="D44" s="41">
        <v>668</v>
      </c>
      <c r="E44" s="41">
        <v>123</v>
      </c>
      <c r="F44" s="41">
        <v>905</v>
      </c>
      <c r="G44" s="41">
        <v>475</v>
      </c>
      <c r="H44" s="41">
        <v>7635</v>
      </c>
      <c r="I44" s="41">
        <v>5071</v>
      </c>
      <c r="J44" s="136" cm="1">
        <f t="array" ref="J44">Ikäryhmähinnat[Ikä 0–5]*Ikärakenne[[#This Row],[0–5-vuotiaat]]</f>
        <v>5992354.1200000001</v>
      </c>
      <c r="K44" s="136" cm="1">
        <f t="array" ref="K44">Ikäryhmähinnat[Ikä 6]*Ikärakenne[[#This Row],[6 vuotiaat]]</f>
        <v>1173265.02</v>
      </c>
      <c r="L44" s="136" cm="1">
        <f t="array" ref="L44">Ikäryhmähinnat[Ikä 7–12]*Ikärakenne[[#This Row],[7–12-vuotiaat]]</f>
        <v>7395750.5</v>
      </c>
      <c r="M44" s="136" cm="1">
        <f t="array" ref="M44">Ikäryhmähinnat[Ikä 13–15]*Ikärakenne[[#This Row],[13–15-vuotiaat]]</f>
        <v>6578346.25</v>
      </c>
      <c r="N44" s="136" cm="1">
        <f t="array" ref="N44">Ikäryhmähinnat[Ikä 16+]*Ikärakenne[[#This Row],[16 vuotta täyttäneet]]</f>
        <v>536129.69999999995</v>
      </c>
      <c r="O44" s="136" cm="1">
        <f t="array" ref="O44">Ikäryhmähinnat[Ikä 18-64]*Ikärakenne[[#This Row],[18–64-vuotiaat]]</f>
        <v>436460.97</v>
      </c>
      <c r="P44" s="178">
        <f>SUM(Ikärakenne[[#This Row],[Ikä 0–5]:[Ikä 18-64]])</f>
        <v>22112306.559999999</v>
      </c>
    </row>
    <row r="45" spans="1:30" x14ac:dyDescent="0.25">
      <c r="A45" s="127">
        <v>140</v>
      </c>
      <c r="B45" s="124" t="s">
        <v>50</v>
      </c>
      <c r="C45" s="38">
        <f>SUM(Ikärakenne[[#This Row],[0–5-vuotiaat]:[16 vuotta täyttäneet]])</f>
        <v>20463</v>
      </c>
      <c r="D45" s="41">
        <v>831</v>
      </c>
      <c r="E45" s="41">
        <v>167</v>
      </c>
      <c r="F45" s="41">
        <v>1301</v>
      </c>
      <c r="G45" s="41">
        <v>751</v>
      </c>
      <c r="H45" s="41">
        <v>17413</v>
      </c>
      <c r="I45" s="41">
        <v>10800</v>
      </c>
      <c r="J45" s="136" cm="1">
        <f t="array" ref="J45">Ikäryhmähinnat[Ikä 0–5]*Ikärakenne[[#This Row],[0–5-vuotiaat]]</f>
        <v>7454560.29</v>
      </c>
      <c r="K45" s="136" cm="1">
        <f t="array" ref="K45">Ikäryhmähinnat[Ikä 6]*Ikärakenne[[#This Row],[6 vuotiaat]]</f>
        <v>1592969.58</v>
      </c>
      <c r="L45" s="136" cm="1">
        <f t="array" ref="L45">Ikäryhmähinnat[Ikä 7–12]*Ikärakenne[[#This Row],[7–12-vuotiaat]]</f>
        <v>10631902.1</v>
      </c>
      <c r="M45" s="136" cm="1">
        <f t="array" ref="M45">Ikäryhmähinnat[Ikä 13–15]*Ikärakenne[[#This Row],[13–15-vuotiaat]]</f>
        <v>10400711.65</v>
      </c>
      <c r="N45" s="136" cm="1">
        <f t="array" ref="N45">Ikäryhmähinnat[Ikä 16+]*Ikärakenne[[#This Row],[16 vuotta täyttäneet]]</f>
        <v>1222740.8599999999</v>
      </c>
      <c r="O45" s="136" cm="1">
        <f t="array" ref="O45">Ikäryhmähinnat[Ikä 18-64]*Ikärakenne[[#This Row],[18–64-vuotiaat]]</f>
        <v>929555.99999999988</v>
      </c>
      <c r="P45" s="178">
        <f>SUM(Ikärakenne[[#This Row],[Ikä 0–5]:[Ikä 18-64]])</f>
        <v>32232440.479999997</v>
      </c>
    </row>
    <row r="46" spans="1:30" x14ac:dyDescent="0.25">
      <c r="A46" s="127">
        <v>142</v>
      </c>
      <c r="B46" s="124" t="s">
        <v>51</v>
      </c>
      <c r="C46" s="38">
        <f>SUM(Ikärakenne[[#This Row],[0–5-vuotiaat]:[16 vuotta täyttäneet]])</f>
        <v>6401</v>
      </c>
      <c r="D46" s="41">
        <v>276</v>
      </c>
      <c r="E46" s="41">
        <v>56</v>
      </c>
      <c r="F46" s="41">
        <v>379</v>
      </c>
      <c r="G46" s="41">
        <v>196</v>
      </c>
      <c r="H46" s="41">
        <v>5494</v>
      </c>
      <c r="I46" s="41">
        <v>3189</v>
      </c>
      <c r="J46" s="136" cm="1">
        <f t="array" ref="J46">Ikäryhmähinnat[Ikä 0–5]*Ikärakenne[[#This Row],[0–5-vuotiaat]]</f>
        <v>2475882.84</v>
      </c>
      <c r="K46" s="136" cm="1">
        <f t="array" ref="K46">Ikäryhmähinnat[Ikä 6]*Ikärakenne[[#This Row],[6 vuotiaat]]</f>
        <v>534169.43999999994</v>
      </c>
      <c r="L46" s="136" cm="1">
        <f t="array" ref="L46">Ikäryhmähinnat[Ikä 7–12]*Ikärakenne[[#This Row],[7–12-vuotiaat]]</f>
        <v>3097225.9</v>
      </c>
      <c r="M46" s="136" cm="1">
        <f t="array" ref="M46">Ikäryhmähinnat[Ikä 13–15]*Ikärakenne[[#This Row],[13–15-vuotiaat]]</f>
        <v>2714433.4</v>
      </c>
      <c r="N46" s="136" cm="1">
        <f t="array" ref="N46">Ikäryhmähinnat[Ikä 16+]*Ikärakenne[[#This Row],[16 vuotta täyttäneet]]</f>
        <v>385788.68</v>
      </c>
      <c r="O46" s="136" cm="1">
        <f t="array" ref="O46">Ikäryhmähinnat[Ikä 18-64]*Ikärakenne[[#This Row],[18–64-vuotiaat]]</f>
        <v>274477.23</v>
      </c>
      <c r="P46" s="178">
        <f>SUM(Ikärakenne[[#This Row],[Ikä 0–5]:[Ikä 18-64]])</f>
        <v>9481977.4900000002</v>
      </c>
    </row>
    <row r="47" spans="1:30" x14ac:dyDescent="0.25">
      <c r="A47" s="127">
        <v>143</v>
      </c>
      <c r="B47" s="124" t="s">
        <v>52</v>
      </c>
      <c r="C47" s="38">
        <f>SUM(Ikärakenne[[#This Row],[0–5-vuotiaat]:[16 vuotta täyttäneet]])</f>
        <v>6758</v>
      </c>
      <c r="D47" s="41">
        <v>224</v>
      </c>
      <c r="E47" s="41">
        <v>49</v>
      </c>
      <c r="F47" s="41">
        <v>443</v>
      </c>
      <c r="G47" s="41">
        <v>233</v>
      </c>
      <c r="H47" s="41">
        <v>5809</v>
      </c>
      <c r="I47" s="41">
        <v>3386</v>
      </c>
      <c r="J47" s="136" cm="1">
        <f t="array" ref="J47">Ikäryhmähinnat[Ikä 0–5]*Ikärakenne[[#This Row],[0–5-vuotiaat]]</f>
        <v>2009412.1600000001</v>
      </c>
      <c r="K47" s="136" cm="1">
        <f t="array" ref="K47">Ikäryhmähinnat[Ikä 6]*Ikärakenne[[#This Row],[6 vuotiaat]]</f>
        <v>467398.26</v>
      </c>
      <c r="L47" s="136" cm="1">
        <f t="array" ref="L47">Ikäryhmähinnat[Ikä 7–12]*Ikärakenne[[#This Row],[7–12-vuotiaat]]</f>
        <v>3620240.3000000003</v>
      </c>
      <c r="M47" s="136" cm="1">
        <f t="array" ref="M47">Ikäryhmähinnat[Ikä 13–15]*Ikärakenne[[#This Row],[13–15-vuotiaat]]</f>
        <v>3226851.9499999997</v>
      </c>
      <c r="N47" s="136" cm="1">
        <f t="array" ref="N47">Ikäryhmähinnat[Ikä 16+]*Ikärakenne[[#This Row],[16 vuotta täyttäneet]]</f>
        <v>407907.98</v>
      </c>
      <c r="O47" s="136" cm="1">
        <f t="array" ref="O47">Ikäryhmähinnat[Ikä 18-64]*Ikärakenne[[#This Row],[18–64-vuotiaat]]</f>
        <v>291433.01999999996</v>
      </c>
      <c r="P47" s="178">
        <f>SUM(Ikärakenne[[#This Row],[Ikä 0–5]:[Ikä 18-64]])</f>
        <v>10023243.67</v>
      </c>
    </row>
    <row r="48" spans="1:30" x14ac:dyDescent="0.25">
      <c r="A48" s="127">
        <v>145</v>
      </c>
      <c r="B48" s="124" t="s">
        <v>53</v>
      </c>
      <c r="C48" s="38">
        <f>SUM(Ikärakenne[[#This Row],[0–5-vuotiaat]:[16 vuotta täyttäneet]])</f>
        <v>12429</v>
      </c>
      <c r="D48" s="41">
        <v>848</v>
      </c>
      <c r="E48" s="41">
        <v>148</v>
      </c>
      <c r="F48" s="41">
        <v>984</v>
      </c>
      <c r="G48" s="41">
        <v>505</v>
      </c>
      <c r="H48" s="41">
        <v>9944</v>
      </c>
      <c r="I48" s="41">
        <v>6750</v>
      </c>
      <c r="J48" s="136" cm="1">
        <f t="array" ref="J48">Ikäryhmähinnat[Ikä 0–5]*Ikärakenne[[#This Row],[0–5-vuotiaat]]</f>
        <v>7607060.3200000003</v>
      </c>
      <c r="K48" s="136" cm="1">
        <f t="array" ref="K48">Ikäryhmähinnat[Ikä 6]*Ikärakenne[[#This Row],[6 vuotiaat]]</f>
        <v>1411733.52</v>
      </c>
      <c r="L48" s="136" cm="1">
        <f t="array" ref="L48">Ikäryhmähinnat[Ikä 7–12]*Ikärakenne[[#This Row],[7–12-vuotiaat]]</f>
        <v>8041346.4000000004</v>
      </c>
      <c r="M48" s="136" cm="1">
        <f t="array" ref="M48">Ikäryhmähinnat[Ikä 13–15]*Ikärakenne[[#This Row],[13–15-vuotiaat]]</f>
        <v>6993820.75</v>
      </c>
      <c r="N48" s="136" cm="1">
        <f t="array" ref="N48">Ikäryhmähinnat[Ikä 16+]*Ikärakenne[[#This Row],[16 vuotta täyttäneet]]</f>
        <v>698267.67999999993</v>
      </c>
      <c r="O48" s="136" cm="1">
        <f t="array" ref="O48">Ikäryhmähinnat[Ikä 18-64]*Ikärakenne[[#This Row],[18–64-vuotiaat]]</f>
        <v>580972.5</v>
      </c>
      <c r="P48" s="178">
        <f>SUM(Ikärakenne[[#This Row],[Ikä 0–5]:[Ikä 18-64]])</f>
        <v>25333201.170000002</v>
      </c>
    </row>
    <row r="49" spans="1:16" x14ac:dyDescent="0.25">
      <c r="A49" s="127">
        <v>146</v>
      </c>
      <c r="B49" s="124" t="s">
        <v>54</v>
      </c>
      <c r="C49" s="38">
        <f>SUM(Ikärakenne[[#This Row],[0–5-vuotiaat]:[16 vuotta täyttäneet]])</f>
        <v>4382</v>
      </c>
      <c r="D49" s="41">
        <v>102</v>
      </c>
      <c r="E49" s="41">
        <v>20</v>
      </c>
      <c r="F49" s="41">
        <v>173</v>
      </c>
      <c r="G49" s="41">
        <v>90</v>
      </c>
      <c r="H49" s="41">
        <v>3997</v>
      </c>
      <c r="I49" s="41">
        <v>1895</v>
      </c>
      <c r="J49" s="136" cm="1">
        <f t="array" ref="J49">Ikäryhmähinnat[Ikä 0–5]*Ikärakenne[[#This Row],[0–5-vuotiaat]]</f>
        <v>915000.18</v>
      </c>
      <c r="K49" s="136" cm="1">
        <f t="array" ref="K49">Ikäryhmähinnat[Ikä 6]*Ikärakenne[[#This Row],[6 vuotiaat]]</f>
        <v>190774.8</v>
      </c>
      <c r="L49" s="136" cm="1">
        <f t="array" ref="L49">Ikäryhmähinnat[Ikä 7–12]*Ikärakenne[[#This Row],[7–12-vuotiaat]]</f>
        <v>1413773.3</v>
      </c>
      <c r="M49" s="136" cm="1">
        <f t="array" ref="M49">Ikäryhmähinnat[Ikä 13–15]*Ikärakenne[[#This Row],[13–15-vuotiaat]]</f>
        <v>1246423.5</v>
      </c>
      <c r="N49" s="136" cm="1">
        <f t="array" ref="N49">Ikäryhmähinnat[Ikä 16+]*Ikärakenne[[#This Row],[16 vuotta täyttäneet]]</f>
        <v>280669.33999999997</v>
      </c>
      <c r="O49" s="136" cm="1">
        <f t="array" ref="O49">Ikäryhmähinnat[Ikä 18-64]*Ikärakenne[[#This Row],[18–64-vuotiaat]]</f>
        <v>163102.65</v>
      </c>
      <c r="P49" s="178">
        <f>SUM(Ikärakenne[[#This Row],[Ikä 0–5]:[Ikä 18-64]])</f>
        <v>4209743.7700000005</v>
      </c>
    </row>
    <row r="50" spans="1:16" x14ac:dyDescent="0.25">
      <c r="A50" s="127">
        <v>148</v>
      </c>
      <c r="B50" s="124" t="s">
        <v>55</v>
      </c>
      <c r="C50" s="38">
        <f>SUM(Ikärakenne[[#This Row],[0–5-vuotiaat]:[16 vuotta täyttäneet]])</f>
        <v>7224</v>
      </c>
      <c r="D50" s="41">
        <v>301</v>
      </c>
      <c r="E50" s="41">
        <v>42</v>
      </c>
      <c r="F50" s="41">
        <v>332</v>
      </c>
      <c r="G50" s="41">
        <v>227</v>
      </c>
      <c r="H50" s="41">
        <v>6322</v>
      </c>
      <c r="I50" s="41">
        <v>4190</v>
      </c>
      <c r="J50" s="136" cm="1">
        <f t="array" ref="J50">Ikäryhmähinnat[Ikä 0–5]*Ikärakenne[[#This Row],[0–5-vuotiaat]]</f>
        <v>2700147.59</v>
      </c>
      <c r="K50" s="136" cm="1">
        <f t="array" ref="K50">Ikäryhmähinnat[Ikä 6]*Ikärakenne[[#This Row],[6 vuotiaat]]</f>
        <v>400627.08</v>
      </c>
      <c r="L50" s="136" cm="1">
        <f t="array" ref="L50">Ikäryhmähinnat[Ikä 7–12]*Ikärakenne[[#This Row],[7–12-vuotiaat]]</f>
        <v>2713137.2</v>
      </c>
      <c r="M50" s="136" cm="1">
        <f t="array" ref="M50">Ikäryhmähinnat[Ikä 13–15]*Ikärakenne[[#This Row],[13–15-vuotiaat]]</f>
        <v>3143757.05</v>
      </c>
      <c r="N50" s="136" cm="1">
        <f t="array" ref="N50">Ikäryhmähinnat[Ikä 16+]*Ikärakenne[[#This Row],[16 vuotta täyttäneet]]</f>
        <v>443930.83999999997</v>
      </c>
      <c r="O50" s="136" cm="1">
        <f t="array" ref="O50">Ikäryhmähinnat[Ikä 18-64]*Ikärakenne[[#This Row],[18–64-vuotiaat]]</f>
        <v>360633.3</v>
      </c>
      <c r="P50" s="178">
        <f>SUM(Ikärakenne[[#This Row],[Ikä 0–5]:[Ikä 18-64]])</f>
        <v>9762233.0600000005</v>
      </c>
    </row>
    <row r="51" spans="1:16" x14ac:dyDescent="0.25">
      <c r="A51" s="127">
        <v>149</v>
      </c>
      <c r="B51" s="124" t="s">
        <v>56</v>
      </c>
      <c r="C51" s="38">
        <f>SUM(Ikärakenne[[#This Row],[0–5-vuotiaat]:[16 vuotta täyttäneet]])</f>
        <v>5402</v>
      </c>
      <c r="D51" s="41">
        <v>275</v>
      </c>
      <c r="E51" s="41">
        <v>44</v>
      </c>
      <c r="F51" s="41">
        <v>305</v>
      </c>
      <c r="G51" s="41">
        <v>189</v>
      </c>
      <c r="H51" s="41">
        <v>4589</v>
      </c>
      <c r="I51" s="41">
        <v>2974</v>
      </c>
      <c r="J51" s="136" cm="1">
        <f t="array" ref="J51">Ikäryhmähinnat[Ikä 0–5]*Ikärakenne[[#This Row],[0–5-vuotiaat]]</f>
        <v>2466912.25</v>
      </c>
      <c r="K51" s="136" cm="1">
        <f t="array" ref="K51">Ikäryhmähinnat[Ikä 6]*Ikärakenne[[#This Row],[6 vuotiaat]]</f>
        <v>419704.56</v>
      </c>
      <c r="L51" s="136" cm="1">
        <f t="array" ref="L51">Ikäryhmähinnat[Ikä 7–12]*Ikärakenne[[#This Row],[7–12-vuotiaat]]</f>
        <v>2492490.5</v>
      </c>
      <c r="M51" s="136" cm="1">
        <f t="array" ref="M51">Ikäryhmähinnat[Ikä 13–15]*Ikärakenne[[#This Row],[13–15-vuotiaat]]</f>
        <v>2617489.35</v>
      </c>
      <c r="N51" s="136" cm="1">
        <f t="array" ref="N51">Ikäryhmähinnat[Ikä 16+]*Ikärakenne[[#This Row],[16 vuotta täyttäneet]]</f>
        <v>322239.58</v>
      </c>
      <c r="O51" s="136" cm="1">
        <f t="array" ref="O51">Ikäryhmähinnat[Ikä 18-64]*Ikärakenne[[#This Row],[18–64-vuotiaat]]</f>
        <v>255972.18</v>
      </c>
      <c r="P51" s="178">
        <f>SUM(Ikärakenne[[#This Row],[Ikä 0–5]:[Ikä 18-64]])</f>
        <v>8574808.4199999999</v>
      </c>
    </row>
    <row r="52" spans="1:16" x14ac:dyDescent="0.25">
      <c r="A52" s="127">
        <v>151</v>
      </c>
      <c r="B52" s="124" t="s">
        <v>57</v>
      </c>
      <c r="C52" s="38">
        <f>SUM(Ikärakenne[[#This Row],[0–5-vuotiaat]:[16 vuotta täyttäneet]])</f>
        <v>1794</v>
      </c>
      <c r="D52" s="41">
        <v>66</v>
      </c>
      <c r="E52" s="41">
        <v>13</v>
      </c>
      <c r="F52" s="41">
        <v>79</v>
      </c>
      <c r="G52" s="41">
        <v>62</v>
      </c>
      <c r="H52" s="41">
        <v>1574</v>
      </c>
      <c r="I52" s="41">
        <v>903</v>
      </c>
      <c r="J52" s="136" cm="1">
        <f t="array" ref="J52">Ikäryhmähinnat[Ikä 0–5]*Ikärakenne[[#This Row],[0–5-vuotiaat]]</f>
        <v>592058.94000000006</v>
      </c>
      <c r="K52" s="136" cm="1">
        <f t="array" ref="K52">Ikäryhmähinnat[Ikä 6]*Ikärakenne[[#This Row],[6 vuotiaat]]</f>
        <v>124003.62</v>
      </c>
      <c r="L52" s="136" cm="1">
        <f t="array" ref="L52">Ikäryhmähinnat[Ikä 7–12]*Ikärakenne[[#This Row],[7–12-vuotiaat]]</f>
        <v>645595.9</v>
      </c>
      <c r="M52" s="136" cm="1">
        <f t="array" ref="M52">Ikäryhmähinnat[Ikä 13–15]*Ikärakenne[[#This Row],[13–15-vuotiaat]]</f>
        <v>858647.29999999993</v>
      </c>
      <c r="N52" s="136" cm="1">
        <f t="array" ref="N52">Ikäryhmähinnat[Ikä 16+]*Ikärakenne[[#This Row],[16 vuotta täyttäneet]]</f>
        <v>110526.28</v>
      </c>
      <c r="O52" s="136" cm="1">
        <f t="array" ref="O52">Ikäryhmähinnat[Ikä 18-64]*Ikärakenne[[#This Row],[18–64-vuotiaat]]</f>
        <v>77721.209999999992</v>
      </c>
      <c r="P52" s="178">
        <f>SUM(Ikärakenne[[#This Row],[Ikä 0–5]:[Ikä 18-64]])</f>
        <v>2408553.2499999995</v>
      </c>
    </row>
    <row r="53" spans="1:16" x14ac:dyDescent="0.25">
      <c r="A53" s="127">
        <v>152</v>
      </c>
      <c r="B53" s="124" t="s">
        <v>58</v>
      </c>
      <c r="C53" s="38">
        <f>SUM(Ikärakenne[[#This Row],[0–5-vuotiaat]:[16 vuotta täyttäneet]])</f>
        <v>4319</v>
      </c>
      <c r="D53" s="41">
        <v>185</v>
      </c>
      <c r="E53" s="41">
        <v>31</v>
      </c>
      <c r="F53" s="41">
        <v>306</v>
      </c>
      <c r="G53" s="41">
        <v>167</v>
      </c>
      <c r="H53" s="41">
        <v>3630</v>
      </c>
      <c r="I53" s="41">
        <v>2227</v>
      </c>
      <c r="J53" s="136" cm="1">
        <f t="array" ref="J53">Ikäryhmähinnat[Ikä 0–5]*Ikärakenne[[#This Row],[0–5-vuotiaat]]</f>
        <v>1659559.1500000001</v>
      </c>
      <c r="K53" s="136" cm="1">
        <f t="array" ref="K53">Ikäryhmähinnat[Ikä 6]*Ikärakenne[[#This Row],[6 vuotiaat]]</f>
        <v>295700.94</v>
      </c>
      <c r="L53" s="136" cm="1">
        <f t="array" ref="L53">Ikäryhmähinnat[Ikä 7–12]*Ikärakenne[[#This Row],[7–12-vuotiaat]]</f>
        <v>2500662.6</v>
      </c>
      <c r="M53" s="136" cm="1">
        <f t="array" ref="M53">Ikäryhmähinnat[Ikä 13–15]*Ikärakenne[[#This Row],[13–15-vuotiaat]]</f>
        <v>2312808.0499999998</v>
      </c>
      <c r="N53" s="136" cm="1">
        <f t="array" ref="N53">Ikäryhmähinnat[Ikä 16+]*Ikärakenne[[#This Row],[16 vuotta täyttäneet]]</f>
        <v>254898.6</v>
      </c>
      <c r="O53" s="136" cm="1">
        <f t="array" ref="O53">Ikäryhmähinnat[Ikä 18-64]*Ikärakenne[[#This Row],[18–64-vuotiaat]]</f>
        <v>191677.88999999998</v>
      </c>
      <c r="P53" s="178">
        <f>SUM(Ikärakenne[[#This Row],[Ikä 0–5]:[Ikä 18-64]])</f>
        <v>7215307.2299999995</v>
      </c>
    </row>
    <row r="54" spans="1:16" x14ac:dyDescent="0.25">
      <c r="A54" s="127">
        <v>153</v>
      </c>
      <c r="B54" s="124" t="s">
        <v>59</v>
      </c>
      <c r="C54" s="38">
        <f>SUM(Ikärakenne[[#This Row],[0–5-vuotiaat]:[16 vuotta täyttäneet]])</f>
        <v>24724</v>
      </c>
      <c r="D54" s="41">
        <v>798</v>
      </c>
      <c r="E54" s="41">
        <v>173</v>
      </c>
      <c r="F54" s="41">
        <v>1271</v>
      </c>
      <c r="G54" s="41">
        <v>736</v>
      </c>
      <c r="H54" s="41">
        <v>21746</v>
      </c>
      <c r="I54" s="41">
        <v>13098</v>
      </c>
      <c r="J54" s="136" cm="1">
        <f t="array" ref="J54">Ikäryhmähinnat[Ikä 0–5]*Ikärakenne[[#This Row],[0–5-vuotiaat]]</f>
        <v>7158530.8200000003</v>
      </c>
      <c r="K54" s="136" cm="1">
        <f t="array" ref="K54">Ikäryhmähinnat[Ikä 6]*Ikärakenne[[#This Row],[6 vuotiaat]]</f>
        <v>1650202.02</v>
      </c>
      <c r="L54" s="136" cm="1">
        <f t="array" ref="L54">Ikäryhmähinnat[Ikä 7–12]*Ikärakenne[[#This Row],[7–12-vuotiaat]]</f>
        <v>10386739.1</v>
      </c>
      <c r="M54" s="136" cm="1">
        <f t="array" ref="M54">Ikäryhmähinnat[Ikä 13–15]*Ikärakenne[[#This Row],[13–15-vuotiaat]]</f>
        <v>10192974.4</v>
      </c>
      <c r="N54" s="136" cm="1">
        <f t="array" ref="N54">Ikäryhmähinnat[Ikä 16+]*Ikärakenne[[#This Row],[16 vuotta täyttäneet]]</f>
        <v>1527004.1199999999</v>
      </c>
      <c r="O54" s="136" cm="1">
        <f t="array" ref="O54">Ikäryhmähinnat[Ikä 18-64]*Ikärakenne[[#This Row],[18–64-vuotiaat]]</f>
        <v>1127344.8599999999</v>
      </c>
      <c r="P54" s="178">
        <f>SUM(Ikärakenne[[#This Row],[Ikä 0–5]:[Ikä 18-64]])</f>
        <v>32042795.319999997</v>
      </c>
    </row>
    <row r="55" spans="1:16" x14ac:dyDescent="0.25">
      <c r="A55" s="127">
        <v>165</v>
      </c>
      <c r="B55" s="124" t="s">
        <v>60</v>
      </c>
      <c r="C55" s="38">
        <f>SUM(Ikärakenne[[#This Row],[0–5-vuotiaat]:[16 vuotta täyttäneet]])</f>
        <v>16015</v>
      </c>
      <c r="D55" s="41">
        <v>788</v>
      </c>
      <c r="E55" s="41">
        <v>165</v>
      </c>
      <c r="F55" s="41">
        <v>1068</v>
      </c>
      <c r="G55" s="41">
        <v>608</v>
      </c>
      <c r="H55" s="41">
        <v>13386</v>
      </c>
      <c r="I55" s="41">
        <v>8770</v>
      </c>
      <c r="J55" s="136" cm="1">
        <f t="array" ref="J55">Ikäryhmähinnat[Ikä 0–5]*Ikärakenne[[#This Row],[0–5-vuotiaat]]</f>
        <v>7068824.9199999999</v>
      </c>
      <c r="K55" s="136" cm="1">
        <f t="array" ref="K55">Ikäryhmähinnat[Ikä 6]*Ikärakenne[[#This Row],[6 vuotiaat]]</f>
        <v>1573892.0999999999</v>
      </c>
      <c r="L55" s="136" cm="1">
        <f t="array" ref="L55">Ikäryhmähinnat[Ikä 7–12]*Ikärakenne[[#This Row],[7–12-vuotiaat]]</f>
        <v>8727802.8000000007</v>
      </c>
      <c r="M55" s="136" cm="1">
        <f t="array" ref="M55">Ikäryhmähinnat[Ikä 13–15]*Ikärakenne[[#This Row],[13–15-vuotiaat]]</f>
        <v>8420283.1999999993</v>
      </c>
      <c r="N55" s="136" cm="1">
        <f t="array" ref="N55">Ikäryhmähinnat[Ikä 16+]*Ikärakenne[[#This Row],[16 vuotta täyttäneet]]</f>
        <v>939964.92</v>
      </c>
      <c r="O55" s="136" cm="1">
        <f t="array" ref="O55">Ikäryhmähinnat[Ikä 18-64]*Ikärakenne[[#This Row],[18–64-vuotiaat]]</f>
        <v>754833.89999999991</v>
      </c>
      <c r="P55" s="178">
        <f>SUM(Ikärakenne[[#This Row],[Ikä 0–5]:[Ikä 18-64]])</f>
        <v>27485601.84</v>
      </c>
    </row>
    <row r="56" spans="1:16" x14ac:dyDescent="0.25">
      <c r="A56" s="127">
        <v>167</v>
      </c>
      <c r="B56" s="124" t="s">
        <v>61</v>
      </c>
      <c r="C56" s="38">
        <f>SUM(Ikärakenne[[#This Row],[0–5-vuotiaat]:[16 vuotta täyttäneet]])</f>
        <v>78741</v>
      </c>
      <c r="D56" s="41">
        <v>3346</v>
      </c>
      <c r="E56" s="41">
        <v>639</v>
      </c>
      <c r="F56" s="41">
        <v>4342</v>
      </c>
      <c r="G56" s="41">
        <v>2385</v>
      </c>
      <c r="H56" s="41">
        <v>68029</v>
      </c>
      <c r="I56" s="41">
        <v>47877</v>
      </c>
      <c r="J56" s="136" cm="1">
        <f t="array" ref="J56">Ikäryhmähinnat[Ikä 0–5]*Ikärakenne[[#This Row],[0–5-vuotiaat]]</f>
        <v>30015594.140000001</v>
      </c>
      <c r="K56" s="136" cm="1">
        <f t="array" ref="K56">Ikäryhmähinnat[Ikä 6]*Ikärakenne[[#This Row],[6 vuotiaat]]</f>
        <v>6095254.8599999994</v>
      </c>
      <c r="L56" s="136" cm="1">
        <f t="array" ref="L56">Ikäryhmähinnat[Ikä 7–12]*Ikärakenne[[#This Row],[7–12-vuotiaat]]</f>
        <v>35483258.200000003</v>
      </c>
      <c r="M56" s="136" cm="1">
        <f t="array" ref="M56">Ikäryhmähinnat[Ikä 13–15]*Ikärakenne[[#This Row],[13–15-vuotiaat]]</f>
        <v>33030222.75</v>
      </c>
      <c r="N56" s="136" cm="1">
        <f t="array" ref="N56">Ikäryhmähinnat[Ikä 16+]*Ikärakenne[[#This Row],[16 vuotta täyttäneet]]</f>
        <v>4776996.38</v>
      </c>
      <c r="O56" s="136" cm="1">
        <f t="array" ref="O56">Ikäryhmähinnat[Ikä 18-64]*Ikärakenne[[#This Row],[18–64-vuotiaat]]</f>
        <v>4120773.3899999997</v>
      </c>
      <c r="P56" s="178">
        <f>SUM(Ikärakenne[[#This Row],[Ikä 0–5]:[Ikä 18-64]])</f>
        <v>113522099.72</v>
      </c>
    </row>
    <row r="57" spans="1:16" x14ac:dyDescent="0.25">
      <c r="A57" s="127">
        <v>169</v>
      </c>
      <c r="B57" s="124" t="s">
        <v>62</v>
      </c>
      <c r="C57" s="38">
        <f>SUM(Ikärakenne[[#This Row],[0–5-vuotiaat]:[16 vuotta täyttäneet]])</f>
        <v>4848</v>
      </c>
      <c r="D57" s="41">
        <v>204</v>
      </c>
      <c r="E57" s="41">
        <v>45</v>
      </c>
      <c r="F57" s="41">
        <v>289</v>
      </c>
      <c r="G57" s="41">
        <v>191</v>
      </c>
      <c r="H57" s="41">
        <v>4119</v>
      </c>
      <c r="I57" s="41">
        <v>2532</v>
      </c>
      <c r="J57" s="136" cm="1">
        <f t="array" ref="J57">Ikäryhmähinnat[Ikä 0–5]*Ikärakenne[[#This Row],[0–5-vuotiaat]]</f>
        <v>1830000.36</v>
      </c>
      <c r="K57" s="136" cm="1">
        <f t="array" ref="K57">Ikäryhmähinnat[Ikä 6]*Ikärakenne[[#This Row],[6 vuotiaat]]</f>
        <v>429243.3</v>
      </c>
      <c r="L57" s="136" cm="1">
        <f t="array" ref="L57">Ikäryhmähinnat[Ikä 7–12]*Ikärakenne[[#This Row],[7–12-vuotiaat]]</f>
        <v>2361736.9</v>
      </c>
      <c r="M57" s="136" cm="1">
        <f t="array" ref="M57">Ikäryhmähinnat[Ikä 13–15]*Ikärakenne[[#This Row],[13–15-vuotiaat]]</f>
        <v>2645187.65</v>
      </c>
      <c r="N57" s="136" cm="1">
        <f t="array" ref="N57">Ikäryhmähinnat[Ikä 16+]*Ikärakenne[[#This Row],[16 vuotta täyttäneet]]</f>
        <v>289236.18</v>
      </c>
      <c r="O57" s="136" cm="1">
        <f t="array" ref="O57">Ikäryhmähinnat[Ikä 18-64]*Ikärakenne[[#This Row],[18–64-vuotiaat]]</f>
        <v>217929.24</v>
      </c>
      <c r="P57" s="178">
        <f>SUM(Ikärakenne[[#This Row],[Ikä 0–5]:[Ikä 18-64]])</f>
        <v>7773333.6300000008</v>
      </c>
    </row>
    <row r="58" spans="1:16" x14ac:dyDescent="0.25">
      <c r="A58" s="127">
        <v>171</v>
      </c>
      <c r="B58" s="124" t="s">
        <v>63</v>
      </c>
      <c r="C58" s="38">
        <f>SUM(Ikärakenne[[#This Row],[0–5-vuotiaat]:[16 vuotta täyttäneet]])</f>
        <v>4552</v>
      </c>
      <c r="D58" s="41">
        <v>165</v>
      </c>
      <c r="E58" s="41">
        <v>45</v>
      </c>
      <c r="F58" s="41">
        <v>250</v>
      </c>
      <c r="G58" s="41">
        <v>155</v>
      </c>
      <c r="H58" s="41">
        <v>3937</v>
      </c>
      <c r="I58" s="41">
        <v>2293</v>
      </c>
      <c r="J58" s="136" cm="1">
        <f t="array" ref="J58">Ikäryhmähinnat[Ikä 0–5]*Ikärakenne[[#This Row],[0–5-vuotiaat]]</f>
        <v>1480147.35</v>
      </c>
      <c r="K58" s="136" cm="1">
        <f t="array" ref="K58">Ikäryhmähinnat[Ikä 6]*Ikärakenne[[#This Row],[6 vuotiaat]]</f>
        <v>429243.3</v>
      </c>
      <c r="L58" s="136" cm="1">
        <f t="array" ref="L58">Ikäryhmähinnat[Ikä 7–12]*Ikärakenne[[#This Row],[7–12-vuotiaat]]</f>
        <v>2043025</v>
      </c>
      <c r="M58" s="136" cm="1">
        <f t="array" ref="M58">Ikäryhmähinnat[Ikä 13–15]*Ikärakenne[[#This Row],[13–15-vuotiaat]]</f>
        <v>2146618.25</v>
      </c>
      <c r="N58" s="136" cm="1">
        <f t="array" ref="N58">Ikäryhmähinnat[Ikä 16+]*Ikärakenne[[#This Row],[16 vuotta täyttäneet]]</f>
        <v>276456.14</v>
      </c>
      <c r="O58" s="136" cm="1">
        <f t="array" ref="O58">Ikäryhmähinnat[Ikä 18-64]*Ikärakenne[[#This Row],[18–64-vuotiaat]]</f>
        <v>197358.50999999998</v>
      </c>
      <c r="P58" s="178">
        <f>SUM(Ikärakenne[[#This Row],[Ikä 0–5]:[Ikä 18-64]])</f>
        <v>6572848.5499999998</v>
      </c>
    </row>
    <row r="59" spans="1:16" x14ac:dyDescent="0.25">
      <c r="A59" s="127">
        <v>172</v>
      </c>
      <c r="B59" s="124" t="s">
        <v>64</v>
      </c>
      <c r="C59" s="38">
        <f>SUM(Ikärakenne[[#This Row],[0–5-vuotiaat]:[16 vuotta täyttäneet]])</f>
        <v>4099</v>
      </c>
      <c r="D59" s="41">
        <v>124</v>
      </c>
      <c r="E59" s="41">
        <v>21</v>
      </c>
      <c r="F59" s="41">
        <v>179</v>
      </c>
      <c r="G59" s="41">
        <v>111</v>
      </c>
      <c r="H59" s="41">
        <v>3664</v>
      </c>
      <c r="I59" s="41">
        <v>1890</v>
      </c>
      <c r="J59" s="136" cm="1">
        <f t="array" ref="J59">Ikäryhmähinnat[Ikä 0–5]*Ikärakenne[[#This Row],[0–5-vuotiaat]]</f>
        <v>1112353.1599999999</v>
      </c>
      <c r="K59" s="136" cm="1">
        <f t="array" ref="K59">Ikäryhmähinnat[Ikä 6]*Ikärakenne[[#This Row],[6 vuotiaat]]</f>
        <v>200313.54</v>
      </c>
      <c r="L59" s="136" cm="1">
        <f t="array" ref="L59">Ikäryhmähinnat[Ikä 7–12]*Ikärakenne[[#This Row],[7–12-vuotiaat]]</f>
        <v>1462805.9000000001</v>
      </c>
      <c r="M59" s="136" cm="1">
        <f t="array" ref="M59">Ikäryhmähinnat[Ikä 13–15]*Ikärakenne[[#This Row],[13–15-vuotiaat]]</f>
        <v>1537255.65</v>
      </c>
      <c r="N59" s="136" cm="1">
        <f t="array" ref="N59">Ikäryhmähinnat[Ikä 16+]*Ikärakenne[[#This Row],[16 vuotta täyttäneet]]</f>
        <v>257286.08</v>
      </c>
      <c r="O59" s="136" cm="1">
        <f t="array" ref="O59">Ikäryhmähinnat[Ikä 18-64]*Ikärakenne[[#This Row],[18–64-vuotiaat]]</f>
        <v>162672.29999999999</v>
      </c>
      <c r="P59" s="178">
        <f>SUM(Ikärakenne[[#This Row],[Ikä 0–5]:[Ikä 18-64]])</f>
        <v>4732686.63</v>
      </c>
    </row>
    <row r="60" spans="1:16" x14ac:dyDescent="0.25">
      <c r="A60" s="127">
        <v>176</v>
      </c>
      <c r="B60" s="124" t="s">
        <v>65</v>
      </c>
      <c r="C60" s="38">
        <f>SUM(Ikärakenne[[#This Row],[0–5-vuotiaat]:[16 vuotta täyttäneet]])</f>
        <v>4160</v>
      </c>
      <c r="D60" s="41">
        <v>100</v>
      </c>
      <c r="E60" s="41">
        <v>22</v>
      </c>
      <c r="F60" s="41">
        <v>151</v>
      </c>
      <c r="G60" s="41">
        <v>106</v>
      </c>
      <c r="H60" s="41">
        <v>3781</v>
      </c>
      <c r="I60" s="41">
        <v>1956</v>
      </c>
      <c r="J60" s="136" cm="1">
        <f t="array" ref="J60">Ikäryhmähinnat[Ikä 0–5]*Ikärakenne[[#This Row],[0–5-vuotiaat]]</f>
        <v>897059</v>
      </c>
      <c r="K60" s="136" cm="1">
        <f t="array" ref="K60">Ikäryhmähinnat[Ikä 6]*Ikärakenne[[#This Row],[6 vuotiaat]]</f>
        <v>209852.28</v>
      </c>
      <c r="L60" s="136" cm="1">
        <f t="array" ref="L60">Ikäryhmähinnat[Ikä 7–12]*Ikärakenne[[#This Row],[7–12-vuotiaat]]</f>
        <v>1233987.1000000001</v>
      </c>
      <c r="M60" s="136" cm="1">
        <f t="array" ref="M60">Ikäryhmähinnat[Ikä 13–15]*Ikärakenne[[#This Row],[13–15-vuotiaat]]</f>
        <v>1468009.9</v>
      </c>
      <c r="N60" s="136" cm="1">
        <f t="array" ref="N60">Ikäryhmähinnat[Ikä 16+]*Ikärakenne[[#This Row],[16 vuotta täyttäneet]]</f>
        <v>265501.82</v>
      </c>
      <c r="O60" s="136" cm="1">
        <f t="array" ref="O60">Ikäryhmähinnat[Ikä 18-64]*Ikärakenne[[#This Row],[18–64-vuotiaat]]</f>
        <v>168352.91999999998</v>
      </c>
      <c r="P60" s="178">
        <f>SUM(Ikärakenne[[#This Row],[Ikä 0–5]:[Ikä 18-64]])</f>
        <v>4242763.0199999996</v>
      </c>
    </row>
    <row r="61" spans="1:16" x14ac:dyDescent="0.25">
      <c r="A61" s="127">
        <v>177</v>
      </c>
      <c r="B61" s="124" t="s">
        <v>66</v>
      </c>
      <c r="C61" s="38">
        <f>SUM(Ikärakenne[[#This Row],[0–5-vuotiaat]:[16 vuotta täyttäneet]])</f>
        <v>1668</v>
      </c>
      <c r="D61" s="41">
        <v>55</v>
      </c>
      <c r="E61" s="41">
        <v>11</v>
      </c>
      <c r="F61" s="41">
        <v>101</v>
      </c>
      <c r="G61" s="41">
        <v>57</v>
      </c>
      <c r="H61" s="41">
        <v>1444</v>
      </c>
      <c r="I61" s="41">
        <v>821</v>
      </c>
      <c r="J61" s="136" cm="1">
        <f t="array" ref="J61">Ikäryhmähinnat[Ikä 0–5]*Ikärakenne[[#This Row],[0–5-vuotiaat]]</f>
        <v>493382.45</v>
      </c>
      <c r="K61" s="136" cm="1">
        <f t="array" ref="K61">Ikäryhmähinnat[Ikä 6]*Ikärakenne[[#This Row],[6 vuotiaat]]</f>
        <v>104926.14</v>
      </c>
      <c r="L61" s="136" cm="1">
        <f t="array" ref="L61">Ikäryhmähinnat[Ikä 7–12]*Ikärakenne[[#This Row],[7–12-vuotiaat]]</f>
        <v>825382.10000000009</v>
      </c>
      <c r="M61" s="136" cm="1">
        <f t="array" ref="M61">Ikäryhmähinnat[Ikä 13–15]*Ikärakenne[[#This Row],[13–15-vuotiaat]]</f>
        <v>789401.54999999993</v>
      </c>
      <c r="N61" s="136" cm="1">
        <f t="array" ref="N61">Ikäryhmähinnat[Ikä 16+]*Ikärakenne[[#This Row],[16 vuotta täyttäneet]]</f>
        <v>101397.68</v>
      </c>
      <c r="O61" s="136" cm="1">
        <f t="array" ref="O61">Ikäryhmähinnat[Ikä 18-64]*Ikärakenne[[#This Row],[18–64-vuotiaat]]</f>
        <v>70663.47</v>
      </c>
      <c r="P61" s="178">
        <f>SUM(Ikärakenne[[#This Row],[Ikä 0–5]:[Ikä 18-64]])</f>
        <v>2385153.39</v>
      </c>
    </row>
    <row r="62" spans="1:16" x14ac:dyDescent="0.25">
      <c r="A62" s="127">
        <v>178</v>
      </c>
      <c r="B62" s="124" t="s">
        <v>67</v>
      </c>
      <c r="C62" s="38">
        <f>SUM(Ikärakenne[[#This Row],[0–5-vuotiaat]:[16 vuotta täyttäneet]])</f>
        <v>5674</v>
      </c>
      <c r="D62" s="41">
        <v>185</v>
      </c>
      <c r="E62" s="41">
        <v>40</v>
      </c>
      <c r="F62" s="41">
        <v>283</v>
      </c>
      <c r="G62" s="41">
        <v>157</v>
      </c>
      <c r="H62" s="41">
        <v>5009</v>
      </c>
      <c r="I62" s="41">
        <v>2688</v>
      </c>
      <c r="J62" s="136" cm="1">
        <f t="array" ref="J62">Ikäryhmähinnat[Ikä 0–5]*Ikärakenne[[#This Row],[0–5-vuotiaat]]</f>
        <v>1659559.1500000001</v>
      </c>
      <c r="K62" s="136" cm="1">
        <f t="array" ref="K62">Ikäryhmähinnat[Ikä 6]*Ikärakenne[[#This Row],[6 vuotiaat]]</f>
        <v>381549.6</v>
      </c>
      <c r="L62" s="136" cm="1">
        <f t="array" ref="L62">Ikäryhmähinnat[Ikä 7–12]*Ikärakenne[[#This Row],[7–12-vuotiaat]]</f>
        <v>2312704.3000000003</v>
      </c>
      <c r="M62" s="136" cm="1">
        <f t="array" ref="M62">Ikäryhmähinnat[Ikä 13–15]*Ikärakenne[[#This Row],[13–15-vuotiaat]]</f>
        <v>2174316.5499999998</v>
      </c>
      <c r="N62" s="136" cm="1">
        <f t="array" ref="N62">Ikäryhmähinnat[Ikä 16+]*Ikärakenne[[#This Row],[16 vuotta täyttäneet]]</f>
        <v>351731.98</v>
      </c>
      <c r="O62" s="136" cm="1">
        <f t="array" ref="O62">Ikäryhmähinnat[Ikä 18-64]*Ikärakenne[[#This Row],[18–64-vuotiaat]]</f>
        <v>231356.15999999997</v>
      </c>
      <c r="P62" s="178">
        <f>SUM(Ikärakenne[[#This Row],[Ikä 0–5]:[Ikä 18-64]])</f>
        <v>7111217.7400000002</v>
      </c>
    </row>
    <row r="63" spans="1:16" x14ac:dyDescent="0.25">
      <c r="A63" s="127">
        <v>179</v>
      </c>
      <c r="B63" s="124" t="s">
        <v>68</v>
      </c>
      <c r="C63" s="38">
        <f>SUM(Ikärakenne[[#This Row],[0–5-vuotiaat]:[16 vuotta täyttäneet]])</f>
        <v>149194</v>
      </c>
      <c r="D63" s="41">
        <v>7318</v>
      </c>
      <c r="E63" s="41">
        <v>1247</v>
      </c>
      <c r="F63" s="41">
        <v>8913</v>
      </c>
      <c r="G63" s="41">
        <v>4927</v>
      </c>
      <c r="H63" s="41">
        <v>126789</v>
      </c>
      <c r="I63" s="41">
        <v>94431</v>
      </c>
      <c r="J63" s="136" cm="1">
        <f t="array" ref="J63">Ikäryhmähinnat[Ikä 0–5]*Ikärakenne[[#This Row],[0–5-vuotiaat]]</f>
        <v>65646777.620000005</v>
      </c>
      <c r="K63" s="136" cm="1">
        <f t="array" ref="K63">Ikäryhmähinnat[Ikä 6]*Ikärakenne[[#This Row],[6 vuotiaat]]</f>
        <v>11894808.779999999</v>
      </c>
      <c r="L63" s="136" cm="1">
        <f t="array" ref="L63">Ikäryhmähinnat[Ikä 7–12]*Ikärakenne[[#This Row],[7–12-vuotiaat]]</f>
        <v>72837927.299999997</v>
      </c>
      <c r="M63" s="136" cm="1">
        <f t="array" ref="M63">Ikäryhmähinnat[Ikä 13–15]*Ikärakenne[[#This Row],[13–15-vuotiaat]]</f>
        <v>68234762.049999997</v>
      </c>
      <c r="N63" s="136" cm="1">
        <f t="array" ref="N63">Ikäryhmähinnat[Ikä 16+]*Ikärakenne[[#This Row],[16 vuotta täyttäneet]]</f>
        <v>8903123.5800000001</v>
      </c>
      <c r="O63" s="136" cm="1">
        <f t="array" ref="O63">Ikäryhmähinnat[Ikä 18-64]*Ikärakenne[[#This Row],[18–64-vuotiaat]]</f>
        <v>8127676.169999999</v>
      </c>
      <c r="P63" s="178">
        <f>SUM(Ikärakenne[[#This Row],[Ikä 0–5]:[Ikä 18-64]])</f>
        <v>235645075.5</v>
      </c>
    </row>
    <row r="64" spans="1:16" x14ac:dyDescent="0.25">
      <c r="A64" s="127">
        <v>181</v>
      </c>
      <c r="B64" s="124" t="s">
        <v>69</v>
      </c>
      <c r="C64" s="38">
        <f>SUM(Ikärakenne[[#This Row],[0–5-vuotiaat]:[16 vuotta täyttäneet]])</f>
        <v>1658</v>
      </c>
      <c r="D64" s="41">
        <v>74</v>
      </c>
      <c r="E64" s="41">
        <v>10</v>
      </c>
      <c r="F64" s="41">
        <v>116</v>
      </c>
      <c r="G64" s="41">
        <v>55</v>
      </c>
      <c r="H64" s="41">
        <v>1403</v>
      </c>
      <c r="I64" s="41">
        <v>822</v>
      </c>
      <c r="J64" s="136" cm="1">
        <f t="array" ref="J64">Ikäryhmähinnat[Ikä 0–5]*Ikärakenne[[#This Row],[0–5-vuotiaat]]</f>
        <v>663823.66</v>
      </c>
      <c r="K64" s="136" cm="1">
        <f t="array" ref="K64">Ikäryhmähinnat[Ikä 6]*Ikärakenne[[#This Row],[6 vuotiaat]]</f>
        <v>95387.4</v>
      </c>
      <c r="L64" s="136" cm="1">
        <f t="array" ref="L64">Ikäryhmähinnat[Ikä 7–12]*Ikärakenne[[#This Row],[7–12-vuotiaat]]</f>
        <v>947963.60000000009</v>
      </c>
      <c r="M64" s="136" cm="1">
        <f t="array" ref="M64">Ikäryhmähinnat[Ikä 13–15]*Ikärakenne[[#This Row],[13–15-vuotiaat]]</f>
        <v>761703.25</v>
      </c>
      <c r="N64" s="136" cm="1">
        <f t="array" ref="N64">Ikäryhmähinnat[Ikä 16+]*Ikärakenne[[#This Row],[16 vuotta täyttäneet]]</f>
        <v>98518.66</v>
      </c>
      <c r="O64" s="136" cm="1">
        <f t="array" ref="O64">Ikäryhmähinnat[Ikä 18-64]*Ikärakenne[[#This Row],[18–64-vuotiaat]]</f>
        <v>70749.539999999994</v>
      </c>
      <c r="P64" s="178">
        <f>SUM(Ikärakenne[[#This Row],[Ikä 0–5]:[Ikä 18-64]])</f>
        <v>2638146.1100000003</v>
      </c>
    </row>
    <row r="65" spans="1:16" x14ac:dyDescent="0.25">
      <c r="A65" s="127">
        <v>182</v>
      </c>
      <c r="B65" s="124" t="s">
        <v>70</v>
      </c>
      <c r="C65" s="38">
        <f>SUM(Ikärakenne[[#This Row],[0–5-vuotiaat]:[16 vuotta täyttäneet]])</f>
        <v>19116</v>
      </c>
      <c r="D65" s="41">
        <v>576</v>
      </c>
      <c r="E65" s="41">
        <v>131</v>
      </c>
      <c r="F65" s="41">
        <v>981</v>
      </c>
      <c r="G65" s="41">
        <v>644</v>
      </c>
      <c r="H65" s="41">
        <v>16784</v>
      </c>
      <c r="I65" s="41">
        <v>9597</v>
      </c>
      <c r="J65" s="136" cm="1">
        <f t="array" ref="J65">Ikäryhmähinnat[Ikä 0–5]*Ikärakenne[[#This Row],[0–5-vuotiaat]]</f>
        <v>5167059.84</v>
      </c>
      <c r="K65" s="136" cm="1">
        <f t="array" ref="K65">Ikäryhmähinnat[Ikä 6]*Ikärakenne[[#This Row],[6 vuotiaat]]</f>
        <v>1249574.94</v>
      </c>
      <c r="L65" s="136" cm="1">
        <f t="array" ref="L65">Ikäryhmähinnat[Ikä 7–12]*Ikärakenne[[#This Row],[7–12-vuotiaat]]</f>
        <v>8016830.1000000006</v>
      </c>
      <c r="M65" s="136" cm="1">
        <f t="array" ref="M65">Ikäryhmähinnat[Ikä 13–15]*Ikärakenne[[#This Row],[13–15-vuotiaat]]</f>
        <v>8918852.5999999996</v>
      </c>
      <c r="N65" s="136" cm="1">
        <f t="array" ref="N65">Ikäryhmähinnat[Ikä 16+]*Ikärakenne[[#This Row],[16 vuotta täyttäneet]]</f>
        <v>1178572.48</v>
      </c>
      <c r="O65" s="136" cm="1">
        <f t="array" ref="O65">Ikäryhmähinnat[Ikä 18-64]*Ikärakenne[[#This Row],[18–64-vuotiaat]]</f>
        <v>826013.78999999992</v>
      </c>
      <c r="P65" s="178">
        <f>SUM(Ikärakenne[[#This Row],[Ikä 0–5]:[Ikä 18-64]])</f>
        <v>25356903.749999996</v>
      </c>
    </row>
    <row r="66" spans="1:16" x14ac:dyDescent="0.25">
      <c r="A66" s="127">
        <v>186</v>
      </c>
      <c r="B66" s="124" t="s">
        <v>71</v>
      </c>
      <c r="C66" s="38">
        <f>SUM(Ikärakenne[[#This Row],[0–5-vuotiaat]:[16 vuotta täyttäneet]])</f>
        <v>46871</v>
      </c>
      <c r="D66" s="41">
        <v>2648</v>
      </c>
      <c r="E66" s="41">
        <v>465</v>
      </c>
      <c r="F66" s="41">
        <v>3180</v>
      </c>
      <c r="G66" s="41">
        <v>1701</v>
      </c>
      <c r="H66" s="41">
        <v>38877</v>
      </c>
      <c r="I66" s="41">
        <v>28200</v>
      </c>
      <c r="J66" s="136" cm="1">
        <f t="array" ref="J66">Ikäryhmähinnat[Ikä 0–5]*Ikärakenne[[#This Row],[0–5-vuotiaat]]</f>
        <v>23754122.32</v>
      </c>
      <c r="K66" s="136" cm="1">
        <f t="array" ref="K66">Ikäryhmähinnat[Ikä 6]*Ikärakenne[[#This Row],[6 vuotiaat]]</f>
        <v>4435514.0999999996</v>
      </c>
      <c r="L66" s="136" cm="1">
        <f t="array" ref="L66">Ikäryhmähinnat[Ikä 7–12]*Ikärakenne[[#This Row],[7–12-vuotiaat]]</f>
        <v>25987278</v>
      </c>
      <c r="M66" s="136" cm="1">
        <f t="array" ref="M66">Ikäryhmähinnat[Ikä 13–15]*Ikärakenne[[#This Row],[13–15-vuotiaat]]</f>
        <v>23557404.149999999</v>
      </c>
      <c r="N66" s="136" cm="1">
        <f t="array" ref="N66">Ikäryhmähinnat[Ikä 16+]*Ikärakenne[[#This Row],[16 vuotta täyttäneet]]</f>
        <v>2729942.94</v>
      </c>
      <c r="O66" s="136" cm="1">
        <f t="array" ref="O66">Ikäryhmähinnat[Ikä 18-64]*Ikärakenne[[#This Row],[18–64-vuotiaat]]</f>
        <v>2427174</v>
      </c>
      <c r="P66" s="178">
        <f>SUM(Ikärakenne[[#This Row],[Ikä 0–5]:[Ikä 18-64]])</f>
        <v>82891435.50999999</v>
      </c>
    </row>
    <row r="67" spans="1:16" x14ac:dyDescent="0.25">
      <c r="A67" s="127">
        <v>202</v>
      </c>
      <c r="B67" s="124" t="s">
        <v>72</v>
      </c>
      <c r="C67" s="38">
        <f>SUM(Ikärakenne[[#This Row],[0–5-vuotiaat]:[16 vuotta täyttäneet]])</f>
        <v>36551</v>
      </c>
      <c r="D67" s="41">
        <v>2423</v>
      </c>
      <c r="E67" s="41">
        <v>422</v>
      </c>
      <c r="F67" s="41">
        <v>2716</v>
      </c>
      <c r="G67" s="41">
        <v>1487</v>
      </c>
      <c r="H67" s="41">
        <v>29503</v>
      </c>
      <c r="I67" s="41">
        <v>20631</v>
      </c>
      <c r="J67" s="136" cm="1">
        <f t="array" ref="J67">Ikäryhmähinnat[Ikä 0–5]*Ikärakenne[[#This Row],[0–5-vuotiaat]]</f>
        <v>21735739.57</v>
      </c>
      <c r="K67" s="136" cm="1">
        <f t="array" ref="K67">Ikäryhmähinnat[Ikä 6]*Ikärakenne[[#This Row],[6 vuotiaat]]</f>
        <v>4025348.28</v>
      </c>
      <c r="L67" s="136" cm="1">
        <f t="array" ref="L67">Ikäryhmähinnat[Ikä 7–12]*Ikärakenne[[#This Row],[7–12-vuotiaat]]</f>
        <v>22195423.600000001</v>
      </c>
      <c r="M67" s="136" cm="1">
        <f t="array" ref="M67">Ikäryhmähinnat[Ikä 13–15]*Ikärakenne[[#This Row],[13–15-vuotiaat]]</f>
        <v>20593686.050000001</v>
      </c>
      <c r="N67" s="136" cm="1">
        <f t="array" ref="N67">Ikäryhmähinnat[Ikä 16+]*Ikärakenne[[#This Row],[16 vuotta täyttäneet]]</f>
        <v>2071700.66</v>
      </c>
      <c r="O67" s="136" cm="1">
        <f t="array" ref="O67">Ikäryhmähinnat[Ikä 18-64]*Ikärakenne[[#This Row],[18–64-vuotiaat]]</f>
        <v>1775710.17</v>
      </c>
      <c r="P67" s="178">
        <f>SUM(Ikärakenne[[#This Row],[Ikä 0–5]:[Ikä 18-64]])</f>
        <v>72397608.329999998</v>
      </c>
    </row>
    <row r="68" spans="1:16" x14ac:dyDescent="0.25">
      <c r="A68" s="127">
        <v>204</v>
      </c>
      <c r="B68" s="124" t="s">
        <v>73</v>
      </c>
      <c r="C68" s="38">
        <f>SUM(Ikärakenne[[#This Row],[0–5-vuotiaat]:[16 vuotta täyttäneet]])</f>
        <v>2589</v>
      </c>
      <c r="D68" s="41">
        <v>87</v>
      </c>
      <c r="E68" s="41">
        <v>14</v>
      </c>
      <c r="F68" s="41">
        <v>119</v>
      </c>
      <c r="G68" s="41">
        <v>63</v>
      </c>
      <c r="H68" s="41">
        <v>2306</v>
      </c>
      <c r="I68" s="41">
        <v>1249</v>
      </c>
      <c r="J68" s="136" cm="1">
        <f t="array" ref="J68">Ikäryhmähinnat[Ikä 0–5]*Ikärakenne[[#This Row],[0–5-vuotiaat]]</f>
        <v>780441.33</v>
      </c>
      <c r="K68" s="136" cm="1">
        <f t="array" ref="K68">Ikäryhmähinnat[Ikä 6]*Ikärakenne[[#This Row],[6 vuotiaat]]</f>
        <v>133542.35999999999</v>
      </c>
      <c r="L68" s="136" cm="1">
        <f t="array" ref="L68">Ikäryhmähinnat[Ikä 7–12]*Ikärakenne[[#This Row],[7–12-vuotiaat]]</f>
        <v>972479.9</v>
      </c>
      <c r="M68" s="136" cm="1">
        <f t="array" ref="M68">Ikäryhmähinnat[Ikä 13–15]*Ikärakenne[[#This Row],[13–15-vuotiaat]]</f>
        <v>872496.45</v>
      </c>
      <c r="N68" s="136" cm="1">
        <f t="array" ref="N68">Ikäryhmähinnat[Ikä 16+]*Ikärakenne[[#This Row],[16 vuotta täyttäneet]]</f>
        <v>161927.32</v>
      </c>
      <c r="O68" s="136" cm="1">
        <f t="array" ref="O68">Ikäryhmähinnat[Ikä 18-64]*Ikärakenne[[#This Row],[18–64-vuotiaat]]</f>
        <v>107501.43</v>
      </c>
      <c r="P68" s="178">
        <f>SUM(Ikärakenne[[#This Row],[Ikä 0–5]:[Ikä 18-64]])</f>
        <v>3028388.79</v>
      </c>
    </row>
    <row r="69" spans="1:16" x14ac:dyDescent="0.25">
      <c r="A69" s="127">
        <v>205</v>
      </c>
      <c r="B69" s="124" t="s">
        <v>74</v>
      </c>
      <c r="C69" s="38">
        <f>SUM(Ikärakenne[[#This Row],[0–5-vuotiaat]:[16 vuotta täyttäneet]])</f>
        <v>36433</v>
      </c>
      <c r="D69" s="41">
        <v>1656</v>
      </c>
      <c r="E69" s="41">
        <v>317</v>
      </c>
      <c r="F69" s="41">
        <v>2387</v>
      </c>
      <c r="G69" s="41">
        <v>1295</v>
      </c>
      <c r="H69" s="41">
        <v>30778</v>
      </c>
      <c r="I69" s="41">
        <v>20693</v>
      </c>
      <c r="J69" s="136" cm="1">
        <f t="array" ref="J69">Ikäryhmähinnat[Ikä 0–5]*Ikärakenne[[#This Row],[0–5-vuotiaat]]</f>
        <v>14855297.040000001</v>
      </c>
      <c r="K69" s="136" cm="1">
        <f t="array" ref="K69">Ikäryhmähinnat[Ikä 6]*Ikärakenne[[#This Row],[6 vuotiaat]]</f>
        <v>3023780.58</v>
      </c>
      <c r="L69" s="136" cm="1">
        <f t="array" ref="L69">Ikäryhmähinnat[Ikä 7–12]*Ikärakenne[[#This Row],[7–12-vuotiaat]]</f>
        <v>19506802.699999999</v>
      </c>
      <c r="M69" s="136" cm="1">
        <f t="array" ref="M69">Ikäryhmähinnat[Ikä 13–15]*Ikärakenne[[#This Row],[13–15-vuotiaat]]</f>
        <v>17934649.25</v>
      </c>
      <c r="N69" s="136" cm="1">
        <f t="array" ref="N69">Ikäryhmähinnat[Ikä 16+]*Ikärakenne[[#This Row],[16 vuotta täyttäneet]]</f>
        <v>2161231.16</v>
      </c>
      <c r="O69" s="136" cm="1">
        <f t="array" ref="O69">Ikäryhmähinnat[Ikä 18-64]*Ikärakenne[[#This Row],[18–64-vuotiaat]]</f>
        <v>1781046.5099999998</v>
      </c>
      <c r="P69" s="178">
        <f>SUM(Ikärakenne[[#This Row],[Ikä 0–5]:[Ikä 18-64]])</f>
        <v>59262807.240000002</v>
      </c>
    </row>
    <row r="70" spans="1:16" x14ac:dyDescent="0.25">
      <c r="A70" s="127">
        <v>208</v>
      </c>
      <c r="B70" s="124" t="s">
        <v>75</v>
      </c>
      <c r="C70" s="38">
        <f>SUM(Ikärakenne[[#This Row],[0–5-vuotiaat]:[16 vuotta täyttäneet]])</f>
        <v>12271</v>
      </c>
      <c r="D70" s="41">
        <v>664</v>
      </c>
      <c r="E70" s="41">
        <v>120</v>
      </c>
      <c r="F70" s="41">
        <v>933</v>
      </c>
      <c r="G70" s="41">
        <v>503</v>
      </c>
      <c r="H70" s="41">
        <v>10051</v>
      </c>
      <c r="I70" s="41">
        <v>6232</v>
      </c>
      <c r="J70" s="136" cm="1">
        <f t="array" ref="J70">Ikäryhmähinnat[Ikä 0–5]*Ikärakenne[[#This Row],[0–5-vuotiaat]]</f>
        <v>5956471.7599999998</v>
      </c>
      <c r="K70" s="136" cm="1">
        <f t="array" ref="K70">Ikäryhmähinnat[Ikä 6]*Ikärakenne[[#This Row],[6 vuotiaat]]</f>
        <v>1144648.8</v>
      </c>
      <c r="L70" s="136" cm="1">
        <f t="array" ref="L70">Ikäryhmähinnat[Ikä 7–12]*Ikärakenne[[#This Row],[7–12-vuotiaat]]</f>
        <v>7624569.3000000007</v>
      </c>
      <c r="M70" s="136" cm="1">
        <f t="array" ref="M70">Ikäryhmähinnat[Ikä 13–15]*Ikärakenne[[#This Row],[13–15-vuotiaat]]</f>
        <v>6966122.4500000002</v>
      </c>
      <c r="N70" s="136" cm="1">
        <f t="array" ref="N70">Ikäryhmähinnat[Ikä 16+]*Ikärakenne[[#This Row],[16 vuotta täyttäneet]]</f>
        <v>705781.22</v>
      </c>
      <c r="O70" s="136" cm="1">
        <f t="array" ref="O70">Ikäryhmähinnat[Ikä 18-64]*Ikärakenne[[#This Row],[18–64-vuotiaat]]</f>
        <v>536388.24</v>
      </c>
      <c r="P70" s="178">
        <f>SUM(Ikärakenne[[#This Row],[Ikä 0–5]:[Ikä 18-64]])</f>
        <v>22933981.769999996</v>
      </c>
    </row>
    <row r="71" spans="1:16" x14ac:dyDescent="0.25">
      <c r="A71" s="127">
        <v>211</v>
      </c>
      <c r="B71" s="124" t="s">
        <v>76</v>
      </c>
      <c r="C71" s="38">
        <f>SUM(Ikärakenne[[#This Row],[0–5-vuotiaat]:[16 vuotta täyttäneet]])</f>
        <v>33951</v>
      </c>
      <c r="D71" s="41">
        <v>2075</v>
      </c>
      <c r="E71" s="41">
        <v>351</v>
      </c>
      <c r="F71" s="41">
        <v>2602</v>
      </c>
      <c r="G71" s="41">
        <v>1345</v>
      </c>
      <c r="H71" s="41">
        <v>27578</v>
      </c>
      <c r="I71" s="41">
        <v>19379</v>
      </c>
      <c r="J71" s="136" cm="1">
        <f t="array" ref="J71">Ikäryhmähinnat[Ikä 0–5]*Ikärakenne[[#This Row],[0–5-vuotiaat]]</f>
        <v>18613974.25</v>
      </c>
      <c r="K71" s="136" cm="1">
        <f t="array" ref="K71">Ikäryhmähinnat[Ikä 6]*Ikärakenne[[#This Row],[6 vuotiaat]]</f>
        <v>3348097.7399999998</v>
      </c>
      <c r="L71" s="136" cm="1">
        <f t="array" ref="L71">Ikäryhmähinnat[Ikä 7–12]*Ikärakenne[[#This Row],[7–12-vuotiaat]]</f>
        <v>21263804.199999999</v>
      </c>
      <c r="M71" s="136" cm="1">
        <f t="array" ref="M71">Ikäryhmähinnat[Ikä 13–15]*Ikärakenne[[#This Row],[13–15-vuotiaat]]</f>
        <v>18627106.75</v>
      </c>
      <c r="N71" s="136" cm="1">
        <f t="array" ref="N71">Ikäryhmähinnat[Ikä 16+]*Ikärakenne[[#This Row],[16 vuotta täyttäneet]]</f>
        <v>1936527.16</v>
      </c>
      <c r="O71" s="136" cm="1">
        <f t="array" ref="O71">Ikäryhmähinnat[Ikä 18-64]*Ikärakenne[[#This Row],[18–64-vuotiaat]]</f>
        <v>1667950.5299999998</v>
      </c>
      <c r="P71" s="178">
        <f>SUM(Ikärakenne[[#This Row],[Ikä 0–5]:[Ikä 18-64]])</f>
        <v>65457460.629999995</v>
      </c>
    </row>
    <row r="72" spans="1:16" x14ac:dyDescent="0.25">
      <c r="A72" s="127">
        <v>213</v>
      </c>
      <c r="B72" s="124" t="s">
        <v>77</v>
      </c>
      <c r="C72" s="38">
        <f>SUM(Ikärakenne[[#This Row],[0–5-vuotiaat]:[16 vuotta täyttäneet]])</f>
        <v>5062</v>
      </c>
      <c r="D72" s="41">
        <v>157</v>
      </c>
      <c r="E72" s="41">
        <v>34</v>
      </c>
      <c r="F72" s="41">
        <v>249</v>
      </c>
      <c r="G72" s="41">
        <v>149</v>
      </c>
      <c r="H72" s="41">
        <v>4473</v>
      </c>
      <c r="I72" s="41">
        <v>2386</v>
      </c>
      <c r="J72" s="136" cm="1">
        <f t="array" ref="J72">Ikäryhmähinnat[Ikä 0–5]*Ikärakenne[[#This Row],[0–5-vuotiaat]]</f>
        <v>1408382.6300000001</v>
      </c>
      <c r="K72" s="136" cm="1">
        <f t="array" ref="K72">Ikäryhmähinnat[Ikä 6]*Ikärakenne[[#This Row],[6 vuotiaat]]</f>
        <v>324317.15999999997</v>
      </c>
      <c r="L72" s="136" cm="1">
        <f t="array" ref="L72">Ikäryhmähinnat[Ikä 7–12]*Ikärakenne[[#This Row],[7–12-vuotiaat]]</f>
        <v>2034852.9000000001</v>
      </c>
      <c r="M72" s="136" cm="1">
        <f t="array" ref="M72">Ikäryhmähinnat[Ikä 13–15]*Ikärakenne[[#This Row],[13–15-vuotiaat]]</f>
        <v>2063523.3499999999</v>
      </c>
      <c r="N72" s="136" cm="1">
        <f t="array" ref="N72">Ikäryhmähinnat[Ikä 16+]*Ikärakenne[[#This Row],[16 vuotta täyttäneet]]</f>
        <v>314094.06</v>
      </c>
      <c r="O72" s="136" cm="1">
        <f t="array" ref="O72">Ikäryhmähinnat[Ikä 18-64]*Ikärakenne[[#This Row],[18–64-vuotiaat]]</f>
        <v>205363.02</v>
      </c>
      <c r="P72" s="178">
        <f>SUM(Ikärakenne[[#This Row],[Ikä 0–5]:[Ikä 18-64]])</f>
        <v>6350533.1199999992</v>
      </c>
    </row>
    <row r="73" spans="1:16" x14ac:dyDescent="0.25">
      <c r="A73" s="127">
        <v>214</v>
      </c>
      <c r="B73" s="124" t="s">
        <v>78</v>
      </c>
      <c r="C73" s="38">
        <f>SUM(Ikärakenne[[#This Row],[0–5-vuotiaat]:[16 vuotta täyttäneet]])</f>
        <v>12478</v>
      </c>
      <c r="D73" s="41">
        <v>529</v>
      </c>
      <c r="E73" s="41">
        <v>97</v>
      </c>
      <c r="F73" s="41">
        <v>789</v>
      </c>
      <c r="G73" s="41">
        <v>397</v>
      </c>
      <c r="H73" s="41">
        <v>10666</v>
      </c>
      <c r="I73" s="41">
        <v>6492</v>
      </c>
      <c r="J73" s="136" cm="1">
        <f t="array" ref="J73">Ikäryhmähinnat[Ikä 0–5]*Ikärakenne[[#This Row],[0–5-vuotiaat]]</f>
        <v>4745442.1100000003</v>
      </c>
      <c r="K73" s="136" cm="1">
        <f t="array" ref="K73">Ikäryhmähinnat[Ikä 6]*Ikärakenne[[#This Row],[6 vuotiaat]]</f>
        <v>925257.78</v>
      </c>
      <c r="L73" s="136" cm="1">
        <f t="array" ref="L73">Ikäryhmähinnat[Ikä 7–12]*Ikärakenne[[#This Row],[7–12-vuotiaat]]</f>
        <v>6447786.9000000004</v>
      </c>
      <c r="M73" s="136" cm="1">
        <f t="array" ref="M73">Ikäryhmähinnat[Ikä 13–15]*Ikärakenne[[#This Row],[13–15-vuotiaat]]</f>
        <v>5498112.5499999998</v>
      </c>
      <c r="N73" s="136" cm="1">
        <f t="array" ref="N73">Ikäryhmähinnat[Ikä 16+]*Ikärakenne[[#This Row],[16 vuotta täyttäneet]]</f>
        <v>748966.52</v>
      </c>
      <c r="O73" s="136" cm="1">
        <f t="array" ref="O73">Ikäryhmähinnat[Ikä 18-64]*Ikärakenne[[#This Row],[18–64-vuotiaat]]</f>
        <v>558766.43999999994</v>
      </c>
      <c r="P73" s="178">
        <f>SUM(Ikärakenne[[#This Row],[Ikä 0–5]:[Ikä 18-64]])</f>
        <v>18924332.300000001</v>
      </c>
    </row>
    <row r="74" spans="1:16" x14ac:dyDescent="0.25">
      <c r="A74" s="127">
        <v>216</v>
      </c>
      <c r="B74" s="124" t="s">
        <v>79</v>
      </c>
      <c r="C74" s="38">
        <f>SUM(Ikärakenne[[#This Row],[0–5-vuotiaat]:[16 vuotta täyttäneet]])</f>
        <v>1186</v>
      </c>
      <c r="D74" s="41">
        <v>47</v>
      </c>
      <c r="E74" s="41">
        <v>5</v>
      </c>
      <c r="F74" s="41">
        <v>52</v>
      </c>
      <c r="G74" s="41">
        <v>39</v>
      </c>
      <c r="H74" s="41">
        <v>1043</v>
      </c>
      <c r="I74" s="41">
        <v>559</v>
      </c>
      <c r="J74" s="136" cm="1">
        <f t="array" ref="J74">Ikäryhmähinnat[Ikä 0–5]*Ikärakenne[[#This Row],[0–5-vuotiaat]]</f>
        <v>421617.73</v>
      </c>
      <c r="K74" s="136" cm="1">
        <f t="array" ref="K74">Ikäryhmähinnat[Ikä 6]*Ikärakenne[[#This Row],[6 vuotiaat]]</f>
        <v>47693.7</v>
      </c>
      <c r="L74" s="136" cm="1">
        <f t="array" ref="L74">Ikäryhmähinnat[Ikä 7–12]*Ikärakenne[[#This Row],[7–12-vuotiaat]]</f>
        <v>424949.2</v>
      </c>
      <c r="M74" s="136" cm="1">
        <f t="array" ref="M74">Ikäryhmähinnat[Ikä 13–15]*Ikärakenne[[#This Row],[13–15-vuotiaat]]</f>
        <v>540116.85</v>
      </c>
      <c r="N74" s="136" cm="1">
        <f t="array" ref="N74">Ikäryhmähinnat[Ikä 16+]*Ikärakenne[[#This Row],[16 vuotta täyttäneet]]</f>
        <v>73239.459999999992</v>
      </c>
      <c r="O74" s="136" cm="1">
        <f t="array" ref="O74">Ikäryhmähinnat[Ikä 18-64]*Ikärakenne[[#This Row],[18–64-vuotiaat]]</f>
        <v>48113.13</v>
      </c>
      <c r="P74" s="178">
        <f>SUM(Ikärakenne[[#This Row],[Ikä 0–5]:[Ikä 18-64]])</f>
        <v>1555730.0699999998</v>
      </c>
    </row>
    <row r="75" spans="1:16" x14ac:dyDescent="0.25">
      <c r="A75" s="127">
        <v>217</v>
      </c>
      <c r="B75" s="124" t="s">
        <v>80</v>
      </c>
      <c r="C75" s="38">
        <f>SUM(Ikärakenne[[#This Row],[0–5-vuotiaat]:[16 vuotta täyttäneet]])</f>
        <v>5264</v>
      </c>
      <c r="D75" s="41">
        <v>275</v>
      </c>
      <c r="E75" s="41">
        <v>67</v>
      </c>
      <c r="F75" s="41">
        <v>426</v>
      </c>
      <c r="G75" s="41">
        <v>221</v>
      </c>
      <c r="H75" s="41">
        <v>4275</v>
      </c>
      <c r="I75" s="41">
        <v>2727</v>
      </c>
      <c r="J75" s="136" cm="1">
        <f t="array" ref="J75">Ikäryhmähinnat[Ikä 0–5]*Ikärakenne[[#This Row],[0–5-vuotiaat]]</f>
        <v>2466912.25</v>
      </c>
      <c r="K75" s="136" cm="1">
        <f t="array" ref="K75">Ikäryhmähinnat[Ikä 6]*Ikärakenne[[#This Row],[6 vuotiaat]]</f>
        <v>639095.57999999996</v>
      </c>
      <c r="L75" s="136" cm="1">
        <f t="array" ref="L75">Ikäryhmähinnat[Ikä 7–12]*Ikärakenne[[#This Row],[7–12-vuotiaat]]</f>
        <v>3481314.6</v>
      </c>
      <c r="M75" s="136" cm="1">
        <f t="array" ref="M75">Ikäryhmähinnat[Ikä 13–15]*Ikärakenne[[#This Row],[13–15-vuotiaat]]</f>
        <v>3060662.15</v>
      </c>
      <c r="N75" s="136" cm="1">
        <f t="array" ref="N75">Ikäryhmähinnat[Ikä 16+]*Ikärakenne[[#This Row],[16 vuotta täyttäneet]]</f>
        <v>300190.5</v>
      </c>
      <c r="O75" s="136" cm="1">
        <f t="array" ref="O75">Ikäryhmähinnat[Ikä 18-64]*Ikärakenne[[#This Row],[18–64-vuotiaat]]</f>
        <v>234712.88999999998</v>
      </c>
      <c r="P75" s="178">
        <f>SUM(Ikärakenne[[#This Row],[Ikä 0–5]:[Ikä 18-64]])</f>
        <v>10182887.970000001</v>
      </c>
    </row>
    <row r="76" spans="1:16" x14ac:dyDescent="0.25">
      <c r="A76" s="127">
        <v>218</v>
      </c>
      <c r="B76" s="124" t="s">
        <v>81</v>
      </c>
      <c r="C76" s="38">
        <f>SUM(Ikärakenne[[#This Row],[0–5-vuotiaat]:[16 vuotta täyttäneet]])</f>
        <v>1159</v>
      </c>
      <c r="D76" s="41">
        <v>32</v>
      </c>
      <c r="E76" s="41">
        <v>6</v>
      </c>
      <c r="F76" s="41">
        <v>70</v>
      </c>
      <c r="G76" s="41">
        <v>24</v>
      </c>
      <c r="H76" s="41">
        <v>1027</v>
      </c>
      <c r="I76" s="41">
        <v>561</v>
      </c>
      <c r="J76" s="136" cm="1">
        <f t="array" ref="J76">Ikäryhmähinnat[Ikä 0–5]*Ikärakenne[[#This Row],[0–5-vuotiaat]]</f>
        <v>287058.88</v>
      </c>
      <c r="K76" s="136" cm="1">
        <f t="array" ref="K76">Ikäryhmähinnat[Ikä 6]*Ikärakenne[[#This Row],[6 vuotiaat]]</f>
        <v>57232.44</v>
      </c>
      <c r="L76" s="136" cm="1">
        <f t="array" ref="L76">Ikäryhmähinnat[Ikä 7–12]*Ikärakenne[[#This Row],[7–12-vuotiaat]]</f>
        <v>572047</v>
      </c>
      <c r="M76" s="136" cm="1">
        <f t="array" ref="M76">Ikäryhmähinnat[Ikä 13–15]*Ikärakenne[[#This Row],[13–15-vuotiaat]]</f>
        <v>332379.59999999998</v>
      </c>
      <c r="N76" s="136" cm="1">
        <f t="array" ref="N76">Ikäryhmähinnat[Ikä 16+]*Ikärakenne[[#This Row],[16 vuotta täyttäneet]]</f>
        <v>72115.94</v>
      </c>
      <c r="O76" s="136" cm="1">
        <f t="array" ref="O76">Ikäryhmähinnat[Ikä 18-64]*Ikärakenne[[#This Row],[18–64-vuotiaat]]</f>
        <v>48285.27</v>
      </c>
      <c r="P76" s="178">
        <f>SUM(Ikärakenne[[#This Row],[Ikä 0–5]:[Ikä 18-64]])</f>
        <v>1369119.13</v>
      </c>
    </row>
    <row r="77" spans="1:16" x14ac:dyDescent="0.25">
      <c r="A77" s="127">
        <v>224</v>
      </c>
      <c r="B77" s="124" t="s">
        <v>82</v>
      </c>
      <c r="C77" s="38">
        <f>SUM(Ikärakenne[[#This Row],[0–5-vuotiaat]:[16 vuotta täyttäneet]])</f>
        <v>8440</v>
      </c>
      <c r="D77" s="41">
        <v>302</v>
      </c>
      <c r="E77" s="41">
        <v>53</v>
      </c>
      <c r="F77" s="41">
        <v>517</v>
      </c>
      <c r="G77" s="41">
        <v>339</v>
      </c>
      <c r="H77" s="41">
        <v>7229</v>
      </c>
      <c r="I77" s="41">
        <v>4565</v>
      </c>
      <c r="J77" s="136" cm="1">
        <f t="array" ref="J77">Ikäryhmähinnat[Ikä 0–5]*Ikärakenne[[#This Row],[0–5-vuotiaat]]</f>
        <v>2709118.18</v>
      </c>
      <c r="K77" s="136" cm="1">
        <f t="array" ref="K77">Ikäryhmähinnat[Ikä 6]*Ikärakenne[[#This Row],[6 vuotiaat]]</f>
        <v>505553.22</v>
      </c>
      <c r="L77" s="136" cm="1">
        <f t="array" ref="L77">Ikäryhmähinnat[Ikä 7–12]*Ikärakenne[[#This Row],[7–12-vuotiaat]]</f>
        <v>4224975.7</v>
      </c>
      <c r="M77" s="136" cm="1">
        <f t="array" ref="M77">Ikäryhmähinnat[Ikä 13–15]*Ikärakenne[[#This Row],[13–15-vuotiaat]]</f>
        <v>4694861.8499999996</v>
      </c>
      <c r="N77" s="136" cm="1">
        <f t="array" ref="N77">Ikäryhmähinnat[Ikä 16+]*Ikärakenne[[#This Row],[16 vuotta täyttäneet]]</f>
        <v>507620.38</v>
      </c>
      <c r="O77" s="136" cm="1">
        <f t="array" ref="O77">Ikäryhmähinnat[Ikä 18-64]*Ikärakenne[[#This Row],[18–64-vuotiaat]]</f>
        <v>392909.55</v>
      </c>
      <c r="P77" s="178">
        <f>SUM(Ikärakenne[[#This Row],[Ikä 0–5]:[Ikä 18-64]])</f>
        <v>13035038.880000001</v>
      </c>
    </row>
    <row r="78" spans="1:16" x14ac:dyDescent="0.25">
      <c r="A78" s="127">
        <v>226</v>
      </c>
      <c r="B78" s="124" t="s">
        <v>83</v>
      </c>
      <c r="C78" s="38">
        <f>SUM(Ikärakenne[[#This Row],[0–5-vuotiaat]:[16 vuotta täyttäneet]])</f>
        <v>3573</v>
      </c>
      <c r="D78" s="41">
        <v>116</v>
      </c>
      <c r="E78" s="41">
        <v>16</v>
      </c>
      <c r="F78" s="41">
        <v>172</v>
      </c>
      <c r="G78" s="41">
        <v>109</v>
      </c>
      <c r="H78" s="41">
        <v>3160</v>
      </c>
      <c r="I78" s="41">
        <v>1701</v>
      </c>
      <c r="J78" s="136" cm="1">
        <f t="array" ref="J78">Ikäryhmähinnat[Ikä 0–5]*Ikärakenne[[#This Row],[0–5-vuotiaat]]</f>
        <v>1040588.4400000001</v>
      </c>
      <c r="K78" s="136" cm="1">
        <f t="array" ref="K78">Ikäryhmähinnat[Ikä 6]*Ikärakenne[[#This Row],[6 vuotiaat]]</f>
        <v>152619.84</v>
      </c>
      <c r="L78" s="136" cm="1">
        <f t="array" ref="L78">Ikäryhmähinnat[Ikä 7–12]*Ikärakenne[[#This Row],[7–12-vuotiaat]]</f>
        <v>1405601.2</v>
      </c>
      <c r="M78" s="136" cm="1">
        <f t="array" ref="M78">Ikäryhmähinnat[Ikä 13–15]*Ikärakenne[[#This Row],[13–15-vuotiaat]]</f>
        <v>1509557.3499999999</v>
      </c>
      <c r="N78" s="136" cm="1">
        <f t="array" ref="N78">Ikäryhmähinnat[Ikä 16+]*Ikärakenne[[#This Row],[16 vuotta täyttäneet]]</f>
        <v>221895.19999999998</v>
      </c>
      <c r="O78" s="136" cm="1">
        <f t="array" ref="O78">Ikäryhmähinnat[Ikä 18-64]*Ikärakenne[[#This Row],[18–64-vuotiaat]]</f>
        <v>146405.06999999998</v>
      </c>
      <c r="P78" s="178">
        <f>SUM(Ikärakenne[[#This Row],[Ikä 0–5]:[Ikä 18-64]])</f>
        <v>4476667.1000000006</v>
      </c>
    </row>
    <row r="79" spans="1:16" x14ac:dyDescent="0.25">
      <c r="A79" s="127">
        <v>230</v>
      </c>
      <c r="B79" s="124" t="s">
        <v>84</v>
      </c>
      <c r="C79" s="38">
        <f>SUM(Ikärakenne[[#This Row],[0–5-vuotiaat]:[16 vuotta täyttäneet]])</f>
        <v>2170</v>
      </c>
      <c r="D79" s="41">
        <v>79</v>
      </c>
      <c r="E79" s="41">
        <v>16</v>
      </c>
      <c r="F79" s="41">
        <v>132</v>
      </c>
      <c r="G79" s="41">
        <v>56</v>
      </c>
      <c r="H79" s="41">
        <v>1887</v>
      </c>
      <c r="I79" s="41">
        <v>1063</v>
      </c>
      <c r="J79" s="136" cm="1">
        <f t="array" ref="J79">Ikäryhmähinnat[Ikä 0–5]*Ikärakenne[[#This Row],[0–5-vuotiaat]]</f>
        <v>708676.61</v>
      </c>
      <c r="K79" s="136" cm="1">
        <f t="array" ref="K79">Ikäryhmähinnat[Ikä 6]*Ikärakenne[[#This Row],[6 vuotiaat]]</f>
        <v>152619.84</v>
      </c>
      <c r="L79" s="136" cm="1">
        <f t="array" ref="L79">Ikäryhmähinnat[Ikä 7–12]*Ikärakenne[[#This Row],[7–12-vuotiaat]]</f>
        <v>1078717.2</v>
      </c>
      <c r="M79" s="136" cm="1">
        <f t="array" ref="M79">Ikäryhmähinnat[Ikä 13–15]*Ikärakenne[[#This Row],[13–15-vuotiaat]]</f>
        <v>775552.4</v>
      </c>
      <c r="N79" s="136" cm="1">
        <f t="array" ref="N79">Ikäryhmähinnat[Ikä 16+]*Ikärakenne[[#This Row],[16 vuotta täyttäneet]]</f>
        <v>132505.13999999998</v>
      </c>
      <c r="O79" s="136" cm="1">
        <f t="array" ref="O79">Ikäryhmähinnat[Ikä 18-64]*Ikärakenne[[#This Row],[18–64-vuotiaat]]</f>
        <v>91492.409999999989</v>
      </c>
      <c r="P79" s="178">
        <f>SUM(Ikärakenne[[#This Row],[Ikä 0–5]:[Ikä 18-64]])</f>
        <v>2939563.6</v>
      </c>
    </row>
    <row r="80" spans="1:16" x14ac:dyDescent="0.25">
      <c r="A80" s="127">
        <v>231</v>
      </c>
      <c r="B80" s="124" t="s">
        <v>85</v>
      </c>
      <c r="C80" s="38">
        <f>SUM(Ikärakenne[[#This Row],[0–5-vuotiaat]:[16 vuotta täyttäneet]])</f>
        <v>1241</v>
      </c>
      <c r="D80" s="41">
        <v>43</v>
      </c>
      <c r="E80" s="41">
        <v>9</v>
      </c>
      <c r="F80" s="41">
        <v>83</v>
      </c>
      <c r="G80" s="41">
        <v>37</v>
      </c>
      <c r="H80" s="41">
        <v>1069</v>
      </c>
      <c r="I80" s="41">
        <v>547</v>
      </c>
      <c r="J80" s="136" cm="1">
        <f t="array" ref="J80">Ikäryhmähinnat[Ikä 0–5]*Ikärakenne[[#This Row],[0–5-vuotiaat]]</f>
        <v>385735.37</v>
      </c>
      <c r="K80" s="136" cm="1">
        <f t="array" ref="K80">Ikäryhmähinnat[Ikä 6]*Ikärakenne[[#This Row],[6 vuotiaat]]</f>
        <v>85848.66</v>
      </c>
      <c r="L80" s="136" cm="1">
        <f t="array" ref="L80">Ikäryhmähinnat[Ikä 7–12]*Ikärakenne[[#This Row],[7–12-vuotiaat]]</f>
        <v>678284.3</v>
      </c>
      <c r="M80" s="136" cm="1">
        <f t="array" ref="M80">Ikäryhmähinnat[Ikä 13–15]*Ikärakenne[[#This Row],[13–15-vuotiaat]]</f>
        <v>512418.55</v>
      </c>
      <c r="N80" s="136" cm="1">
        <f t="array" ref="N80">Ikäryhmähinnat[Ikä 16+]*Ikärakenne[[#This Row],[16 vuotta täyttäneet]]</f>
        <v>75065.179999999993</v>
      </c>
      <c r="O80" s="136" cm="1">
        <f t="array" ref="O80">Ikäryhmähinnat[Ikä 18-64]*Ikärakenne[[#This Row],[18–64-vuotiaat]]</f>
        <v>47080.289999999994</v>
      </c>
      <c r="P80" s="178">
        <f>SUM(Ikärakenne[[#This Row],[Ikä 0–5]:[Ikä 18-64]])</f>
        <v>1784432.35</v>
      </c>
    </row>
    <row r="81" spans="1:16" x14ac:dyDescent="0.25">
      <c r="A81" s="127">
        <v>232</v>
      </c>
      <c r="B81" s="124" t="s">
        <v>86</v>
      </c>
      <c r="C81" s="38">
        <f>SUM(Ikärakenne[[#This Row],[0–5-vuotiaat]:[16 vuotta täyttäneet]])</f>
        <v>12518</v>
      </c>
      <c r="D81" s="41">
        <v>508</v>
      </c>
      <c r="E81" s="41">
        <v>107</v>
      </c>
      <c r="F81" s="41">
        <v>799</v>
      </c>
      <c r="G81" s="41">
        <v>482</v>
      </c>
      <c r="H81" s="41">
        <v>10622</v>
      </c>
      <c r="I81" s="41">
        <v>6492</v>
      </c>
      <c r="J81" s="136" cm="1">
        <f t="array" ref="J81">Ikäryhmähinnat[Ikä 0–5]*Ikärakenne[[#This Row],[0–5-vuotiaat]]</f>
        <v>4557059.72</v>
      </c>
      <c r="K81" s="136" cm="1">
        <f t="array" ref="K81">Ikäryhmähinnat[Ikä 6]*Ikärakenne[[#This Row],[6 vuotiaat]]</f>
        <v>1020645.1799999999</v>
      </c>
      <c r="L81" s="136" cm="1">
        <f t="array" ref="L81">Ikäryhmähinnat[Ikä 7–12]*Ikärakenne[[#This Row],[7–12-vuotiaat]]</f>
        <v>6529507.9000000004</v>
      </c>
      <c r="M81" s="136" cm="1">
        <f t="array" ref="M81">Ikäryhmähinnat[Ikä 13–15]*Ikärakenne[[#This Row],[13–15-vuotiaat]]</f>
        <v>6675290.2999999998</v>
      </c>
      <c r="N81" s="136" cm="1">
        <f t="array" ref="N81">Ikäryhmähinnat[Ikä 16+]*Ikärakenne[[#This Row],[16 vuotta täyttäneet]]</f>
        <v>745876.84</v>
      </c>
      <c r="O81" s="136" cm="1">
        <f t="array" ref="O81">Ikäryhmähinnat[Ikä 18-64]*Ikärakenne[[#This Row],[18–64-vuotiaat]]</f>
        <v>558766.43999999994</v>
      </c>
      <c r="P81" s="178">
        <f>SUM(Ikärakenne[[#This Row],[Ikä 0–5]:[Ikä 18-64]])</f>
        <v>20087146.380000003</v>
      </c>
    </row>
    <row r="82" spans="1:16" x14ac:dyDescent="0.25">
      <c r="A82" s="127">
        <v>233</v>
      </c>
      <c r="B82" s="124" t="s">
        <v>87</v>
      </c>
      <c r="C82" s="38">
        <f>SUM(Ikärakenne[[#This Row],[0–5-vuotiaat]:[16 vuotta täyttäneet]])</f>
        <v>15050</v>
      </c>
      <c r="D82" s="41">
        <v>631</v>
      </c>
      <c r="E82" s="41">
        <v>122</v>
      </c>
      <c r="F82" s="41">
        <v>928</v>
      </c>
      <c r="G82" s="41">
        <v>587</v>
      </c>
      <c r="H82" s="41">
        <v>12782</v>
      </c>
      <c r="I82" s="41">
        <v>7698</v>
      </c>
      <c r="J82" s="136" cm="1">
        <f t="array" ref="J82">Ikäryhmähinnat[Ikä 0–5]*Ikärakenne[[#This Row],[0–5-vuotiaat]]</f>
        <v>5660442.29</v>
      </c>
      <c r="K82" s="136" cm="1">
        <f t="array" ref="K82">Ikäryhmähinnat[Ikä 6]*Ikärakenne[[#This Row],[6 vuotiaat]]</f>
        <v>1163726.28</v>
      </c>
      <c r="L82" s="136" cm="1">
        <f t="array" ref="L82">Ikäryhmähinnat[Ikä 7–12]*Ikärakenne[[#This Row],[7–12-vuotiaat]]</f>
        <v>7583708.8000000007</v>
      </c>
      <c r="M82" s="136" cm="1">
        <f t="array" ref="M82">Ikäryhmähinnat[Ikä 13–15]*Ikärakenne[[#This Row],[13–15-vuotiaat]]</f>
        <v>8129451.0499999998</v>
      </c>
      <c r="N82" s="136" cm="1">
        <f t="array" ref="N82">Ikäryhmähinnat[Ikä 16+]*Ikärakenne[[#This Row],[16 vuotta täyttäneet]]</f>
        <v>897552.04</v>
      </c>
      <c r="O82" s="136" cm="1">
        <f t="array" ref="O82">Ikäryhmähinnat[Ikä 18-64]*Ikärakenne[[#This Row],[18–64-vuotiaat]]</f>
        <v>662566.86</v>
      </c>
      <c r="P82" s="178">
        <f>SUM(Ikärakenne[[#This Row],[Ikä 0–5]:[Ikä 18-64]])</f>
        <v>24097447.32</v>
      </c>
    </row>
    <row r="83" spans="1:16" x14ac:dyDescent="0.25">
      <c r="A83" s="127">
        <v>235</v>
      </c>
      <c r="B83" s="124" t="s">
        <v>88</v>
      </c>
      <c r="C83" s="38">
        <f>SUM(Ikärakenne[[#This Row],[0–5-vuotiaat]:[16 vuotta täyttäneet]])</f>
        <v>10253</v>
      </c>
      <c r="D83" s="41">
        <v>572</v>
      </c>
      <c r="E83" s="41">
        <v>119</v>
      </c>
      <c r="F83" s="41">
        <v>793</v>
      </c>
      <c r="G83" s="41">
        <v>433</v>
      </c>
      <c r="H83" s="41">
        <v>8336</v>
      </c>
      <c r="I83" s="41">
        <v>5595</v>
      </c>
      <c r="J83" s="136" cm="1">
        <f t="array" ref="J83">Ikäryhmähinnat[Ikä 0–5]*Ikärakenne[[#This Row],[0–5-vuotiaat]]</f>
        <v>5131177.4800000004</v>
      </c>
      <c r="K83" s="136" cm="1">
        <f t="array" ref="K83">Ikäryhmähinnat[Ikä 6]*Ikärakenne[[#This Row],[6 vuotiaat]]</f>
        <v>1135110.06</v>
      </c>
      <c r="L83" s="136" cm="1">
        <f t="array" ref="L83">Ikäryhmähinnat[Ikä 7–12]*Ikärakenne[[#This Row],[7–12-vuotiaat]]</f>
        <v>6480475.3000000007</v>
      </c>
      <c r="M83" s="136" cm="1">
        <f t="array" ref="M83">Ikäryhmähinnat[Ikä 13–15]*Ikärakenne[[#This Row],[13–15-vuotiaat]]</f>
        <v>5996681.9500000002</v>
      </c>
      <c r="N83" s="136" cm="1">
        <f t="array" ref="N83">Ikäryhmähinnat[Ikä 16+]*Ikärakenne[[#This Row],[16 vuotta täyttäneet]]</f>
        <v>585353.92000000004</v>
      </c>
      <c r="O83" s="136" cm="1">
        <f t="array" ref="O83">Ikäryhmähinnat[Ikä 18-64]*Ikärakenne[[#This Row],[18–64-vuotiaat]]</f>
        <v>481561.64999999997</v>
      </c>
      <c r="P83" s="178">
        <f>SUM(Ikärakenne[[#This Row],[Ikä 0–5]:[Ikä 18-64]])</f>
        <v>19810360.360000003</v>
      </c>
    </row>
    <row r="84" spans="1:16" x14ac:dyDescent="0.25">
      <c r="A84" s="127">
        <v>236</v>
      </c>
      <c r="B84" s="124" t="s">
        <v>89</v>
      </c>
      <c r="C84" s="38">
        <f>SUM(Ikärakenne[[#This Row],[0–5-vuotiaat]:[16 vuotta täyttäneet]])</f>
        <v>4118</v>
      </c>
      <c r="D84" s="41">
        <v>200</v>
      </c>
      <c r="E84" s="41">
        <v>49</v>
      </c>
      <c r="F84" s="41">
        <v>334</v>
      </c>
      <c r="G84" s="41">
        <v>173</v>
      </c>
      <c r="H84" s="41">
        <v>3362</v>
      </c>
      <c r="I84" s="41">
        <v>2155</v>
      </c>
      <c r="J84" s="136" cm="1">
        <f t="array" ref="J84">Ikäryhmähinnat[Ikä 0–5]*Ikärakenne[[#This Row],[0–5-vuotiaat]]</f>
        <v>1794118</v>
      </c>
      <c r="K84" s="136" cm="1">
        <f t="array" ref="K84">Ikäryhmähinnat[Ikä 6]*Ikärakenne[[#This Row],[6 vuotiaat]]</f>
        <v>467398.26</v>
      </c>
      <c r="L84" s="136" cm="1">
        <f t="array" ref="L84">Ikäryhmähinnat[Ikä 7–12]*Ikärakenne[[#This Row],[7–12-vuotiaat]]</f>
        <v>2729481.4</v>
      </c>
      <c r="M84" s="136" cm="1">
        <f t="array" ref="M84">Ikäryhmähinnat[Ikä 13–15]*Ikärakenne[[#This Row],[13–15-vuotiaat]]</f>
        <v>2395902.9499999997</v>
      </c>
      <c r="N84" s="136" cm="1">
        <f t="array" ref="N84">Ikäryhmähinnat[Ikä 16+]*Ikärakenne[[#This Row],[16 vuotta täyttäneet]]</f>
        <v>236079.63999999998</v>
      </c>
      <c r="O84" s="136" cm="1">
        <f t="array" ref="O84">Ikäryhmähinnat[Ikä 18-64]*Ikärakenne[[#This Row],[18–64-vuotiaat]]</f>
        <v>185480.84999999998</v>
      </c>
      <c r="P84" s="178">
        <f>SUM(Ikärakenne[[#This Row],[Ikä 0–5]:[Ikä 18-64]])</f>
        <v>7808461.0999999987</v>
      </c>
    </row>
    <row r="85" spans="1:16" x14ac:dyDescent="0.25">
      <c r="A85" s="127">
        <v>239</v>
      </c>
      <c r="B85" s="124" t="s">
        <v>90</v>
      </c>
      <c r="C85" s="38">
        <f>SUM(Ikärakenne[[#This Row],[0–5-vuotiaat]:[16 vuotta täyttäneet]])</f>
        <v>1985</v>
      </c>
      <c r="D85" s="41">
        <v>60</v>
      </c>
      <c r="E85" s="41">
        <v>16</v>
      </c>
      <c r="F85" s="41">
        <v>93</v>
      </c>
      <c r="G85" s="41">
        <v>56</v>
      </c>
      <c r="H85" s="41">
        <v>1760</v>
      </c>
      <c r="I85" s="41">
        <v>888</v>
      </c>
      <c r="J85" s="136" cm="1">
        <f t="array" ref="J85">Ikäryhmähinnat[Ikä 0–5]*Ikärakenne[[#This Row],[0–5-vuotiaat]]</f>
        <v>538235.4</v>
      </c>
      <c r="K85" s="136" cm="1">
        <f t="array" ref="K85">Ikäryhmähinnat[Ikä 6]*Ikärakenne[[#This Row],[6 vuotiaat]]</f>
        <v>152619.84</v>
      </c>
      <c r="L85" s="136" cm="1">
        <f t="array" ref="L85">Ikäryhmähinnat[Ikä 7–12]*Ikärakenne[[#This Row],[7–12-vuotiaat]]</f>
        <v>760005.3</v>
      </c>
      <c r="M85" s="136" cm="1">
        <f t="array" ref="M85">Ikäryhmähinnat[Ikä 13–15]*Ikärakenne[[#This Row],[13–15-vuotiaat]]</f>
        <v>775552.4</v>
      </c>
      <c r="N85" s="136" cm="1">
        <f t="array" ref="N85">Ikäryhmähinnat[Ikä 16+]*Ikärakenne[[#This Row],[16 vuotta täyttäneet]]</f>
        <v>123587.2</v>
      </c>
      <c r="O85" s="136" cm="1">
        <f t="array" ref="O85">Ikäryhmähinnat[Ikä 18-64]*Ikärakenne[[#This Row],[18–64-vuotiaat]]</f>
        <v>76430.159999999989</v>
      </c>
      <c r="P85" s="178">
        <f>SUM(Ikärakenne[[#This Row],[Ikä 0–5]:[Ikä 18-64]])</f>
        <v>2426430.3000000003</v>
      </c>
    </row>
    <row r="86" spans="1:16" x14ac:dyDescent="0.25">
      <c r="A86" s="127">
        <v>240</v>
      </c>
      <c r="B86" s="124" t="s">
        <v>91</v>
      </c>
      <c r="C86" s="38">
        <f>SUM(Ikärakenne[[#This Row],[0–5-vuotiaat]:[16 vuotta täyttäneet]])</f>
        <v>19402</v>
      </c>
      <c r="D86" s="41">
        <v>771</v>
      </c>
      <c r="E86" s="41">
        <v>156</v>
      </c>
      <c r="F86" s="41">
        <v>1148</v>
      </c>
      <c r="G86" s="41">
        <v>680</v>
      </c>
      <c r="H86" s="41">
        <v>16647</v>
      </c>
      <c r="I86" s="41">
        <v>10170</v>
      </c>
      <c r="J86" s="136" cm="1">
        <f t="array" ref="J86">Ikäryhmähinnat[Ikä 0–5]*Ikärakenne[[#This Row],[0–5-vuotiaat]]</f>
        <v>6916324.8899999997</v>
      </c>
      <c r="K86" s="136" cm="1">
        <f t="array" ref="K86">Ikäryhmähinnat[Ikä 6]*Ikärakenne[[#This Row],[6 vuotiaat]]</f>
        <v>1488043.44</v>
      </c>
      <c r="L86" s="136" cm="1">
        <f t="array" ref="L86">Ikäryhmähinnat[Ikä 7–12]*Ikärakenne[[#This Row],[7–12-vuotiaat]]</f>
        <v>9381570.8000000007</v>
      </c>
      <c r="M86" s="136" cm="1">
        <f t="array" ref="M86">Ikäryhmähinnat[Ikä 13–15]*Ikärakenne[[#This Row],[13–15-vuotiaat]]</f>
        <v>9417422</v>
      </c>
      <c r="N86" s="136" cm="1">
        <f t="array" ref="N86">Ikäryhmähinnat[Ikä 16+]*Ikärakenne[[#This Row],[16 vuotta täyttäneet]]</f>
        <v>1168952.3400000001</v>
      </c>
      <c r="O86" s="136" cm="1">
        <f t="array" ref="O86">Ikäryhmähinnat[Ikä 18-64]*Ikärakenne[[#This Row],[18–64-vuotiaat]]</f>
        <v>875331.89999999991</v>
      </c>
      <c r="P86" s="178">
        <f>SUM(Ikärakenne[[#This Row],[Ikä 0–5]:[Ikä 18-64]])</f>
        <v>29247645.370000001</v>
      </c>
    </row>
    <row r="87" spans="1:16" x14ac:dyDescent="0.25">
      <c r="A87" s="127">
        <v>241</v>
      </c>
      <c r="B87" s="124" t="s">
        <v>92</v>
      </c>
      <c r="C87" s="38">
        <f>SUM(Ikärakenne[[#This Row],[0–5-vuotiaat]:[16 vuotta täyttäneet]])</f>
        <v>7604</v>
      </c>
      <c r="D87" s="41">
        <v>357</v>
      </c>
      <c r="E87" s="41">
        <v>78</v>
      </c>
      <c r="F87" s="41">
        <v>527</v>
      </c>
      <c r="G87" s="41">
        <v>299</v>
      </c>
      <c r="H87" s="41">
        <v>6343</v>
      </c>
      <c r="I87" s="41">
        <v>3989</v>
      </c>
      <c r="J87" s="136" cm="1">
        <f t="array" ref="J87">Ikäryhmähinnat[Ikä 0–5]*Ikärakenne[[#This Row],[0–5-vuotiaat]]</f>
        <v>3202500.63</v>
      </c>
      <c r="K87" s="136" cm="1">
        <f t="array" ref="K87">Ikäryhmähinnat[Ikä 6]*Ikärakenne[[#This Row],[6 vuotiaat]]</f>
        <v>744021.72</v>
      </c>
      <c r="L87" s="136" cm="1">
        <f t="array" ref="L87">Ikäryhmähinnat[Ikä 7–12]*Ikärakenne[[#This Row],[7–12-vuotiaat]]</f>
        <v>4306696.7</v>
      </c>
      <c r="M87" s="136" cm="1">
        <f t="array" ref="M87">Ikäryhmähinnat[Ikä 13–15]*Ikärakenne[[#This Row],[13–15-vuotiaat]]</f>
        <v>4140895.85</v>
      </c>
      <c r="N87" s="136" cm="1">
        <f t="array" ref="N87">Ikäryhmähinnat[Ikä 16+]*Ikärakenne[[#This Row],[16 vuotta täyttäneet]]</f>
        <v>445405.46</v>
      </c>
      <c r="O87" s="136" cm="1">
        <f t="array" ref="O87">Ikäryhmähinnat[Ikä 18-64]*Ikärakenne[[#This Row],[18–64-vuotiaat]]</f>
        <v>343333.23</v>
      </c>
      <c r="P87" s="178">
        <f>SUM(Ikärakenne[[#This Row],[Ikä 0–5]:[Ikä 18-64]])</f>
        <v>13182853.590000002</v>
      </c>
    </row>
    <row r="88" spans="1:16" x14ac:dyDescent="0.25">
      <c r="A88" s="127">
        <v>244</v>
      </c>
      <c r="B88" s="124" t="s">
        <v>93</v>
      </c>
      <c r="C88" s="38">
        <f>SUM(Ikärakenne[[#This Row],[0–5-vuotiaat]:[16 vuotta täyttäneet]])</f>
        <v>19657</v>
      </c>
      <c r="D88" s="41">
        <v>1517</v>
      </c>
      <c r="E88" s="41">
        <v>270</v>
      </c>
      <c r="F88" s="41">
        <v>1887</v>
      </c>
      <c r="G88" s="41">
        <v>1045</v>
      </c>
      <c r="H88" s="41">
        <v>14938</v>
      </c>
      <c r="I88" s="41">
        <v>10941</v>
      </c>
      <c r="J88" s="136" cm="1">
        <f t="array" ref="J88">Ikäryhmähinnat[Ikä 0–5]*Ikärakenne[[#This Row],[0–5-vuotiaat]]</f>
        <v>13608385.029999999</v>
      </c>
      <c r="K88" s="136" cm="1">
        <f t="array" ref="K88">Ikäryhmähinnat[Ikä 6]*Ikärakenne[[#This Row],[6 vuotiaat]]</f>
        <v>2575459.7999999998</v>
      </c>
      <c r="L88" s="136" cm="1">
        <f t="array" ref="L88">Ikäryhmähinnat[Ikä 7–12]*Ikärakenne[[#This Row],[7–12-vuotiaat]]</f>
        <v>15420752.700000001</v>
      </c>
      <c r="M88" s="136" cm="1">
        <f t="array" ref="M88">Ikäryhmähinnat[Ikä 13–15]*Ikärakenne[[#This Row],[13–15-vuotiaat]]</f>
        <v>14472361.75</v>
      </c>
      <c r="N88" s="136" cm="1">
        <f t="array" ref="N88">Ikäryhmähinnat[Ikä 16+]*Ikärakenne[[#This Row],[16 vuotta täyttäneet]]</f>
        <v>1048946.3599999999</v>
      </c>
      <c r="O88" s="136" cm="1">
        <f t="array" ref="O88">Ikäryhmähinnat[Ikä 18-64]*Ikärakenne[[#This Row],[18–64-vuotiaat]]</f>
        <v>941691.86999999988</v>
      </c>
      <c r="P88" s="178">
        <f>SUM(Ikärakenne[[#This Row],[Ikä 0–5]:[Ikä 18-64]])</f>
        <v>48067597.509999998</v>
      </c>
    </row>
    <row r="89" spans="1:16" x14ac:dyDescent="0.25">
      <c r="A89" s="127">
        <v>245</v>
      </c>
      <c r="B89" s="124" t="s">
        <v>94</v>
      </c>
      <c r="C89" s="38">
        <f>SUM(Ikärakenne[[#This Row],[0–5-vuotiaat]:[16 vuotta täyttäneet]])</f>
        <v>38461</v>
      </c>
      <c r="D89" s="41">
        <v>2115</v>
      </c>
      <c r="E89" s="41">
        <v>379</v>
      </c>
      <c r="F89" s="41">
        <v>2503</v>
      </c>
      <c r="G89" s="41">
        <v>1395</v>
      </c>
      <c r="H89" s="41">
        <v>32069</v>
      </c>
      <c r="I89" s="41">
        <v>23073</v>
      </c>
      <c r="J89" s="136" cm="1">
        <f t="array" ref="J89">Ikäryhmähinnat[Ikä 0–5]*Ikärakenne[[#This Row],[0–5-vuotiaat]]</f>
        <v>18972797.850000001</v>
      </c>
      <c r="K89" s="136" cm="1">
        <f t="array" ref="K89">Ikäryhmähinnat[Ikä 6]*Ikärakenne[[#This Row],[6 vuotiaat]]</f>
        <v>3615182.46</v>
      </c>
      <c r="L89" s="136" cm="1">
        <f t="array" ref="L89">Ikäryhmähinnat[Ikä 7–12]*Ikärakenne[[#This Row],[7–12-vuotiaat]]</f>
        <v>20454766.300000001</v>
      </c>
      <c r="M89" s="136" cm="1">
        <f t="array" ref="M89">Ikäryhmähinnat[Ikä 13–15]*Ikärakenne[[#This Row],[13–15-vuotiaat]]</f>
        <v>19319564.25</v>
      </c>
      <c r="N89" s="136" cm="1">
        <f t="array" ref="N89">Ikäryhmähinnat[Ikä 16+]*Ikärakenne[[#This Row],[16 vuotta täyttäneet]]</f>
        <v>2251885.1800000002</v>
      </c>
      <c r="O89" s="136" cm="1">
        <f t="array" ref="O89">Ikäryhmähinnat[Ikä 18-64]*Ikärakenne[[#This Row],[18–64-vuotiaat]]</f>
        <v>1985893.1099999999</v>
      </c>
      <c r="P89" s="178">
        <f>SUM(Ikärakenne[[#This Row],[Ikä 0–5]:[Ikä 18-64]])</f>
        <v>66600089.149999999</v>
      </c>
    </row>
    <row r="90" spans="1:16" x14ac:dyDescent="0.25">
      <c r="A90" s="127">
        <v>249</v>
      </c>
      <c r="B90" s="124" t="s">
        <v>95</v>
      </c>
      <c r="C90" s="38">
        <f>SUM(Ikärakenne[[#This Row],[0–5-vuotiaat]:[16 vuotta täyttäneet]])</f>
        <v>9128</v>
      </c>
      <c r="D90" s="41">
        <v>301</v>
      </c>
      <c r="E90" s="41">
        <v>77</v>
      </c>
      <c r="F90" s="41">
        <v>513</v>
      </c>
      <c r="G90" s="41">
        <v>317</v>
      </c>
      <c r="H90" s="41">
        <v>7920</v>
      </c>
      <c r="I90" s="41">
        <v>4358</v>
      </c>
      <c r="J90" s="136" cm="1">
        <f t="array" ref="J90">Ikäryhmähinnat[Ikä 0–5]*Ikärakenne[[#This Row],[0–5-vuotiaat]]</f>
        <v>2700147.59</v>
      </c>
      <c r="K90" s="136" cm="1">
        <f t="array" ref="K90">Ikäryhmähinnat[Ikä 6]*Ikärakenne[[#This Row],[6 vuotiaat]]</f>
        <v>734482.98</v>
      </c>
      <c r="L90" s="136" cm="1">
        <f t="array" ref="L90">Ikäryhmähinnat[Ikä 7–12]*Ikärakenne[[#This Row],[7–12-vuotiaat]]</f>
        <v>4192287.3000000003</v>
      </c>
      <c r="M90" s="136" cm="1">
        <f t="array" ref="M90">Ikäryhmähinnat[Ikä 13–15]*Ikärakenne[[#This Row],[13–15-vuotiaat]]</f>
        <v>4390180.55</v>
      </c>
      <c r="N90" s="136" cm="1">
        <f t="array" ref="N90">Ikäryhmähinnat[Ikä 16+]*Ikärakenne[[#This Row],[16 vuotta täyttäneet]]</f>
        <v>556142.4</v>
      </c>
      <c r="O90" s="136" cm="1">
        <f t="array" ref="O90">Ikäryhmähinnat[Ikä 18-64]*Ikärakenne[[#This Row],[18–64-vuotiaat]]</f>
        <v>375093.06</v>
      </c>
      <c r="P90" s="178">
        <f>SUM(Ikärakenne[[#This Row],[Ikä 0–5]:[Ikä 18-64]])</f>
        <v>12948333.880000001</v>
      </c>
    </row>
    <row r="91" spans="1:16" x14ac:dyDescent="0.25">
      <c r="A91" s="127">
        <v>250</v>
      </c>
      <c r="B91" s="124" t="s">
        <v>96</v>
      </c>
      <c r="C91" s="38">
        <f>SUM(Ikärakenne[[#This Row],[0–5-vuotiaat]:[16 vuotta täyttäneet]])</f>
        <v>1703</v>
      </c>
      <c r="D91" s="41">
        <v>58</v>
      </c>
      <c r="E91" s="41">
        <v>9</v>
      </c>
      <c r="F91" s="41">
        <v>92</v>
      </c>
      <c r="G91" s="41">
        <v>58</v>
      </c>
      <c r="H91" s="41">
        <v>1486</v>
      </c>
      <c r="I91" s="41">
        <v>808</v>
      </c>
      <c r="J91" s="136" cm="1">
        <f t="array" ref="J91">Ikäryhmähinnat[Ikä 0–5]*Ikärakenne[[#This Row],[0–5-vuotiaat]]</f>
        <v>520294.22000000003</v>
      </c>
      <c r="K91" s="136" cm="1">
        <f t="array" ref="K91">Ikäryhmähinnat[Ikä 6]*Ikärakenne[[#This Row],[6 vuotiaat]]</f>
        <v>85848.66</v>
      </c>
      <c r="L91" s="136" cm="1">
        <f t="array" ref="L91">Ikäryhmähinnat[Ikä 7–12]*Ikärakenne[[#This Row],[7–12-vuotiaat]]</f>
        <v>751833.20000000007</v>
      </c>
      <c r="M91" s="136" cm="1">
        <f t="array" ref="M91">Ikäryhmähinnat[Ikä 13–15]*Ikärakenne[[#This Row],[13–15-vuotiaat]]</f>
        <v>803250.7</v>
      </c>
      <c r="N91" s="136" cm="1">
        <f t="array" ref="N91">Ikäryhmähinnat[Ikä 16+]*Ikärakenne[[#This Row],[16 vuotta täyttäneet]]</f>
        <v>104346.92</v>
      </c>
      <c r="O91" s="136" cm="1">
        <f t="array" ref="O91">Ikäryhmähinnat[Ikä 18-64]*Ikärakenne[[#This Row],[18–64-vuotiaat]]</f>
        <v>69544.56</v>
      </c>
      <c r="P91" s="178">
        <f>SUM(Ikärakenne[[#This Row],[Ikä 0–5]:[Ikä 18-64]])</f>
        <v>2335118.2600000002</v>
      </c>
    </row>
    <row r="92" spans="1:16" x14ac:dyDescent="0.25">
      <c r="A92" s="127">
        <v>256</v>
      </c>
      <c r="B92" s="124" t="s">
        <v>97</v>
      </c>
      <c r="C92" s="38">
        <f>SUM(Ikärakenne[[#This Row],[0–5-vuotiaat]:[16 vuotta täyttäneet]])</f>
        <v>1492</v>
      </c>
      <c r="D92" s="41">
        <v>83</v>
      </c>
      <c r="E92" s="41">
        <v>17</v>
      </c>
      <c r="F92" s="41">
        <v>124</v>
      </c>
      <c r="G92" s="41">
        <v>53</v>
      </c>
      <c r="H92" s="41">
        <v>1215</v>
      </c>
      <c r="I92" s="41">
        <v>639</v>
      </c>
      <c r="J92" s="136" cm="1">
        <f t="array" ref="J92">Ikäryhmähinnat[Ikä 0–5]*Ikärakenne[[#This Row],[0–5-vuotiaat]]</f>
        <v>744558.97</v>
      </c>
      <c r="K92" s="136" cm="1">
        <f t="array" ref="K92">Ikäryhmähinnat[Ikä 6]*Ikärakenne[[#This Row],[6 vuotiaat]]</f>
        <v>162158.57999999999</v>
      </c>
      <c r="L92" s="136" cm="1">
        <f t="array" ref="L92">Ikäryhmähinnat[Ikä 7–12]*Ikärakenne[[#This Row],[7–12-vuotiaat]]</f>
        <v>1013340.4</v>
      </c>
      <c r="M92" s="136" cm="1">
        <f t="array" ref="M92">Ikäryhmähinnat[Ikä 13–15]*Ikärakenne[[#This Row],[13–15-vuotiaat]]</f>
        <v>734004.95</v>
      </c>
      <c r="N92" s="136" cm="1">
        <f t="array" ref="N92">Ikäryhmähinnat[Ikä 16+]*Ikärakenne[[#This Row],[16 vuotta täyttäneet]]</f>
        <v>85317.3</v>
      </c>
      <c r="O92" s="136" cm="1">
        <f t="array" ref="O92">Ikäryhmähinnat[Ikä 18-64]*Ikärakenne[[#This Row],[18–64-vuotiaat]]</f>
        <v>54998.729999999996</v>
      </c>
      <c r="P92" s="178">
        <f>SUM(Ikärakenne[[#This Row],[Ikä 0–5]:[Ikä 18-64]])</f>
        <v>2794378.9299999997</v>
      </c>
    </row>
    <row r="93" spans="1:16" x14ac:dyDescent="0.25">
      <c r="A93" s="127">
        <v>257</v>
      </c>
      <c r="B93" s="124" t="s">
        <v>98</v>
      </c>
      <c r="C93" s="38">
        <f>SUM(Ikärakenne[[#This Row],[0–5-vuotiaat]:[16 vuotta täyttäneet]])</f>
        <v>41635</v>
      </c>
      <c r="D93" s="41">
        <v>2408</v>
      </c>
      <c r="E93" s="41">
        <v>447</v>
      </c>
      <c r="F93" s="41">
        <v>3065</v>
      </c>
      <c r="G93" s="41">
        <v>1780</v>
      </c>
      <c r="H93" s="41">
        <v>33935</v>
      </c>
      <c r="I93" s="41">
        <v>25119</v>
      </c>
      <c r="J93" s="136" cm="1">
        <f t="array" ref="J93">Ikäryhmähinnat[Ikä 0–5]*Ikärakenne[[#This Row],[0–5-vuotiaat]]</f>
        <v>21601180.719999999</v>
      </c>
      <c r="K93" s="136" cm="1">
        <f t="array" ref="K93">Ikäryhmähinnat[Ikä 6]*Ikärakenne[[#This Row],[6 vuotiaat]]</f>
        <v>4263816.78</v>
      </c>
      <c r="L93" s="136" cm="1">
        <f t="array" ref="L93">Ikäryhmähinnat[Ikä 7–12]*Ikärakenne[[#This Row],[7–12-vuotiaat]]</f>
        <v>25047486.5</v>
      </c>
      <c r="M93" s="136" cm="1">
        <f t="array" ref="M93">Ikäryhmähinnat[Ikä 13–15]*Ikärakenne[[#This Row],[13–15-vuotiaat]]</f>
        <v>24651487</v>
      </c>
      <c r="N93" s="136" cm="1">
        <f t="array" ref="N93">Ikäryhmähinnat[Ikä 16+]*Ikärakenne[[#This Row],[16 vuotta täyttäneet]]</f>
        <v>2382915.7000000002</v>
      </c>
      <c r="O93" s="136" cm="1">
        <f t="array" ref="O93">Ikäryhmähinnat[Ikä 18-64]*Ikärakenne[[#This Row],[18–64-vuotiaat]]</f>
        <v>2161992.3299999996</v>
      </c>
      <c r="P93" s="178">
        <f>SUM(Ikärakenne[[#This Row],[Ikä 0–5]:[Ikä 18-64]])</f>
        <v>80108879.030000001</v>
      </c>
    </row>
    <row r="94" spans="1:16" x14ac:dyDescent="0.25">
      <c r="A94" s="127">
        <v>260</v>
      </c>
      <c r="B94" s="124" t="s">
        <v>99</v>
      </c>
      <c r="C94" s="38">
        <f>SUM(Ikärakenne[[#This Row],[0–5-vuotiaat]:[16 vuotta täyttäneet]])</f>
        <v>9566</v>
      </c>
      <c r="D94" s="41">
        <v>261</v>
      </c>
      <c r="E94" s="41">
        <v>54</v>
      </c>
      <c r="F94" s="41">
        <v>486</v>
      </c>
      <c r="G94" s="41">
        <v>278</v>
      </c>
      <c r="H94" s="41">
        <v>8487</v>
      </c>
      <c r="I94" s="41">
        <v>4377</v>
      </c>
      <c r="J94" s="136" cm="1">
        <f t="array" ref="J94">Ikäryhmähinnat[Ikä 0–5]*Ikärakenne[[#This Row],[0–5-vuotiaat]]</f>
        <v>2341323.9900000002</v>
      </c>
      <c r="K94" s="136" cm="1">
        <f t="array" ref="K94">Ikäryhmähinnat[Ikä 6]*Ikärakenne[[#This Row],[6 vuotiaat]]</f>
        <v>515091.95999999996</v>
      </c>
      <c r="L94" s="136" cm="1">
        <f t="array" ref="L94">Ikäryhmähinnat[Ikä 7–12]*Ikärakenne[[#This Row],[7–12-vuotiaat]]</f>
        <v>3971640.6</v>
      </c>
      <c r="M94" s="136" cm="1">
        <f t="array" ref="M94">Ikäryhmähinnat[Ikä 13–15]*Ikärakenne[[#This Row],[13–15-vuotiaat]]</f>
        <v>3850063.6999999997</v>
      </c>
      <c r="N94" s="136" cm="1">
        <f t="array" ref="N94">Ikäryhmähinnat[Ikä 16+]*Ikärakenne[[#This Row],[16 vuotta täyttäneet]]</f>
        <v>595957.14</v>
      </c>
      <c r="O94" s="136" cm="1">
        <f t="array" ref="O94">Ikäryhmähinnat[Ikä 18-64]*Ikärakenne[[#This Row],[18–64-vuotiaat]]</f>
        <v>376728.38999999996</v>
      </c>
      <c r="P94" s="178">
        <f>SUM(Ikärakenne[[#This Row],[Ikä 0–5]:[Ikä 18-64]])</f>
        <v>11650805.780000001</v>
      </c>
    </row>
    <row r="95" spans="1:16" x14ac:dyDescent="0.25">
      <c r="A95" s="127">
        <v>261</v>
      </c>
      <c r="B95" s="124" t="s">
        <v>100</v>
      </c>
      <c r="C95" s="38">
        <f>SUM(Ikärakenne[[#This Row],[0–5-vuotiaat]:[16 vuotta täyttäneet]])</f>
        <v>6837</v>
      </c>
      <c r="D95" s="41">
        <v>348</v>
      </c>
      <c r="E95" s="41">
        <v>48</v>
      </c>
      <c r="F95" s="41">
        <v>434</v>
      </c>
      <c r="G95" s="41">
        <v>213</v>
      </c>
      <c r="H95" s="41">
        <v>5794</v>
      </c>
      <c r="I95" s="41">
        <v>4168</v>
      </c>
      <c r="J95" s="136" cm="1">
        <f t="array" ref="J95">Ikäryhmähinnat[Ikä 0–5]*Ikärakenne[[#This Row],[0–5-vuotiaat]]</f>
        <v>3121765.32</v>
      </c>
      <c r="K95" s="136" cm="1">
        <f t="array" ref="K95">Ikäryhmähinnat[Ikä 6]*Ikärakenne[[#This Row],[6 vuotiaat]]</f>
        <v>457859.52</v>
      </c>
      <c r="L95" s="136" cm="1">
        <f t="array" ref="L95">Ikäryhmähinnat[Ikä 7–12]*Ikärakenne[[#This Row],[7–12-vuotiaat]]</f>
        <v>3546691.4000000004</v>
      </c>
      <c r="M95" s="136" cm="1">
        <f t="array" ref="M95">Ikäryhmähinnat[Ikä 13–15]*Ikärakenne[[#This Row],[13–15-vuotiaat]]</f>
        <v>2949868.9499999997</v>
      </c>
      <c r="N95" s="136" cm="1">
        <f t="array" ref="N95">Ikäryhmähinnat[Ikä 16+]*Ikärakenne[[#This Row],[16 vuotta täyttäneet]]</f>
        <v>406854.68</v>
      </c>
      <c r="O95" s="136" cm="1">
        <f t="array" ref="O95">Ikäryhmähinnat[Ikä 18-64]*Ikärakenne[[#This Row],[18–64-vuotiaat]]</f>
        <v>358739.75999999995</v>
      </c>
      <c r="P95" s="178">
        <f>SUM(Ikärakenne[[#This Row],[Ikä 0–5]:[Ikä 18-64]])</f>
        <v>10841779.629999999</v>
      </c>
    </row>
    <row r="96" spans="1:16" x14ac:dyDescent="0.25">
      <c r="A96" s="127">
        <v>263</v>
      </c>
      <c r="B96" s="124" t="s">
        <v>101</v>
      </c>
      <c r="C96" s="38">
        <f>SUM(Ikärakenne[[#This Row],[0–5-vuotiaat]:[16 vuotta täyttäneet]])</f>
        <v>7354</v>
      </c>
      <c r="D96" s="41">
        <v>344</v>
      </c>
      <c r="E96" s="41">
        <v>69</v>
      </c>
      <c r="F96" s="41">
        <v>451</v>
      </c>
      <c r="G96" s="41">
        <v>248</v>
      </c>
      <c r="H96" s="41">
        <v>6242</v>
      </c>
      <c r="I96" s="41">
        <v>3600</v>
      </c>
      <c r="J96" s="136" cm="1">
        <f t="array" ref="J96">Ikäryhmähinnat[Ikä 0–5]*Ikärakenne[[#This Row],[0–5-vuotiaat]]</f>
        <v>3085882.96</v>
      </c>
      <c r="K96" s="136" cm="1">
        <f t="array" ref="K96">Ikäryhmähinnat[Ikä 6]*Ikärakenne[[#This Row],[6 vuotiaat]]</f>
        <v>658173.05999999994</v>
      </c>
      <c r="L96" s="136" cm="1">
        <f t="array" ref="L96">Ikäryhmähinnat[Ikä 7–12]*Ikärakenne[[#This Row],[7–12-vuotiaat]]</f>
        <v>3685617.1</v>
      </c>
      <c r="M96" s="136" cm="1">
        <f t="array" ref="M96">Ikäryhmähinnat[Ikä 13–15]*Ikärakenne[[#This Row],[13–15-vuotiaat]]</f>
        <v>3434589.1999999997</v>
      </c>
      <c r="N96" s="136" cm="1">
        <f t="array" ref="N96">Ikäryhmähinnat[Ikä 16+]*Ikärakenne[[#This Row],[16 vuotta täyttäneet]]</f>
        <v>438313.24</v>
      </c>
      <c r="O96" s="136" cm="1">
        <f t="array" ref="O96">Ikäryhmähinnat[Ikä 18-64]*Ikärakenne[[#This Row],[18–64-vuotiaat]]</f>
        <v>309852</v>
      </c>
      <c r="P96" s="178">
        <f>SUM(Ikärakenne[[#This Row],[Ikä 0–5]:[Ikä 18-64]])</f>
        <v>11612427.560000001</v>
      </c>
    </row>
    <row r="97" spans="1:16" x14ac:dyDescent="0.25">
      <c r="A97" s="127">
        <v>265</v>
      </c>
      <c r="B97" s="124" t="s">
        <v>102</v>
      </c>
      <c r="C97" s="38">
        <f>SUM(Ikärakenne[[#This Row],[0–5-vuotiaat]:[16 vuotta täyttäneet]])</f>
        <v>1011</v>
      </c>
      <c r="D97" s="41">
        <v>41</v>
      </c>
      <c r="E97" s="41">
        <v>12</v>
      </c>
      <c r="F97" s="41">
        <v>53</v>
      </c>
      <c r="G97" s="41">
        <v>24</v>
      </c>
      <c r="H97" s="41">
        <v>881</v>
      </c>
      <c r="I97" s="41">
        <v>454</v>
      </c>
      <c r="J97" s="136" cm="1">
        <f t="array" ref="J97">Ikäryhmähinnat[Ikä 0–5]*Ikärakenne[[#This Row],[0–5-vuotiaat]]</f>
        <v>367794.19</v>
      </c>
      <c r="K97" s="136" cm="1">
        <f t="array" ref="K97">Ikäryhmähinnat[Ikä 6]*Ikärakenne[[#This Row],[6 vuotiaat]]</f>
        <v>114464.88</v>
      </c>
      <c r="L97" s="136" cm="1">
        <f t="array" ref="L97">Ikäryhmähinnat[Ikä 7–12]*Ikärakenne[[#This Row],[7–12-vuotiaat]]</f>
        <v>433121.30000000005</v>
      </c>
      <c r="M97" s="136" cm="1">
        <f t="array" ref="M97">Ikäryhmähinnat[Ikä 13–15]*Ikärakenne[[#This Row],[13–15-vuotiaat]]</f>
        <v>332379.59999999998</v>
      </c>
      <c r="N97" s="136" cm="1">
        <f t="array" ref="N97">Ikäryhmähinnat[Ikä 16+]*Ikärakenne[[#This Row],[16 vuotta täyttäneet]]</f>
        <v>61863.82</v>
      </c>
      <c r="O97" s="136" cm="1">
        <f t="array" ref="O97">Ikäryhmähinnat[Ikä 18-64]*Ikärakenne[[#This Row],[18–64-vuotiaat]]</f>
        <v>39075.78</v>
      </c>
      <c r="P97" s="178">
        <f>SUM(Ikärakenne[[#This Row],[Ikä 0–5]:[Ikä 18-64]])</f>
        <v>1348699.5700000003</v>
      </c>
    </row>
    <row r="98" spans="1:16" x14ac:dyDescent="0.25">
      <c r="A98" s="127">
        <v>271</v>
      </c>
      <c r="B98" s="124" t="s">
        <v>103</v>
      </c>
      <c r="C98" s="38">
        <f>SUM(Ikärakenne[[#This Row],[0–5-vuotiaat]:[16 vuotta täyttäneet]])</f>
        <v>6668</v>
      </c>
      <c r="D98" s="41">
        <v>246</v>
      </c>
      <c r="E98" s="41">
        <v>52</v>
      </c>
      <c r="F98" s="41">
        <v>355</v>
      </c>
      <c r="G98" s="41">
        <v>195</v>
      </c>
      <c r="H98" s="41">
        <v>5820</v>
      </c>
      <c r="I98" s="41">
        <v>3449</v>
      </c>
      <c r="J98" s="136" cm="1">
        <f t="array" ref="J98">Ikäryhmähinnat[Ikä 0–5]*Ikärakenne[[#This Row],[0–5-vuotiaat]]</f>
        <v>2206765.14</v>
      </c>
      <c r="K98" s="136" cm="1">
        <f t="array" ref="K98">Ikäryhmähinnat[Ikä 6]*Ikärakenne[[#This Row],[6 vuotiaat]]</f>
        <v>496014.48</v>
      </c>
      <c r="L98" s="136" cm="1">
        <f t="array" ref="L98">Ikäryhmähinnat[Ikä 7–12]*Ikärakenne[[#This Row],[7–12-vuotiaat]]</f>
        <v>2901095.5</v>
      </c>
      <c r="M98" s="136" cm="1">
        <f t="array" ref="M98">Ikäryhmähinnat[Ikä 13–15]*Ikärakenne[[#This Row],[13–15-vuotiaat]]</f>
        <v>2700584.25</v>
      </c>
      <c r="N98" s="136" cm="1">
        <f t="array" ref="N98">Ikäryhmähinnat[Ikä 16+]*Ikärakenne[[#This Row],[16 vuotta täyttäneet]]</f>
        <v>408680.39999999997</v>
      </c>
      <c r="O98" s="136" cm="1">
        <f t="array" ref="O98">Ikäryhmähinnat[Ikä 18-64]*Ikärakenne[[#This Row],[18–64-vuotiaat]]</f>
        <v>296855.43</v>
      </c>
      <c r="P98" s="178">
        <f>SUM(Ikärakenne[[#This Row],[Ikä 0–5]:[Ikä 18-64]])</f>
        <v>9009995.1999999993</v>
      </c>
    </row>
    <row r="99" spans="1:16" x14ac:dyDescent="0.25">
      <c r="A99" s="127">
        <v>272</v>
      </c>
      <c r="B99" s="124" t="s">
        <v>104</v>
      </c>
      <c r="C99" s="38">
        <f>SUM(Ikärakenne[[#This Row],[0–5-vuotiaat]:[16 vuotta täyttäneet]])</f>
        <v>48367</v>
      </c>
      <c r="D99" s="41">
        <v>2912</v>
      </c>
      <c r="E99" s="41">
        <v>536</v>
      </c>
      <c r="F99" s="41">
        <v>3737</v>
      </c>
      <c r="G99" s="41">
        <v>1991</v>
      </c>
      <c r="H99" s="41">
        <v>39191</v>
      </c>
      <c r="I99" s="41">
        <v>26626</v>
      </c>
      <c r="J99" s="136" cm="1">
        <f t="array" ref="J99">Ikäryhmähinnat[Ikä 0–5]*Ikärakenne[[#This Row],[0–5-vuotiaat]]</f>
        <v>26122358.080000002</v>
      </c>
      <c r="K99" s="136" cm="1">
        <f t="array" ref="K99">Ikäryhmähinnat[Ikä 6]*Ikärakenne[[#This Row],[6 vuotiaat]]</f>
        <v>5112764.6399999997</v>
      </c>
      <c r="L99" s="136" cm="1">
        <f t="array" ref="L99">Ikäryhmähinnat[Ikä 7–12]*Ikärakenne[[#This Row],[7–12-vuotiaat]]</f>
        <v>30539137.700000003</v>
      </c>
      <c r="M99" s="136" cm="1">
        <f t="array" ref="M99">Ikäryhmähinnat[Ikä 13–15]*Ikärakenne[[#This Row],[13–15-vuotiaat]]</f>
        <v>27573657.649999999</v>
      </c>
      <c r="N99" s="136" cm="1">
        <f t="array" ref="N99">Ikäryhmähinnat[Ikä 16+]*Ikärakenne[[#This Row],[16 vuotta täyttäneet]]</f>
        <v>2751992.02</v>
      </c>
      <c r="O99" s="136" cm="1">
        <f t="array" ref="O99">Ikäryhmähinnat[Ikä 18-64]*Ikärakenne[[#This Row],[18–64-vuotiaat]]</f>
        <v>2291699.8199999998</v>
      </c>
      <c r="P99" s="178">
        <f>SUM(Ikärakenne[[#This Row],[Ikä 0–5]:[Ikä 18-64]])</f>
        <v>94391609.909999982</v>
      </c>
    </row>
    <row r="100" spans="1:16" x14ac:dyDescent="0.25">
      <c r="A100" s="127">
        <v>273</v>
      </c>
      <c r="B100" s="124" t="s">
        <v>105</v>
      </c>
      <c r="C100" s="38">
        <f>SUM(Ikärakenne[[#This Row],[0–5-vuotiaat]:[16 vuotta täyttäneet]])</f>
        <v>3987</v>
      </c>
      <c r="D100" s="41">
        <v>189</v>
      </c>
      <c r="E100" s="41">
        <v>33</v>
      </c>
      <c r="F100" s="41">
        <v>279</v>
      </c>
      <c r="G100" s="41">
        <v>151</v>
      </c>
      <c r="H100" s="41">
        <v>3335</v>
      </c>
      <c r="I100" s="41">
        <v>2133</v>
      </c>
      <c r="J100" s="136" cm="1">
        <f t="array" ref="J100">Ikäryhmähinnat[Ikä 0–5]*Ikärakenne[[#This Row],[0–5-vuotiaat]]</f>
        <v>1695441.51</v>
      </c>
      <c r="K100" s="136" cm="1">
        <f t="array" ref="K100">Ikäryhmähinnat[Ikä 6]*Ikärakenne[[#This Row],[6 vuotiaat]]</f>
        <v>314778.42</v>
      </c>
      <c r="L100" s="136" cm="1">
        <f t="array" ref="L100">Ikäryhmähinnat[Ikä 7–12]*Ikärakenne[[#This Row],[7–12-vuotiaat]]</f>
        <v>2280015.9</v>
      </c>
      <c r="M100" s="136" cm="1">
        <f t="array" ref="M100">Ikäryhmähinnat[Ikä 13–15]*Ikärakenne[[#This Row],[13–15-vuotiaat]]</f>
        <v>2091221.65</v>
      </c>
      <c r="N100" s="136" cm="1">
        <f t="array" ref="N100">Ikäryhmähinnat[Ikä 16+]*Ikärakenne[[#This Row],[16 vuotta täyttäneet]]</f>
        <v>234183.69999999998</v>
      </c>
      <c r="O100" s="136" cm="1">
        <f t="array" ref="O100">Ikäryhmähinnat[Ikä 18-64]*Ikärakenne[[#This Row],[18–64-vuotiaat]]</f>
        <v>183587.31</v>
      </c>
      <c r="P100" s="178">
        <f>SUM(Ikärakenne[[#This Row],[Ikä 0–5]:[Ikä 18-64]])</f>
        <v>6799228.4900000002</v>
      </c>
    </row>
    <row r="101" spans="1:16" x14ac:dyDescent="0.25">
      <c r="A101" s="127">
        <v>275</v>
      </c>
      <c r="B101" s="124" t="s">
        <v>106</v>
      </c>
      <c r="C101" s="38">
        <f>SUM(Ikärakenne[[#This Row],[0–5-vuotiaat]:[16 vuotta täyttäneet]])</f>
        <v>2441</v>
      </c>
      <c r="D101" s="41">
        <v>89</v>
      </c>
      <c r="E101" s="41">
        <v>20</v>
      </c>
      <c r="F101" s="41">
        <v>132</v>
      </c>
      <c r="G101" s="41">
        <v>88</v>
      </c>
      <c r="H101" s="41">
        <v>2112</v>
      </c>
      <c r="I101" s="41">
        <v>1154</v>
      </c>
      <c r="J101" s="136" cm="1">
        <f t="array" ref="J101">Ikäryhmähinnat[Ikä 0–5]*Ikärakenne[[#This Row],[0–5-vuotiaat]]</f>
        <v>798382.51</v>
      </c>
      <c r="K101" s="136" cm="1">
        <f t="array" ref="K101">Ikäryhmähinnat[Ikä 6]*Ikärakenne[[#This Row],[6 vuotiaat]]</f>
        <v>190774.8</v>
      </c>
      <c r="L101" s="136" cm="1">
        <f t="array" ref="L101">Ikäryhmähinnat[Ikä 7–12]*Ikärakenne[[#This Row],[7–12-vuotiaat]]</f>
        <v>1078717.2</v>
      </c>
      <c r="M101" s="136" cm="1">
        <f t="array" ref="M101">Ikäryhmähinnat[Ikä 13–15]*Ikärakenne[[#This Row],[13–15-vuotiaat]]</f>
        <v>1218725.2</v>
      </c>
      <c r="N101" s="136" cm="1">
        <f t="array" ref="N101">Ikäryhmähinnat[Ikä 16+]*Ikärakenne[[#This Row],[16 vuotta täyttäneet]]</f>
        <v>148304.63999999998</v>
      </c>
      <c r="O101" s="136" cm="1">
        <f t="array" ref="O101">Ikäryhmähinnat[Ikä 18-64]*Ikärakenne[[#This Row],[18–64-vuotiaat]]</f>
        <v>99324.78</v>
      </c>
      <c r="P101" s="178">
        <f>SUM(Ikärakenne[[#This Row],[Ikä 0–5]:[Ikä 18-64]])</f>
        <v>3534229.13</v>
      </c>
    </row>
    <row r="102" spans="1:16" x14ac:dyDescent="0.25">
      <c r="A102" s="127">
        <v>276</v>
      </c>
      <c r="B102" s="124" t="s">
        <v>107</v>
      </c>
      <c r="C102" s="38">
        <f>SUM(Ikärakenne[[#This Row],[0–5-vuotiaat]:[16 vuotta täyttäneet]])</f>
        <v>15071</v>
      </c>
      <c r="D102" s="41">
        <v>1009</v>
      </c>
      <c r="E102" s="41">
        <v>182</v>
      </c>
      <c r="F102" s="41">
        <v>1309</v>
      </c>
      <c r="G102" s="41">
        <v>696</v>
      </c>
      <c r="H102" s="41">
        <v>11875</v>
      </c>
      <c r="I102" s="41">
        <v>8484</v>
      </c>
      <c r="J102" s="136" cm="1">
        <f t="array" ref="J102">Ikäryhmähinnat[Ikä 0–5]*Ikärakenne[[#This Row],[0–5-vuotiaat]]</f>
        <v>9051325.3100000005</v>
      </c>
      <c r="K102" s="136" cm="1">
        <f t="array" ref="K102">Ikäryhmähinnat[Ikä 6]*Ikärakenne[[#This Row],[6 vuotiaat]]</f>
        <v>1736050.68</v>
      </c>
      <c r="L102" s="136" cm="1">
        <f t="array" ref="L102">Ikäryhmähinnat[Ikä 7–12]*Ikärakenne[[#This Row],[7–12-vuotiaat]]</f>
        <v>10697278.9</v>
      </c>
      <c r="M102" s="136" cm="1">
        <f t="array" ref="M102">Ikäryhmähinnat[Ikä 13–15]*Ikärakenne[[#This Row],[13–15-vuotiaat]]</f>
        <v>9639008.4000000004</v>
      </c>
      <c r="N102" s="136" cm="1">
        <f t="array" ref="N102">Ikäryhmähinnat[Ikä 16+]*Ikärakenne[[#This Row],[16 vuotta täyttäneet]]</f>
        <v>833862.5</v>
      </c>
      <c r="O102" s="136" cm="1">
        <f t="array" ref="O102">Ikäryhmähinnat[Ikä 18-64]*Ikärakenne[[#This Row],[18–64-vuotiaat]]</f>
        <v>730217.87999999989</v>
      </c>
      <c r="P102" s="178">
        <f>SUM(Ikärakenne[[#This Row],[Ikä 0–5]:[Ikä 18-64]])</f>
        <v>32687743.669999998</v>
      </c>
    </row>
    <row r="103" spans="1:16" x14ac:dyDescent="0.25">
      <c r="A103" s="127">
        <v>280</v>
      </c>
      <c r="B103" s="124" t="s">
        <v>108</v>
      </c>
      <c r="C103" s="38">
        <f>SUM(Ikärakenne[[#This Row],[0–5-vuotiaat]:[16 vuotta täyttäneet]])</f>
        <v>1986</v>
      </c>
      <c r="D103" s="41">
        <v>73</v>
      </c>
      <c r="E103" s="41">
        <v>16</v>
      </c>
      <c r="F103" s="41">
        <v>130</v>
      </c>
      <c r="G103" s="41">
        <v>75</v>
      </c>
      <c r="H103" s="41">
        <v>1692</v>
      </c>
      <c r="I103" s="41">
        <v>1034</v>
      </c>
      <c r="J103" s="136" cm="1">
        <f t="array" ref="J103">Ikäryhmähinnat[Ikä 0–5]*Ikärakenne[[#This Row],[0–5-vuotiaat]]</f>
        <v>654853.07000000007</v>
      </c>
      <c r="K103" s="136" cm="1">
        <f t="array" ref="K103">Ikäryhmähinnat[Ikä 6]*Ikärakenne[[#This Row],[6 vuotiaat]]</f>
        <v>152619.84</v>
      </c>
      <c r="L103" s="136" cm="1">
        <f t="array" ref="L103">Ikäryhmähinnat[Ikä 7–12]*Ikärakenne[[#This Row],[7–12-vuotiaat]]</f>
        <v>1062373</v>
      </c>
      <c r="M103" s="136" cm="1">
        <f t="array" ref="M103">Ikäryhmähinnat[Ikä 13–15]*Ikärakenne[[#This Row],[13–15-vuotiaat]]</f>
        <v>1038686.25</v>
      </c>
      <c r="N103" s="136" cm="1">
        <f t="array" ref="N103">Ikäryhmähinnat[Ikä 16+]*Ikärakenne[[#This Row],[16 vuotta täyttäneet]]</f>
        <v>118812.24</v>
      </c>
      <c r="O103" s="136" cm="1">
        <f t="array" ref="O103">Ikäryhmähinnat[Ikä 18-64]*Ikärakenne[[#This Row],[18–64-vuotiaat]]</f>
        <v>88996.37999999999</v>
      </c>
      <c r="P103" s="178">
        <f>SUM(Ikärakenne[[#This Row],[Ikä 0–5]:[Ikä 18-64]])</f>
        <v>3116340.7800000003</v>
      </c>
    </row>
    <row r="104" spans="1:16" x14ac:dyDescent="0.25">
      <c r="A104" s="127">
        <v>284</v>
      </c>
      <c r="B104" s="124" t="s">
        <v>109</v>
      </c>
      <c r="C104" s="38">
        <f>SUM(Ikärakenne[[#This Row],[0–5-vuotiaat]:[16 vuotta täyttäneet]])</f>
        <v>2186</v>
      </c>
      <c r="D104" s="41">
        <v>90</v>
      </c>
      <c r="E104" s="41">
        <v>21</v>
      </c>
      <c r="F104" s="41">
        <v>117</v>
      </c>
      <c r="G104" s="41">
        <v>70</v>
      </c>
      <c r="H104" s="41">
        <v>1888</v>
      </c>
      <c r="I104" s="41">
        <v>1094</v>
      </c>
      <c r="J104" s="136" cm="1">
        <f t="array" ref="J104">Ikäryhmähinnat[Ikä 0–5]*Ikärakenne[[#This Row],[0–5-vuotiaat]]</f>
        <v>807353.1</v>
      </c>
      <c r="K104" s="136" cm="1">
        <f t="array" ref="K104">Ikäryhmähinnat[Ikä 6]*Ikärakenne[[#This Row],[6 vuotiaat]]</f>
        <v>200313.54</v>
      </c>
      <c r="L104" s="136" cm="1">
        <f t="array" ref="L104">Ikäryhmähinnat[Ikä 7–12]*Ikärakenne[[#This Row],[7–12-vuotiaat]]</f>
        <v>956135.70000000007</v>
      </c>
      <c r="M104" s="136" cm="1">
        <f t="array" ref="M104">Ikäryhmähinnat[Ikä 13–15]*Ikärakenne[[#This Row],[13–15-vuotiaat]]</f>
        <v>969440.5</v>
      </c>
      <c r="N104" s="136" cm="1">
        <f t="array" ref="N104">Ikäryhmähinnat[Ikä 16+]*Ikärakenne[[#This Row],[16 vuotta täyttäneet]]</f>
        <v>132575.35999999999</v>
      </c>
      <c r="O104" s="136" cm="1">
        <f t="array" ref="O104">Ikäryhmähinnat[Ikä 18-64]*Ikärakenne[[#This Row],[18–64-vuotiaat]]</f>
        <v>94160.579999999987</v>
      </c>
      <c r="P104" s="178">
        <f>SUM(Ikärakenne[[#This Row],[Ikä 0–5]:[Ikä 18-64]])</f>
        <v>3159978.78</v>
      </c>
    </row>
    <row r="105" spans="1:16" x14ac:dyDescent="0.25">
      <c r="A105" s="127">
        <v>285</v>
      </c>
      <c r="B105" s="124" t="s">
        <v>110</v>
      </c>
      <c r="C105" s="38">
        <f>SUM(Ikärakenne[[#This Row],[0–5-vuotiaat]:[16 vuotta täyttäneet]])</f>
        <v>50210</v>
      </c>
      <c r="D105" s="41">
        <v>1826</v>
      </c>
      <c r="E105" s="41">
        <v>372</v>
      </c>
      <c r="F105" s="41">
        <v>2695</v>
      </c>
      <c r="G105" s="41">
        <v>1583</v>
      </c>
      <c r="H105" s="41">
        <v>43734</v>
      </c>
      <c r="I105" s="41">
        <v>27902</v>
      </c>
      <c r="J105" s="136" cm="1">
        <f t="array" ref="J105">Ikäryhmähinnat[Ikä 0–5]*Ikärakenne[[#This Row],[0–5-vuotiaat]]</f>
        <v>16380297.34</v>
      </c>
      <c r="K105" s="136" cm="1">
        <f t="array" ref="K105">Ikäryhmähinnat[Ikä 6]*Ikärakenne[[#This Row],[6 vuotiaat]]</f>
        <v>3548411.28</v>
      </c>
      <c r="L105" s="136" cm="1">
        <f t="array" ref="L105">Ikäryhmähinnat[Ikä 7–12]*Ikärakenne[[#This Row],[7–12-vuotiaat]]</f>
        <v>22023809.5</v>
      </c>
      <c r="M105" s="136" cm="1">
        <f t="array" ref="M105">Ikäryhmähinnat[Ikä 13–15]*Ikärakenne[[#This Row],[13–15-vuotiaat]]</f>
        <v>21923204.449999999</v>
      </c>
      <c r="N105" s="136" cm="1">
        <f t="array" ref="N105">Ikäryhmähinnat[Ikä 16+]*Ikärakenne[[#This Row],[16 vuotta täyttäneet]]</f>
        <v>3071001.48</v>
      </c>
      <c r="O105" s="136" cm="1">
        <f t="array" ref="O105">Ikäryhmähinnat[Ikä 18-64]*Ikärakenne[[#This Row],[18–64-vuotiaat]]</f>
        <v>2401525.1399999997</v>
      </c>
      <c r="P105" s="178">
        <f>SUM(Ikärakenne[[#This Row],[Ikä 0–5]:[Ikä 18-64]])</f>
        <v>69348249.189999998</v>
      </c>
    </row>
    <row r="106" spans="1:16" x14ac:dyDescent="0.25">
      <c r="A106" s="127">
        <v>286</v>
      </c>
      <c r="B106" s="124" t="s">
        <v>111</v>
      </c>
      <c r="C106" s="38">
        <f>SUM(Ikärakenne[[#This Row],[0–5-vuotiaat]:[16 vuotta täyttäneet]])</f>
        <v>78386</v>
      </c>
      <c r="D106" s="41">
        <v>2939</v>
      </c>
      <c r="E106" s="41">
        <v>557</v>
      </c>
      <c r="F106" s="41">
        <v>4355</v>
      </c>
      <c r="G106" s="41">
        <v>2379</v>
      </c>
      <c r="H106" s="41">
        <v>68156</v>
      </c>
      <c r="I106" s="41">
        <v>42524</v>
      </c>
      <c r="J106" s="136" cm="1">
        <f t="array" ref="J106">Ikäryhmähinnat[Ikä 0–5]*Ikärakenne[[#This Row],[0–5-vuotiaat]]</f>
        <v>26364564.010000002</v>
      </c>
      <c r="K106" s="136" cm="1">
        <f t="array" ref="K106">Ikäryhmähinnat[Ikä 6]*Ikärakenne[[#This Row],[6 vuotiaat]]</f>
        <v>5313078.18</v>
      </c>
      <c r="L106" s="136" cm="1">
        <f t="array" ref="L106">Ikäryhmähinnat[Ikä 7–12]*Ikärakenne[[#This Row],[7–12-vuotiaat]]</f>
        <v>35589495.5</v>
      </c>
      <c r="M106" s="136" cm="1">
        <f t="array" ref="M106">Ikäryhmähinnat[Ikä 13–15]*Ikärakenne[[#This Row],[13–15-vuotiaat]]</f>
        <v>32947127.849999998</v>
      </c>
      <c r="N106" s="136" cm="1">
        <f t="array" ref="N106">Ikäryhmähinnat[Ikä 16+]*Ikärakenne[[#This Row],[16 vuotta täyttäneet]]</f>
        <v>4785914.32</v>
      </c>
      <c r="O106" s="136" cm="1">
        <f t="array" ref="O106">Ikäryhmähinnat[Ikä 18-64]*Ikärakenne[[#This Row],[18–64-vuotiaat]]</f>
        <v>3660040.6799999997</v>
      </c>
      <c r="P106" s="178">
        <f>SUM(Ikärakenne[[#This Row],[Ikä 0–5]:[Ikä 18-64]])</f>
        <v>108660220.53999999</v>
      </c>
    </row>
    <row r="107" spans="1:16" x14ac:dyDescent="0.25">
      <c r="A107" s="127">
        <v>287</v>
      </c>
      <c r="B107" s="124" t="s">
        <v>112</v>
      </c>
      <c r="C107" s="38">
        <f>SUM(Ikärakenne[[#This Row],[0–5-vuotiaat]:[16 vuotta täyttäneet]])</f>
        <v>6121</v>
      </c>
      <c r="D107" s="41">
        <v>250</v>
      </c>
      <c r="E107" s="41">
        <v>42</v>
      </c>
      <c r="F107" s="41">
        <v>332</v>
      </c>
      <c r="G107" s="41">
        <v>193</v>
      </c>
      <c r="H107" s="41">
        <v>5304</v>
      </c>
      <c r="I107" s="41">
        <v>2839</v>
      </c>
      <c r="J107" s="136" cm="1">
        <f t="array" ref="J107">Ikäryhmähinnat[Ikä 0–5]*Ikärakenne[[#This Row],[0–5-vuotiaat]]</f>
        <v>2242647.5</v>
      </c>
      <c r="K107" s="136" cm="1">
        <f t="array" ref="K107">Ikäryhmähinnat[Ikä 6]*Ikärakenne[[#This Row],[6 vuotiaat]]</f>
        <v>400627.08</v>
      </c>
      <c r="L107" s="136" cm="1">
        <f t="array" ref="L107">Ikäryhmähinnat[Ikä 7–12]*Ikärakenne[[#This Row],[7–12-vuotiaat]]</f>
        <v>2713137.2</v>
      </c>
      <c r="M107" s="136" cm="1">
        <f t="array" ref="M107">Ikäryhmähinnat[Ikä 13–15]*Ikärakenne[[#This Row],[13–15-vuotiaat]]</f>
        <v>2672885.9499999997</v>
      </c>
      <c r="N107" s="136" cm="1">
        <f t="array" ref="N107">Ikäryhmähinnat[Ikä 16+]*Ikärakenne[[#This Row],[16 vuotta täyttäneet]]</f>
        <v>372446.88</v>
      </c>
      <c r="O107" s="136" cm="1">
        <f t="array" ref="O107">Ikäryhmähinnat[Ikä 18-64]*Ikärakenne[[#This Row],[18–64-vuotiaat]]</f>
        <v>244352.72999999998</v>
      </c>
      <c r="P107" s="178">
        <f>SUM(Ikärakenne[[#This Row],[Ikä 0–5]:[Ikä 18-64]])</f>
        <v>8646097.3400000017</v>
      </c>
    </row>
    <row r="108" spans="1:16" x14ac:dyDescent="0.25">
      <c r="A108" s="127">
        <v>288</v>
      </c>
      <c r="B108" s="124" t="s">
        <v>113</v>
      </c>
      <c r="C108" s="38">
        <f>SUM(Ikärakenne[[#This Row],[0–5-vuotiaat]:[16 vuotta täyttäneet]])</f>
        <v>6342</v>
      </c>
      <c r="D108" s="41">
        <v>356</v>
      </c>
      <c r="E108" s="41">
        <v>60</v>
      </c>
      <c r="F108" s="41">
        <v>433</v>
      </c>
      <c r="G108" s="41">
        <v>261</v>
      </c>
      <c r="H108" s="41">
        <v>5232</v>
      </c>
      <c r="I108" s="41">
        <v>3334</v>
      </c>
      <c r="J108" s="136" cm="1">
        <f t="array" ref="J108">Ikäryhmähinnat[Ikä 0–5]*Ikärakenne[[#This Row],[0–5-vuotiaat]]</f>
        <v>3193530.04</v>
      </c>
      <c r="K108" s="136" cm="1">
        <f t="array" ref="K108">Ikäryhmähinnat[Ikä 6]*Ikärakenne[[#This Row],[6 vuotiaat]]</f>
        <v>572324.4</v>
      </c>
      <c r="L108" s="136" cm="1">
        <f t="array" ref="L108">Ikäryhmähinnat[Ikä 7–12]*Ikärakenne[[#This Row],[7–12-vuotiaat]]</f>
        <v>3538519.3000000003</v>
      </c>
      <c r="M108" s="136" cm="1">
        <f t="array" ref="M108">Ikäryhmähinnat[Ikä 13–15]*Ikärakenne[[#This Row],[13–15-vuotiaat]]</f>
        <v>3614628.15</v>
      </c>
      <c r="N108" s="136" cm="1">
        <f t="array" ref="N108">Ikäryhmähinnat[Ikä 16+]*Ikärakenne[[#This Row],[16 vuotta täyttäneet]]</f>
        <v>367391.04</v>
      </c>
      <c r="O108" s="136" cm="1">
        <f t="array" ref="O108">Ikäryhmähinnat[Ikä 18-64]*Ikärakenne[[#This Row],[18–64-vuotiaat]]</f>
        <v>286957.38</v>
      </c>
      <c r="P108" s="178">
        <f>SUM(Ikärakenne[[#This Row],[Ikä 0–5]:[Ikä 18-64]])</f>
        <v>11573350.310000001</v>
      </c>
    </row>
    <row r="109" spans="1:16" x14ac:dyDescent="0.25">
      <c r="A109" s="127">
        <v>290</v>
      </c>
      <c r="B109" s="124" t="s">
        <v>114</v>
      </c>
      <c r="C109" s="38">
        <f>SUM(Ikärakenne[[#This Row],[0–5-vuotiaat]:[16 vuotta täyttäneet]])</f>
        <v>7483</v>
      </c>
      <c r="D109" s="41">
        <v>221</v>
      </c>
      <c r="E109" s="41">
        <v>36</v>
      </c>
      <c r="F109" s="41">
        <v>325</v>
      </c>
      <c r="G109" s="41">
        <v>226</v>
      </c>
      <c r="H109" s="41">
        <v>6675</v>
      </c>
      <c r="I109" s="41">
        <v>3474</v>
      </c>
      <c r="J109" s="136" cm="1">
        <f t="array" ref="J109">Ikäryhmähinnat[Ikä 0–5]*Ikärakenne[[#This Row],[0–5-vuotiaat]]</f>
        <v>1982500.3900000001</v>
      </c>
      <c r="K109" s="136" cm="1">
        <f t="array" ref="K109">Ikäryhmähinnat[Ikä 6]*Ikärakenne[[#This Row],[6 vuotiaat]]</f>
        <v>343394.64</v>
      </c>
      <c r="L109" s="136" cm="1">
        <f t="array" ref="L109">Ikäryhmähinnat[Ikä 7–12]*Ikärakenne[[#This Row],[7–12-vuotiaat]]</f>
        <v>2655932.5</v>
      </c>
      <c r="M109" s="136" cm="1">
        <f t="array" ref="M109">Ikäryhmähinnat[Ikä 13–15]*Ikärakenne[[#This Row],[13–15-vuotiaat]]</f>
        <v>3129907.9</v>
      </c>
      <c r="N109" s="136" cm="1">
        <f t="array" ref="N109">Ikäryhmähinnat[Ikä 16+]*Ikärakenne[[#This Row],[16 vuotta täyttäneet]]</f>
        <v>468718.5</v>
      </c>
      <c r="O109" s="136" cm="1">
        <f t="array" ref="O109">Ikäryhmähinnat[Ikä 18-64]*Ikärakenne[[#This Row],[18–64-vuotiaat]]</f>
        <v>299007.18</v>
      </c>
      <c r="P109" s="178">
        <f>SUM(Ikärakenne[[#This Row],[Ikä 0–5]:[Ikä 18-64]])</f>
        <v>8879461.1099999994</v>
      </c>
    </row>
    <row r="110" spans="1:16" x14ac:dyDescent="0.25">
      <c r="A110" s="127">
        <v>291</v>
      </c>
      <c r="B110" s="124" t="s">
        <v>115</v>
      </c>
      <c r="C110" s="38">
        <f>SUM(Ikärakenne[[#This Row],[0–5-vuotiaat]:[16 vuotta täyttäneet]])</f>
        <v>2038</v>
      </c>
      <c r="D110" s="41">
        <v>47</v>
      </c>
      <c r="E110" s="41">
        <v>15</v>
      </c>
      <c r="F110" s="41">
        <v>71</v>
      </c>
      <c r="G110" s="41">
        <v>48</v>
      </c>
      <c r="H110" s="41">
        <v>1857</v>
      </c>
      <c r="I110" s="41">
        <v>861</v>
      </c>
      <c r="J110" s="136" cm="1">
        <f t="array" ref="J110">Ikäryhmähinnat[Ikä 0–5]*Ikärakenne[[#This Row],[0–5-vuotiaat]]</f>
        <v>421617.73</v>
      </c>
      <c r="K110" s="136" cm="1">
        <f t="array" ref="K110">Ikäryhmähinnat[Ikä 6]*Ikärakenne[[#This Row],[6 vuotiaat]]</f>
        <v>143081.1</v>
      </c>
      <c r="L110" s="136" cm="1">
        <f t="array" ref="L110">Ikäryhmähinnat[Ikä 7–12]*Ikärakenne[[#This Row],[7–12-vuotiaat]]</f>
        <v>580219.1</v>
      </c>
      <c r="M110" s="136" cm="1">
        <f t="array" ref="M110">Ikäryhmähinnat[Ikä 13–15]*Ikärakenne[[#This Row],[13–15-vuotiaat]]</f>
        <v>664759.19999999995</v>
      </c>
      <c r="N110" s="136" cm="1">
        <f t="array" ref="N110">Ikäryhmähinnat[Ikä 16+]*Ikärakenne[[#This Row],[16 vuotta täyttäneet]]</f>
        <v>130398.54</v>
      </c>
      <c r="O110" s="136" cm="1">
        <f t="array" ref="O110">Ikäryhmähinnat[Ikä 18-64]*Ikärakenne[[#This Row],[18–64-vuotiaat]]</f>
        <v>74106.26999999999</v>
      </c>
      <c r="P110" s="178">
        <f>SUM(Ikärakenne[[#This Row],[Ikä 0–5]:[Ikä 18-64]])</f>
        <v>2014181.94</v>
      </c>
    </row>
    <row r="111" spans="1:16" x14ac:dyDescent="0.25">
      <c r="A111" s="127">
        <v>297</v>
      </c>
      <c r="B111" s="124" t="s">
        <v>116</v>
      </c>
      <c r="C111" s="38">
        <f>SUM(Ikärakenne[[#This Row],[0–5-vuotiaat]:[16 vuotta täyttäneet]])</f>
        <v>125666</v>
      </c>
      <c r="D111" s="41">
        <v>6301</v>
      </c>
      <c r="E111" s="41">
        <v>1084</v>
      </c>
      <c r="F111" s="41">
        <v>7479</v>
      </c>
      <c r="G111" s="41">
        <v>3863</v>
      </c>
      <c r="H111" s="41">
        <v>106939</v>
      </c>
      <c r="I111" s="41">
        <v>75954</v>
      </c>
      <c r="J111" s="136" cm="1">
        <f t="array" ref="J111">Ikäryhmähinnat[Ikä 0–5]*Ikärakenne[[#This Row],[0–5-vuotiaat]]</f>
        <v>56523687.590000004</v>
      </c>
      <c r="K111" s="136" cm="1">
        <f t="array" ref="K111">Ikäryhmähinnat[Ikä 6]*Ikärakenne[[#This Row],[6 vuotiaat]]</f>
        <v>10339994.16</v>
      </c>
      <c r="L111" s="136" cm="1">
        <f t="array" ref="L111">Ikäryhmähinnat[Ikä 7–12]*Ikärakenne[[#This Row],[7–12-vuotiaat]]</f>
        <v>61119135.900000006</v>
      </c>
      <c r="M111" s="136" cm="1">
        <f t="array" ref="M111">Ikäryhmähinnat[Ikä 13–15]*Ikärakenne[[#This Row],[13–15-vuotiaat]]</f>
        <v>53499266.449999996</v>
      </c>
      <c r="N111" s="136" cm="1">
        <f t="array" ref="N111">Ikäryhmähinnat[Ikä 16+]*Ikärakenne[[#This Row],[16 vuotta täyttäneet]]</f>
        <v>7509256.5800000001</v>
      </c>
      <c r="O111" s="136" cm="1">
        <f t="array" ref="O111">Ikäryhmähinnat[Ikä 18-64]*Ikärakenne[[#This Row],[18–64-vuotiaat]]</f>
        <v>6537360.7799999993</v>
      </c>
      <c r="P111" s="178">
        <f>SUM(Ikärakenne[[#This Row],[Ikä 0–5]:[Ikä 18-64]])</f>
        <v>195528701.46000001</v>
      </c>
    </row>
    <row r="112" spans="1:16" x14ac:dyDescent="0.25">
      <c r="A112" s="124">
        <v>300</v>
      </c>
      <c r="B112" s="124" t="s">
        <v>117</v>
      </c>
      <c r="C112" s="38">
        <f>SUM(Ikärakenne[[#This Row],[0–5-vuotiaat]:[16 vuotta täyttäneet]])</f>
        <v>3335</v>
      </c>
      <c r="D112" s="38">
        <v>124</v>
      </c>
      <c r="E112" s="38">
        <v>25</v>
      </c>
      <c r="F112" s="38">
        <v>186</v>
      </c>
      <c r="G112" s="38">
        <v>111</v>
      </c>
      <c r="H112" s="38">
        <v>2889</v>
      </c>
      <c r="I112" s="41">
        <v>1659</v>
      </c>
      <c r="J112" s="136" cm="1">
        <f t="array" ref="J112">Ikäryhmähinnat[Ikä 0–5]*Ikärakenne[[#This Row],[0–5-vuotiaat]]</f>
        <v>1112353.1599999999</v>
      </c>
      <c r="K112" s="136" cm="1">
        <f t="array" ref="K112">Ikäryhmähinnat[Ikä 6]*Ikärakenne[[#This Row],[6 vuotiaat]]</f>
        <v>238468.5</v>
      </c>
      <c r="L112" s="136" cm="1">
        <f t="array" ref="L112">Ikäryhmähinnat[Ikä 7–12]*Ikärakenne[[#This Row],[7–12-vuotiaat]]</f>
        <v>1520010.6</v>
      </c>
      <c r="M112" s="136" cm="1">
        <f t="array" ref="M112">Ikäryhmähinnat[Ikä 13–15]*Ikärakenne[[#This Row],[13–15-vuotiaat]]</f>
        <v>1537255.65</v>
      </c>
      <c r="N112" s="136" cm="1">
        <f t="array" ref="N112">Ikäryhmähinnat[Ikä 16+]*Ikärakenne[[#This Row],[16 vuotta täyttäneet]]</f>
        <v>202865.58</v>
      </c>
      <c r="O112" s="136" cm="1">
        <f t="array" ref="O112">Ikäryhmähinnat[Ikä 18-64]*Ikärakenne[[#This Row],[18–64-vuotiaat]]</f>
        <v>142790.12999999998</v>
      </c>
      <c r="P112" s="178">
        <f>SUM(Ikärakenne[[#This Row],[Ikä 0–5]:[Ikä 18-64]])</f>
        <v>4753743.62</v>
      </c>
    </row>
    <row r="113" spans="1:16" x14ac:dyDescent="0.25">
      <c r="A113" s="127">
        <v>301</v>
      </c>
      <c r="B113" s="124" t="s">
        <v>118</v>
      </c>
      <c r="C113" s="38">
        <f>SUM(Ikärakenne[[#This Row],[0–5-vuotiaat]:[16 vuotta täyttäneet]])</f>
        <v>19509</v>
      </c>
      <c r="D113" s="41">
        <v>806</v>
      </c>
      <c r="E113" s="41">
        <v>162</v>
      </c>
      <c r="F113" s="41">
        <v>1253</v>
      </c>
      <c r="G113" s="41">
        <v>716</v>
      </c>
      <c r="H113" s="41">
        <v>16572</v>
      </c>
      <c r="I113" s="41">
        <v>9759</v>
      </c>
      <c r="J113" s="136" cm="1">
        <f t="array" ref="J113">Ikäryhmähinnat[Ikä 0–5]*Ikärakenne[[#This Row],[0–5-vuotiaat]]</f>
        <v>7230295.54</v>
      </c>
      <c r="K113" s="136" cm="1">
        <f t="array" ref="K113">Ikäryhmähinnat[Ikä 6]*Ikärakenne[[#This Row],[6 vuotiaat]]</f>
        <v>1545275.88</v>
      </c>
      <c r="L113" s="136" cm="1">
        <f t="array" ref="L113">Ikäryhmähinnat[Ikä 7–12]*Ikärakenne[[#This Row],[7–12-vuotiaat]]</f>
        <v>10239641.300000001</v>
      </c>
      <c r="M113" s="136" cm="1">
        <f t="array" ref="M113">Ikäryhmähinnat[Ikä 13–15]*Ikärakenne[[#This Row],[13–15-vuotiaat]]</f>
        <v>9915991.4000000004</v>
      </c>
      <c r="N113" s="136" cm="1">
        <f t="array" ref="N113">Ikäryhmähinnat[Ikä 16+]*Ikärakenne[[#This Row],[16 vuotta täyttäneet]]</f>
        <v>1163685.8400000001</v>
      </c>
      <c r="O113" s="136" cm="1">
        <f t="array" ref="O113">Ikäryhmähinnat[Ikä 18-64]*Ikärakenne[[#This Row],[18–64-vuotiaat]]</f>
        <v>839957.12999999989</v>
      </c>
      <c r="P113" s="178">
        <f>SUM(Ikärakenne[[#This Row],[Ikä 0–5]:[Ikä 18-64]])</f>
        <v>30934847.089999996</v>
      </c>
    </row>
    <row r="114" spans="1:16" x14ac:dyDescent="0.25">
      <c r="A114" s="127">
        <v>304</v>
      </c>
      <c r="B114" s="124" t="s">
        <v>119</v>
      </c>
      <c r="C114" s="38">
        <f>SUM(Ikärakenne[[#This Row],[0–5-vuotiaat]:[16 vuotta täyttäneet]])</f>
        <v>970</v>
      </c>
      <c r="D114" s="38">
        <v>19</v>
      </c>
      <c r="E114" s="135">
        <v>5</v>
      </c>
      <c r="F114" s="135">
        <v>35</v>
      </c>
      <c r="G114" s="135">
        <v>16</v>
      </c>
      <c r="H114" s="135">
        <v>895</v>
      </c>
      <c r="I114" s="41">
        <v>465</v>
      </c>
      <c r="J114" s="136" cm="1">
        <f t="array" ref="J114">Ikäryhmähinnat[Ikä 0–5]*Ikärakenne[[#This Row],[0–5-vuotiaat]]</f>
        <v>170441.21</v>
      </c>
      <c r="K114" s="136" cm="1">
        <f t="array" ref="K114">Ikäryhmähinnat[Ikä 6]*Ikärakenne[[#This Row],[6 vuotiaat]]</f>
        <v>47693.7</v>
      </c>
      <c r="L114" s="136" cm="1">
        <f t="array" ref="L114">Ikäryhmähinnat[Ikä 7–12]*Ikärakenne[[#This Row],[7–12-vuotiaat]]</f>
        <v>286023.5</v>
      </c>
      <c r="M114" s="136" cm="1">
        <f t="array" ref="M114">Ikäryhmähinnat[Ikä 13–15]*Ikärakenne[[#This Row],[13–15-vuotiaat]]</f>
        <v>221586.4</v>
      </c>
      <c r="N114" s="136" cm="1">
        <f t="array" ref="N114">Ikäryhmähinnat[Ikä 16+]*Ikärakenne[[#This Row],[16 vuotta täyttäneet]]</f>
        <v>62846.9</v>
      </c>
      <c r="O114" s="136" cm="1">
        <f t="array" ref="O114">Ikäryhmähinnat[Ikä 18-64]*Ikärakenne[[#This Row],[18–64-vuotiaat]]</f>
        <v>40022.549999999996</v>
      </c>
      <c r="P114" s="178">
        <f>SUM(Ikärakenne[[#This Row],[Ikä 0–5]:[Ikä 18-64]])</f>
        <v>828614.26</v>
      </c>
    </row>
    <row r="115" spans="1:16" x14ac:dyDescent="0.25">
      <c r="A115" s="127">
        <v>305</v>
      </c>
      <c r="B115" s="124" t="s">
        <v>120</v>
      </c>
      <c r="C115" s="38">
        <f>SUM(Ikärakenne[[#This Row],[0–5-vuotiaat]:[16 vuotta täyttäneet]])</f>
        <v>14876</v>
      </c>
      <c r="D115" s="41">
        <v>602</v>
      </c>
      <c r="E115" s="41">
        <v>106</v>
      </c>
      <c r="F115" s="41">
        <v>963</v>
      </c>
      <c r="G115" s="41">
        <v>553</v>
      </c>
      <c r="H115" s="41">
        <v>12652</v>
      </c>
      <c r="I115" s="41">
        <v>7661</v>
      </c>
      <c r="J115" s="136" cm="1">
        <f t="array" ref="J115">Ikäryhmähinnat[Ikä 0–5]*Ikärakenne[[#This Row],[0–5-vuotiaat]]</f>
        <v>5400295.1799999997</v>
      </c>
      <c r="K115" s="136" cm="1">
        <f t="array" ref="K115">Ikäryhmähinnat[Ikä 6]*Ikärakenne[[#This Row],[6 vuotiaat]]</f>
        <v>1011106.44</v>
      </c>
      <c r="L115" s="136" cm="1">
        <f t="array" ref="L115">Ikäryhmähinnat[Ikä 7–12]*Ikärakenne[[#This Row],[7–12-vuotiaat]]</f>
        <v>7869732.3000000007</v>
      </c>
      <c r="M115" s="136" cm="1">
        <f t="array" ref="M115">Ikäryhmähinnat[Ikä 13–15]*Ikärakenne[[#This Row],[13–15-vuotiaat]]</f>
        <v>7658579.9500000002</v>
      </c>
      <c r="N115" s="136" cm="1">
        <f t="array" ref="N115">Ikäryhmähinnat[Ikä 16+]*Ikärakenne[[#This Row],[16 vuotta täyttäneet]]</f>
        <v>888423.44</v>
      </c>
      <c r="O115" s="136" cm="1">
        <f t="array" ref="O115">Ikäryhmähinnat[Ikä 18-64]*Ikärakenne[[#This Row],[18–64-vuotiaat]]</f>
        <v>659382.2699999999</v>
      </c>
      <c r="P115" s="178">
        <f>SUM(Ikärakenne[[#This Row],[Ikä 0–5]:[Ikä 18-64]])</f>
        <v>23487519.580000002</v>
      </c>
    </row>
    <row r="116" spans="1:16" x14ac:dyDescent="0.25">
      <c r="A116" s="127">
        <v>309</v>
      </c>
      <c r="B116" s="124" t="s">
        <v>121</v>
      </c>
      <c r="C116" s="38">
        <f>SUM(Ikärakenne[[#This Row],[0–5-vuotiaat]:[16 vuotta täyttäneet]])</f>
        <v>6444</v>
      </c>
      <c r="D116" s="41">
        <v>213</v>
      </c>
      <c r="E116" s="41">
        <v>46</v>
      </c>
      <c r="F116" s="41">
        <v>395</v>
      </c>
      <c r="G116" s="41">
        <v>226</v>
      </c>
      <c r="H116" s="41">
        <v>5564</v>
      </c>
      <c r="I116" s="41">
        <v>3162</v>
      </c>
      <c r="J116" s="136" cm="1">
        <f t="array" ref="J116">Ikäryhmähinnat[Ikä 0–5]*Ikärakenne[[#This Row],[0–5-vuotiaat]]</f>
        <v>1910735.67</v>
      </c>
      <c r="K116" s="136" cm="1">
        <f t="array" ref="K116">Ikäryhmähinnat[Ikä 6]*Ikärakenne[[#This Row],[6 vuotiaat]]</f>
        <v>438782.04</v>
      </c>
      <c r="L116" s="136" cm="1">
        <f t="array" ref="L116">Ikäryhmähinnat[Ikä 7–12]*Ikärakenne[[#This Row],[7–12-vuotiaat]]</f>
        <v>3227979.5</v>
      </c>
      <c r="M116" s="136" cm="1">
        <f t="array" ref="M116">Ikäryhmähinnat[Ikä 13–15]*Ikärakenne[[#This Row],[13–15-vuotiaat]]</f>
        <v>3129907.9</v>
      </c>
      <c r="N116" s="136" cm="1">
        <f t="array" ref="N116">Ikäryhmähinnat[Ikä 16+]*Ikärakenne[[#This Row],[16 vuotta täyttäneet]]</f>
        <v>390704.08</v>
      </c>
      <c r="O116" s="136" cm="1">
        <f t="array" ref="O116">Ikäryhmähinnat[Ikä 18-64]*Ikärakenne[[#This Row],[18–64-vuotiaat]]</f>
        <v>272153.33999999997</v>
      </c>
      <c r="P116" s="178">
        <f>SUM(Ikärakenne[[#This Row],[Ikä 0–5]:[Ikä 18-64]])</f>
        <v>9370262.5299999993</v>
      </c>
    </row>
    <row r="117" spans="1:16" x14ac:dyDescent="0.25">
      <c r="A117" s="127">
        <v>312</v>
      </c>
      <c r="B117" s="124" t="s">
        <v>122</v>
      </c>
      <c r="C117" s="38">
        <f>SUM(Ikärakenne[[#This Row],[0–5-vuotiaat]:[16 vuotta täyttäneet]])</f>
        <v>1155</v>
      </c>
      <c r="D117" s="41">
        <v>45</v>
      </c>
      <c r="E117" s="41">
        <v>14</v>
      </c>
      <c r="F117" s="41">
        <v>85</v>
      </c>
      <c r="G117" s="41">
        <v>49</v>
      </c>
      <c r="H117" s="41">
        <v>962</v>
      </c>
      <c r="I117" s="41">
        <v>469</v>
      </c>
      <c r="J117" s="136" cm="1">
        <f t="array" ref="J117">Ikäryhmähinnat[Ikä 0–5]*Ikärakenne[[#This Row],[0–5-vuotiaat]]</f>
        <v>403676.55</v>
      </c>
      <c r="K117" s="136" cm="1">
        <f t="array" ref="K117">Ikäryhmähinnat[Ikä 6]*Ikärakenne[[#This Row],[6 vuotiaat]]</f>
        <v>133542.35999999999</v>
      </c>
      <c r="L117" s="136" cm="1">
        <f t="array" ref="L117">Ikäryhmähinnat[Ikä 7–12]*Ikärakenne[[#This Row],[7–12-vuotiaat]]</f>
        <v>694628.5</v>
      </c>
      <c r="M117" s="136" cm="1">
        <f t="array" ref="M117">Ikäryhmähinnat[Ikä 13–15]*Ikärakenne[[#This Row],[13–15-vuotiaat]]</f>
        <v>678608.35</v>
      </c>
      <c r="N117" s="136" cm="1">
        <f t="array" ref="N117">Ikäryhmähinnat[Ikä 16+]*Ikärakenne[[#This Row],[16 vuotta täyttäneet]]</f>
        <v>67551.64</v>
      </c>
      <c r="O117" s="136" cm="1">
        <f t="array" ref="O117">Ikäryhmähinnat[Ikä 18-64]*Ikärakenne[[#This Row],[18–64-vuotiaat]]</f>
        <v>40366.829999999994</v>
      </c>
      <c r="P117" s="178">
        <f>SUM(Ikärakenne[[#This Row],[Ikä 0–5]:[Ikä 18-64]])</f>
        <v>2018374.2299999997</v>
      </c>
    </row>
    <row r="118" spans="1:16" x14ac:dyDescent="0.25">
      <c r="A118" s="127">
        <v>316</v>
      </c>
      <c r="B118" s="124" t="s">
        <v>123</v>
      </c>
      <c r="C118" s="38">
        <f>SUM(Ikärakenne[[#This Row],[0–5-vuotiaat]:[16 vuotta täyttäneet]])</f>
        <v>4093</v>
      </c>
      <c r="D118" s="41">
        <v>136</v>
      </c>
      <c r="E118" s="41">
        <v>33</v>
      </c>
      <c r="F118" s="41">
        <v>233</v>
      </c>
      <c r="G118" s="41">
        <v>133</v>
      </c>
      <c r="H118" s="41">
        <v>3558</v>
      </c>
      <c r="I118" s="41">
        <v>2247</v>
      </c>
      <c r="J118" s="136" cm="1">
        <f t="array" ref="J118">Ikäryhmähinnat[Ikä 0–5]*Ikärakenne[[#This Row],[0–5-vuotiaat]]</f>
        <v>1220000.24</v>
      </c>
      <c r="K118" s="136" cm="1">
        <f t="array" ref="K118">Ikäryhmähinnat[Ikä 6]*Ikärakenne[[#This Row],[6 vuotiaat]]</f>
        <v>314778.42</v>
      </c>
      <c r="L118" s="136" cm="1">
        <f t="array" ref="L118">Ikäryhmähinnat[Ikä 7–12]*Ikärakenne[[#This Row],[7–12-vuotiaat]]</f>
        <v>1904099.3</v>
      </c>
      <c r="M118" s="136" cm="1">
        <f t="array" ref="M118">Ikäryhmähinnat[Ikä 13–15]*Ikärakenne[[#This Row],[13–15-vuotiaat]]</f>
        <v>1841936.95</v>
      </c>
      <c r="N118" s="136" cm="1">
        <f t="array" ref="N118">Ikäryhmähinnat[Ikä 16+]*Ikärakenne[[#This Row],[16 vuotta täyttäneet]]</f>
        <v>249842.76</v>
      </c>
      <c r="O118" s="136" cm="1">
        <f t="array" ref="O118">Ikäryhmähinnat[Ikä 18-64]*Ikärakenne[[#This Row],[18–64-vuotiaat]]</f>
        <v>193399.28999999998</v>
      </c>
      <c r="P118" s="178">
        <f>SUM(Ikärakenne[[#This Row],[Ikä 0–5]:[Ikä 18-64]])</f>
        <v>5724056.96</v>
      </c>
    </row>
    <row r="119" spans="1:16" x14ac:dyDescent="0.25">
      <c r="A119" s="127">
        <v>317</v>
      </c>
      <c r="B119" s="124" t="s">
        <v>124</v>
      </c>
      <c r="C119" s="38">
        <f>SUM(Ikärakenne[[#This Row],[0–5-vuotiaat]:[16 vuotta täyttäneet]])</f>
        <v>2373</v>
      </c>
      <c r="D119" s="41">
        <v>122</v>
      </c>
      <c r="E119" s="41">
        <v>24</v>
      </c>
      <c r="F119" s="41">
        <v>176</v>
      </c>
      <c r="G119" s="41">
        <v>111</v>
      </c>
      <c r="H119" s="41">
        <v>1940</v>
      </c>
      <c r="I119" s="41">
        <v>1134</v>
      </c>
      <c r="J119" s="136" cm="1">
        <f t="array" ref="J119">Ikäryhmähinnat[Ikä 0–5]*Ikärakenne[[#This Row],[0–5-vuotiaat]]</f>
        <v>1094411.98</v>
      </c>
      <c r="K119" s="136" cm="1">
        <f t="array" ref="K119">Ikäryhmähinnat[Ikä 6]*Ikärakenne[[#This Row],[6 vuotiaat]]</f>
        <v>228929.76</v>
      </c>
      <c r="L119" s="136" cm="1">
        <f t="array" ref="L119">Ikäryhmähinnat[Ikä 7–12]*Ikärakenne[[#This Row],[7–12-vuotiaat]]</f>
        <v>1438289.6</v>
      </c>
      <c r="M119" s="136" cm="1">
        <f t="array" ref="M119">Ikäryhmähinnat[Ikä 13–15]*Ikärakenne[[#This Row],[13–15-vuotiaat]]</f>
        <v>1537255.65</v>
      </c>
      <c r="N119" s="136" cm="1">
        <f t="array" ref="N119">Ikäryhmähinnat[Ikä 16+]*Ikärakenne[[#This Row],[16 vuotta täyttäneet]]</f>
        <v>136226.79999999999</v>
      </c>
      <c r="O119" s="136" cm="1">
        <f t="array" ref="O119">Ikäryhmähinnat[Ikä 18-64]*Ikärakenne[[#This Row],[18–64-vuotiaat]]</f>
        <v>97603.37999999999</v>
      </c>
      <c r="P119" s="178">
        <f>SUM(Ikärakenne[[#This Row],[Ikä 0–5]:[Ikä 18-64]])</f>
        <v>4532717.17</v>
      </c>
    </row>
    <row r="120" spans="1:16" x14ac:dyDescent="0.25">
      <c r="A120" s="127">
        <v>320</v>
      </c>
      <c r="B120" s="124" t="s">
        <v>125</v>
      </c>
      <c r="C120" s="38">
        <f>SUM(Ikärakenne[[#This Row],[0–5-vuotiaat]:[16 vuotta täyttäneet]])</f>
        <v>6954</v>
      </c>
      <c r="D120" s="41">
        <v>218</v>
      </c>
      <c r="E120" s="41">
        <v>37</v>
      </c>
      <c r="F120" s="41">
        <v>289</v>
      </c>
      <c r="G120" s="41">
        <v>167</v>
      </c>
      <c r="H120" s="41">
        <v>6243</v>
      </c>
      <c r="I120" s="41">
        <v>3226</v>
      </c>
      <c r="J120" s="136" cm="1">
        <f t="array" ref="J120">Ikäryhmähinnat[Ikä 0–5]*Ikärakenne[[#This Row],[0–5-vuotiaat]]</f>
        <v>1955588.62</v>
      </c>
      <c r="K120" s="136" cm="1">
        <f t="array" ref="K120">Ikäryhmähinnat[Ikä 6]*Ikärakenne[[#This Row],[6 vuotiaat]]</f>
        <v>352933.38</v>
      </c>
      <c r="L120" s="136" cm="1">
        <f t="array" ref="L120">Ikäryhmähinnat[Ikä 7–12]*Ikärakenne[[#This Row],[7–12-vuotiaat]]</f>
        <v>2361736.9</v>
      </c>
      <c r="M120" s="136" cm="1">
        <f t="array" ref="M120">Ikäryhmähinnat[Ikä 13–15]*Ikärakenne[[#This Row],[13–15-vuotiaat]]</f>
        <v>2312808.0499999998</v>
      </c>
      <c r="N120" s="136" cm="1">
        <f t="array" ref="N120">Ikäryhmähinnat[Ikä 16+]*Ikärakenne[[#This Row],[16 vuotta täyttäneet]]</f>
        <v>438383.46</v>
      </c>
      <c r="O120" s="136" cm="1">
        <f t="array" ref="O120">Ikäryhmähinnat[Ikä 18-64]*Ikärakenne[[#This Row],[18–64-vuotiaat]]</f>
        <v>277661.82</v>
      </c>
      <c r="P120" s="178">
        <f>SUM(Ikärakenne[[#This Row],[Ikä 0–5]:[Ikä 18-64]])</f>
        <v>7699112.2300000004</v>
      </c>
    </row>
    <row r="121" spans="1:16" x14ac:dyDescent="0.25">
      <c r="A121" s="127">
        <v>322</v>
      </c>
      <c r="B121" s="124" t="s">
        <v>126</v>
      </c>
      <c r="C121" s="38">
        <f>SUM(Ikärakenne[[#This Row],[0–5-vuotiaat]:[16 vuotta täyttäneet]])</f>
        <v>6371</v>
      </c>
      <c r="D121" s="41">
        <v>223</v>
      </c>
      <c r="E121" s="41">
        <v>53</v>
      </c>
      <c r="F121" s="41">
        <v>321</v>
      </c>
      <c r="G121" s="41">
        <v>193</v>
      </c>
      <c r="H121" s="41">
        <v>5581</v>
      </c>
      <c r="I121" s="41">
        <v>3111</v>
      </c>
      <c r="J121" s="136" cm="1">
        <f t="array" ref="J121">Ikäryhmähinnat[Ikä 0–5]*Ikärakenne[[#This Row],[0–5-vuotiaat]]</f>
        <v>2000441.57</v>
      </c>
      <c r="K121" s="136" cm="1">
        <f t="array" ref="K121">Ikäryhmähinnat[Ikä 6]*Ikärakenne[[#This Row],[6 vuotiaat]]</f>
        <v>505553.22</v>
      </c>
      <c r="L121" s="136" cm="1">
        <f t="array" ref="L121">Ikäryhmähinnat[Ikä 7–12]*Ikärakenne[[#This Row],[7–12-vuotiaat]]</f>
        <v>2623244.1</v>
      </c>
      <c r="M121" s="136" cm="1">
        <f t="array" ref="M121">Ikäryhmähinnat[Ikä 13–15]*Ikärakenne[[#This Row],[13–15-vuotiaat]]</f>
        <v>2672885.9499999997</v>
      </c>
      <c r="N121" s="136" cm="1">
        <f t="array" ref="N121">Ikäryhmähinnat[Ikä 16+]*Ikärakenne[[#This Row],[16 vuotta täyttäneet]]</f>
        <v>391897.82</v>
      </c>
      <c r="O121" s="136" cm="1">
        <f t="array" ref="O121">Ikäryhmähinnat[Ikä 18-64]*Ikärakenne[[#This Row],[18–64-vuotiaat]]</f>
        <v>267763.76999999996</v>
      </c>
      <c r="P121" s="178">
        <f>SUM(Ikärakenne[[#This Row],[Ikä 0–5]:[Ikä 18-64]])</f>
        <v>8461786.4299999997</v>
      </c>
    </row>
    <row r="122" spans="1:16" x14ac:dyDescent="0.25">
      <c r="A122" s="127">
        <v>398</v>
      </c>
      <c r="B122" s="124" t="s">
        <v>127</v>
      </c>
      <c r="C122" s="38">
        <f>SUM(Ikärakenne[[#This Row],[0–5-vuotiaat]:[16 vuotta täyttäneet]])</f>
        <v>121337</v>
      </c>
      <c r="D122" s="41">
        <v>5541</v>
      </c>
      <c r="E122" s="41">
        <v>1057</v>
      </c>
      <c r="F122" s="41">
        <v>7002</v>
      </c>
      <c r="G122" s="41">
        <v>3931</v>
      </c>
      <c r="H122" s="41">
        <v>103806</v>
      </c>
      <c r="I122" s="41">
        <v>69925</v>
      </c>
      <c r="J122" s="136" cm="1">
        <f t="array" ref="J122">Ikäryhmähinnat[Ikä 0–5]*Ikärakenne[[#This Row],[0–5-vuotiaat]]</f>
        <v>49706039.189999998</v>
      </c>
      <c r="K122" s="136" cm="1">
        <f t="array" ref="K122">Ikäryhmähinnat[Ikä 6]*Ikärakenne[[#This Row],[6 vuotiaat]]</f>
        <v>10082448.18</v>
      </c>
      <c r="L122" s="136" cm="1">
        <f t="array" ref="L122">Ikäryhmähinnat[Ikä 7–12]*Ikärakenne[[#This Row],[7–12-vuotiaat]]</f>
        <v>57221044.200000003</v>
      </c>
      <c r="M122" s="136" cm="1">
        <f t="array" ref="M122">Ikäryhmähinnat[Ikä 13–15]*Ikärakenne[[#This Row],[13–15-vuotiaat]]</f>
        <v>54441008.649999999</v>
      </c>
      <c r="N122" s="136" cm="1">
        <f t="array" ref="N122">Ikäryhmähinnat[Ikä 16+]*Ikärakenne[[#This Row],[16 vuotta täyttäneet]]</f>
        <v>7289257.3200000003</v>
      </c>
      <c r="O122" s="136" cm="1">
        <f t="array" ref="O122">Ikäryhmähinnat[Ikä 18-64]*Ikärakenne[[#This Row],[18–64-vuotiaat]]</f>
        <v>6018444.7499999991</v>
      </c>
      <c r="P122" s="178">
        <f>SUM(Ikärakenne[[#This Row],[Ikä 0–5]:[Ikä 18-64]])</f>
        <v>184758242.28999999</v>
      </c>
    </row>
    <row r="123" spans="1:16" x14ac:dyDescent="0.25">
      <c r="A123" s="127">
        <v>399</v>
      </c>
      <c r="B123" s="124" t="s">
        <v>128</v>
      </c>
      <c r="C123" s="38">
        <f>SUM(Ikärakenne[[#This Row],[0–5-vuotiaat]:[16 vuotta täyttäneet]])</f>
        <v>7656</v>
      </c>
      <c r="D123" s="38">
        <v>358</v>
      </c>
      <c r="E123" s="135">
        <v>62</v>
      </c>
      <c r="F123" s="135">
        <v>663</v>
      </c>
      <c r="G123" s="135">
        <v>382</v>
      </c>
      <c r="H123" s="135">
        <v>6191</v>
      </c>
      <c r="I123" s="41">
        <v>4040</v>
      </c>
      <c r="J123" s="136" cm="1">
        <f t="array" ref="J123">Ikäryhmähinnat[Ikä 0–5]*Ikärakenne[[#This Row],[0–5-vuotiaat]]</f>
        <v>3211471.22</v>
      </c>
      <c r="K123" s="136" cm="1">
        <f t="array" ref="K123">Ikäryhmähinnat[Ikä 6]*Ikärakenne[[#This Row],[6 vuotiaat]]</f>
        <v>591401.88</v>
      </c>
      <c r="L123" s="136" cm="1">
        <f t="array" ref="L123">Ikäryhmähinnat[Ikä 7–12]*Ikärakenne[[#This Row],[7–12-vuotiaat]]</f>
        <v>5418102.2999999998</v>
      </c>
      <c r="M123" s="136" cm="1">
        <f t="array" ref="M123">Ikäryhmähinnat[Ikä 13–15]*Ikärakenne[[#This Row],[13–15-vuotiaat]]</f>
        <v>5290375.3</v>
      </c>
      <c r="N123" s="136" cm="1">
        <f t="array" ref="N123">Ikäryhmähinnat[Ikä 16+]*Ikärakenne[[#This Row],[16 vuotta täyttäneet]]</f>
        <v>434732.02</v>
      </c>
      <c r="O123" s="136" cm="1">
        <f t="array" ref="O123">Ikäryhmähinnat[Ikä 18-64]*Ikärakenne[[#This Row],[18–64-vuotiaat]]</f>
        <v>347722.8</v>
      </c>
      <c r="P123" s="178">
        <f>SUM(Ikärakenne[[#This Row],[Ikä 0–5]:[Ikä 18-64]])</f>
        <v>15293805.52</v>
      </c>
    </row>
    <row r="124" spans="1:16" x14ac:dyDescent="0.25">
      <c r="A124" s="127">
        <v>400</v>
      </c>
      <c r="B124" s="124" t="s">
        <v>129</v>
      </c>
      <c r="C124" s="38">
        <f>SUM(Ikärakenne[[#This Row],[0–5-vuotiaat]:[16 vuotta täyttäneet]])</f>
        <v>8479</v>
      </c>
      <c r="D124" s="41">
        <v>392</v>
      </c>
      <c r="E124" s="41">
        <v>76</v>
      </c>
      <c r="F124" s="41">
        <v>614</v>
      </c>
      <c r="G124" s="41">
        <v>350</v>
      </c>
      <c r="H124" s="41">
        <v>7047</v>
      </c>
      <c r="I124" s="41">
        <v>4638</v>
      </c>
      <c r="J124" s="136" cm="1">
        <f t="array" ref="J124">Ikäryhmähinnat[Ikä 0–5]*Ikärakenne[[#This Row],[0–5-vuotiaat]]</f>
        <v>3516471.2800000003</v>
      </c>
      <c r="K124" s="136" cm="1">
        <f t="array" ref="K124">Ikäryhmähinnat[Ikä 6]*Ikärakenne[[#This Row],[6 vuotiaat]]</f>
        <v>724944.24</v>
      </c>
      <c r="L124" s="136" cm="1">
        <f t="array" ref="L124">Ikäryhmähinnat[Ikä 7–12]*Ikärakenne[[#This Row],[7–12-vuotiaat]]</f>
        <v>5017669.4000000004</v>
      </c>
      <c r="M124" s="136" cm="1">
        <f t="array" ref="M124">Ikäryhmähinnat[Ikä 13–15]*Ikärakenne[[#This Row],[13–15-vuotiaat]]</f>
        <v>4847202.5</v>
      </c>
      <c r="N124" s="136" cm="1">
        <f t="array" ref="N124">Ikäryhmähinnat[Ikä 16+]*Ikärakenne[[#This Row],[16 vuotta täyttäneet]]</f>
        <v>494840.33999999997</v>
      </c>
      <c r="O124" s="136" cm="1">
        <f t="array" ref="O124">Ikäryhmähinnat[Ikä 18-64]*Ikärakenne[[#This Row],[18–64-vuotiaat]]</f>
        <v>399192.66</v>
      </c>
      <c r="P124" s="178">
        <f>SUM(Ikärakenne[[#This Row],[Ikä 0–5]:[Ikä 18-64]])</f>
        <v>15000320.420000002</v>
      </c>
    </row>
    <row r="125" spans="1:16" x14ac:dyDescent="0.25">
      <c r="A125" s="127">
        <v>402</v>
      </c>
      <c r="B125" s="124" t="s">
        <v>130</v>
      </c>
      <c r="C125" s="38">
        <f>SUM(Ikärakenne[[#This Row],[0–5-vuotiaat]:[16 vuotta täyttäneet]])</f>
        <v>8865</v>
      </c>
      <c r="D125" s="41">
        <v>374</v>
      </c>
      <c r="E125" s="41">
        <v>61</v>
      </c>
      <c r="F125" s="41">
        <v>536</v>
      </c>
      <c r="G125" s="41">
        <v>331</v>
      </c>
      <c r="H125" s="41">
        <v>7563</v>
      </c>
      <c r="I125" s="41">
        <v>4600</v>
      </c>
      <c r="J125" s="136" cm="1">
        <f t="array" ref="J125">Ikäryhmähinnat[Ikä 0–5]*Ikärakenne[[#This Row],[0–5-vuotiaat]]</f>
        <v>3355000.66</v>
      </c>
      <c r="K125" s="136" cm="1">
        <f t="array" ref="K125">Ikäryhmähinnat[Ikä 6]*Ikärakenne[[#This Row],[6 vuotiaat]]</f>
        <v>581863.14</v>
      </c>
      <c r="L125" s="136" cm="1">
        <f t="array" ref="L125">Ikäryhmähinnat[Ikä 7–12]*Ikärakenne[[#This Row],[7–12-vuotiaat]]</f>
        <v>4380245.6000000006</v>
      </c>
      <c r="M125" s="136" cm="1">
        <f t="array" ref="M125">Ikäryhmähinnat[Ikä 13–15]*Ikärakenne[[#This Row],[13–15-vuotiaat]]</f>
        <v>4584068.6499999994</v>
      </c>
      <c r="N125" s="136" cm="1">
        <f t="array" ref="N125">Ikäryhmähinnat[Ikä 16+]*Ikärakenne[[#This Row],[16 vuotta täyttäneet]]</f>
        <v>531073.86</v>
      </c>
      <c r="O125" s="136" cm="1">
        <f t="array" ref="O125">Ikäryhmähinnat[Ikä 18-64]*Ikärakenne[[#This Row],[18–64-vuotiaat]]</f>
        <v>395921.99999999994</v>
      </c>
      <c r="P125" s="178">
        <f>SUM(Ikärakenne[[#This Row],[Ikä 0–5]:[Ikä 18-64]])</f>
        <v>13828173.91</v>
      </c>
    </row>
    <row r="126" spans="1:16" x14ac:dyDescent="0.25">
      <c r="A126" s="127">
        <v>403</v>
      </c>
      <c r="B126" s="124" t="s">
        <v>131</v>
      </c>
      <c r="C126" s="38">
        <f>SUM(Ikärakenne[[#This Row],[0–5-vuotiaat]:[16 vuotta täyttäneet]])</f>
        <v>2758</v>
      </c>
      <c r="D126" s="41">
        <v>102</v>
      </c>
      <c r="E126" s="41">
        <v>26</v>
      </c>
      <c r="F126" s="41">
        <v>188</v>
      </c>
      <c r="G126" s="41">
        <v>87</v>
      </c>
      <c r="H126" s="41">
        <v>2355</v>
      </c>
      <c r="I126" s="41">
        <v>1208</v>
      </c>
      <c r="J126" s="136" cm="1">
        <f t="array" ref="J126">Ikäryhmähinnat[Ikä 0–5]*Ikärakenne[[#This Row],[0–5-vuotiaat]]</f>
        <v>915000.18</v>
      </c>
      <c r="K126" s="136" cm="1">
        <f t="array" ref="K126">Ikäryhmähinnat[Ikä 6]*Ikärakenne[[#This Row],[6 vuotiaat]]</f>
        <v>248007.24</v>
      </c>
      <c r="L126" s="136" cm="1">
        <f t="array" ref="L126">Ikäryhmähinnat[Ikä 7–12]*Ikärakenne[[#This Row],[7–12-vuotiaat]]</f>
        <v>1536354.8</v>
      </c>
      <c r="M126" s="136" cm="1">
        <f t="array" ref="M126">Ikäryhmähinnat[Ikä 13–15]*Ikärakenne[[#This Row],[13–15-vuotiaat]]</f>
        <v>1204876.05</v>
      </c>
      <c r="N126" s="136" cm="1">
        <f t="array" ref="N126">Ikäryhmähinnat[Ikä 16+]*Ikärakenne[[#This Row],[16 vuotta täyttäneet]]</f>
        <v>165368.1</v>
      </c>
      <c r="O126" s="136" cm="1">
        <f t="array" ref="O126">Ikäryhmähinnat[Ikä 18-64]*Ikärakenne[[#This Row],[18–64-vuotiaat]]</f>
        <v>103972.56</v>
      </c>
      <c r="P126" s="178">
        <f>SUM(Ikärakenne[[#This Row],[Ikä 0–5]:[Ikä 18-64]])</f>
        <v>4173578.9299999997</v>
      </c>
    </row>
    <row r="127" spans="1:16" x14ac:dyDescent="0.25">
      <c r="A127" s="127">
        <v>405</v>
      </c>
      <c r="B127" s="124" t="s">
        <v>132</v>
      </c>
      <c r="C127" s="38">
        <f>SUM(Ikärakenne[[#This Row],[0–5-vuotiaat]:[16 vuotta täyttäneet]])</f>
        <v>73327</v>
      </c>
      <c r="D127" s="41">
        <v>2994</v>
      </c>
      <c r="E127" s="41">
        <v>548</v>
      </c>
      <c r="F127" s="41">
        <v>4163</v>
      </c>
      <c r="G127" s="41">
        <v>2270</v>
      </c>
      <c r="H127" s="41">
        <v>63352</v>
      </c>
      <c r="I127" s="41">
        <v>43157</v>
      </c>
      <c r="J127" s="136" cm="1">
        <f t="array" ref="J127">Ikäryhmähinnat[Ikä 0–5]*Ikärakenne[[#This Row],[0–5-vuotiaat]]</f>
        <v>26857946.460000001</v>
      </c>
      <c r="K127" s="136" cm="1">
        <f t="array" ref="K127">Ikäryhmähinnat[Ikä 6]*Ikärakenne[[#This Row],[6 vuotiaat]]</f>
        <v>5227229.5199999996</v>
      </c>
      <c r="L127" s="136" cm="1">
        <f t="array" ref="L127">Ikäryhmähinnat[Ikä 7–12]*Ikärakenne[[#This Row],[7–12-vuotiaat]]</f>
        <v>34020452.300000004</v>
      </c>
      <c r="M127" s="136" cm="1">
        <f t="array" ref="M127">Ikäryhmähinnat[Ikä 13–15]*Ikärakenne[[#This Row],[13–15-vuotiaat]]</f>
        <v>31437570.5</v>
      </c>
      <c r="N127" s="136" cm="1">
        <f t="array" ref="N127">Ikäryhmähinnat[Ikä 16+]*Ikärakenne[[#This Row],[16 vuotta täyttäneet]]</f>
        <v>4448577.4399999995</v>
      </c>
      <c r="O127" s="136" cm="1">
        <f t="array" ref="O127">Ikäryhmähinnat[Ikä 18-64]*Ikärakenne[[#This Row],[18–64-vuotiaat]]</f>
        <v>3714522.9899999998</v>
      </c>
      <c r="P127" s="178">
        <f>SUM(Ikärakenne[[#This Row],[Ikä 0–5]:[Ikä 18-64]])</f>
        <v>105706299.20999999</v>
      </c>
    </row>
    <row r="128" spans="1:16" x14ac:dyDescent="0.25">
      <c r="A128" s="127">
        <v>407</v>
      </c>
      <c r="B128" s="124" t="s">
        <v>133</v>
      </c>
      <c r="C128" s="38">
        <f>SUM(Ikärakenne[[#This Row],[0–5-vuotiaat]:[16 vuotta täyttäneet]])</f>
        <v>2429</v>
      </c>
      <c r="D128" s="41">
        <v>92</v>
      </c>
      <c r="E128" s="41">
        <v>21</v>
      </c>
      <c r="F128" s="41">
        <v>142</v>
      </c>
      <c r="G128" s="41">
        <v>70</v>
      </c>
      <c r="H128" s="41">
        <v>2104</v>
      </c>
      <c r="I128" s="41">
        <v>1265</v>
      </c>
      <c r="J128" s="136" cm="1">
        <f t="array" ref="J128">Ikäryhmähinnat[Ikä 0–5]*Ikärakenne[[#This Row],[0–5-vuotiaat]]</f>
        <v>825294.28</v>
      </c>
      <c r="K128" s="136" cm="1">
        <f t="array" ref="K128">Ikäryhmähinnat[Ikä 6]*Ikärakenne[[#This Row],[6 vuotiaat]]</f>
        <v>200313.54</v>
      </c>
      <c r="L128" s="136" cm="1">
        <f t="array" ref="L128">Ikäryhmähinnat[Ikä 7–12]*Ikärakenne[[#This Row],[7–12-vuotiaat]]</f>
        <v>1160438.2</v>
      </c>
      <c r="M128" s="136" cm="1">
        <f t="array" ref="M128">Ikäryhmähinnat[Ikä 13–15]*Ikärakenne[[#This Row],[13–15-vuotiaat]]</f>
        <v>969440.5</v>
      </c>
      <c r="N128" s="136" cm="1">
        <f t="array" ref="N128">Ikäryhmähinnat[Ikä 16+]*Ikärakenne[[#This Row],[16 vuotta täyttäneet]]</f>
        <v>147742.88</v>
      </c>
      <c r="O128" s="136" cm="1">
        <f t="array" ref="O128">Ikäryhmähinnat[Ikä 18-64]*Ikärakenne[[#This Row],[18–64-vuotiaat]]</f>
        <v>108878.54999999999</v>
      </c>
      <c r="P128" s="178">
        <f>SUM(Ikärakenne[[#This Row],[Ikä 0–5]:[Ikä 18-64]])</f>
        <v>3412107.9499999997</v>
      </c>
    </row>
    <row r="129" spans="1:16" x14ac:dyDescent="0.25">
      <c r="A129" s="127">
        <v>408</v>
      </c>
      <c r="B129" s="124" t="s">
        <v>134</v>
      </c>
      <c r="C129" s="38">
        <f>SUM(Ikärakenne[[#This Row],[0–5-vuotiaat]:[16 vuotta täyttäneet]])</f>
        <v>14028</v>
      </c>
      <c r="D129" s="41">
        <v>682</v>
      </c>
      <c r="E129" s="41">
        <v>147</v>
      </c>
      <c r="F129" s="41">
        <v>1060</v>
      </c>
      <c r="G129" s="41">
        <v>579</v>
      </c>
      <c r="H129" s="41">
        <v>11560</v>
      </c>
      <c r="I129" s="41">
        <v>7518</v>
      </c>
      <c r="J129" s="136" cm="1">
        <f t="array" ref="J129">Ikäryhmähinnat[Ikä 0–5]*Ikärakenne[[#This Row],[0–5-vuotiaat]]</f>
        <v>6117942.3799999999</v>
      </c>
      <c r="K129" s="136" cm="1">
        <f t="array" ref="K129">Ikäryhmähinnat[Ikä 6]*Ikärakenne[[#This Row],[6 vuotiaat]]</f>
        <v>1402194.78</v>
      </c>
      <c r="L129" s="136" cm="1">
        <f t="array" ref="L129">Ikäryhmähinnat[Ikä 7–12]*Ikärakenne[[#This Row],[7–12-vuotiaat]]</f>
        <v>8662426</v>
      </c>
      <c r="M129" s="136" cm="1">
        <f t="array" ref="M129">Ikäryhmähinnat[Ikä 13–15]*Ikärakenne[[#This Row],[13–15-vuotiaat]]</f>
        <v>8018657.8499999996</v>
      </c>
      <c r="N129" s="136" cm="1">
        <f t="array" ref="N129">Ikäryhmähinnat[Ikä 16+]*Ikärakenne[[#This Row],[16 vuotta täyttäneet]]</f>
        <v>811743.2</v>
      </c>
      <c r="O129" s="136" cm="1">
        <f t="array" ref="O129">Ikäryhmähinnat[Ikä 18-64]*Ikärakenne[[#This Row],[18–64-vuotiaat]]</f>
        <v>647074.25999999989</v>
      </c>
      <c r="P129" s="178">
        <f>SUM(Ikärakenne[[#This Row],[Ikä 0–5]:[Ikä 18-64]])</f>
        <v>25660038.469999999</v>
      </c>
    </row>
    <row r="130" spans="1:16" x14ac:dyDescent="0.25">
      <c r="A130" s="127">
        <v>410</v>
      </c>
      <c r="B130" s="124" t="s">
        <v>135</v>
      </c>
      <c r="C130" s="38">
        <f>SUM(Ikärakenne[[#This Row],[0–5-vuotiaat]:[16 vuotta täyttäneet]])</f>
        <v>18878</v>
      </c>
      <c r="D130" s="41">
        <v>1208</v>
      </c>
      <c r="E130" s="41">
        <v>228</v>
      </c>
      <c r="F130" s="41">
        <v>1839</v>
      </c>
      <c r="G130" s="41">
        <v>970</v>
      </c>
      <c r="H130" s="41">
        <v>14633</v>
      </c>
      <c r="I130" s="41">
        <v>9877</v>
      </c>
      <c r="J130" s="136" cm="1">
        <f t="array" ref="J130">Ikäryhmähinnat[Ikä 0–5]*Ikärakenne[[#This Row],[0–5-vuotiaat]]</f>
        <v>10836472.720000001</v>
      </c>
      <c r="K130" s="136" cm="1">
        <f t="array" ref="K130">Ikäryhmähinnat[Ikä 6]*Ikärakenne[[#This Row],[6 vuotiaat]]</f>
        <v>2174832.7199999997</v>
      </c>
      <c r="L130" s="136" cm="1">
        <f t="array" ref="L130">Ikäryhmähinnat[Ikä 7–12]*Ikärakenne[[#This Row],[7–12-vuotiaat]]</f>
        <v>15028491.9</v>
      </c>
      <c r="M130" s="136" cm="1">
        <f t="array" ref="M130">Ikäryhmähinnat[Ikä 13–15]*Ikärakenne[[#This Row],[13–15-vuotiaat]]</f>
        <v>13433675.5</v>
      </c>
      <c r="N130" s="136" cm="1">
        <f t="array" ref="N130">Ikäryhmähinnat[Ikä 16+]*Ikärakenne[[#This Row],[16 vuotta täyttäneet]]</f>
        <v>1027529.26</v>
      </c>
      <c r="O130" s="136" cm="1">
        <f t="array" ref="O130">Ikäryhmähinnat[Ikä 18-64]*Ikärakenne[[#This Row],[18–64-vuotiaat]]</f>
        <v>850113.3899999999</v>
      </c>
      <c r="P130" s="178">
        <f>SUM(Ikärakenne[[#This Row],[Ikä 0–5]:[Ikä 18-64]])</f>
        <v>43351115.490000002</v>
      </c>
    </row>
    <row r="131" spans="1:16" x14ac:dyDescent="0.25">
      <c r="A131" s="127">
        <v>416</v>
      </c>
      <c r="B131" s="124" t="s">
        <v>136</v>
      </c>
      <c r="C131" s="38">
        <f>SUM(Ikärakenne[[#This Row],[0–5-vuotiaat]:[16 vuotta täyttäneet]])</f>
        <v>2849</v>
      </c>
      <c r="D131" s="41">
        <v>136</v>
      </c>
      <c r="E131" s="41">
        <v>27</v>
      </c>
      <c r="F131" s="41">
        <v>216</v>
      </c>
      <c r="G131" s="41">
        <v>122</v>
      </c>
      <c r="H131" s="41">
        <v>2348</v>
      </c>
      <c r="I131" s="41">
        <v>1503</v>
      </c>
      <c r="J131" s="136" cm="1">
        <f t="array" ref="J131">Ikäryhmähinnat[Ikä 0–5]*Ikärakenne[[#This Row],[0–5-vuotiaat]]</f>
        <v>1220000.24</v>
      </c>
      <c r="K131" s="136" cm="1">
        <f t="array" ref="K131">Ikäryhmähinnat[Ikä 6]*Ikärakenne[[#This Row],[6 vuotiaat]]</f>
        <v>257545.97999999998</v>
      </c>
      <c r="L131" s="136" cm="1">
        <f t="array" ref="L131">Ikäryhmähinnat[Ikä 7–12]*Ikärakenne[[#This Row],[7–12-vuotiaat]]</f>
        <v>1765173.6</v>
      </c>
      <c r="M131" s="136" cm="1">
        <f t="array" ref="M131">Ikäryhmähinnat[Ikä 13–15]*Ikärakenne[[#This Row],[13–15-vuotiaat]]</f>
        <v>1689596.3</v>
      </c>
      <c r="N131" s="136" cm="1">
        <f t="array" ref="N131">Ikäryhmähinnat[Ikä 16+]*Ikärakenne[[#This Row],[16 vuotta täyttäneet]]</f>
        <v>164876.56</v>
      </c>
      <c r="O131" s="136" cm="1">
        <f t="array" ref="O131">Ikäryhmähinnat[Ikä 18-64]*Ikärakenne[[#This Row],[18–64-vuotiaat]]</f>
        <v>129363.20999999999</v>
      </c>
      <c r="P131" s="178">
        <f>SUM(Ikärakenne[[#This Row],[Ikä 0–5]:[Ikä 18-64]])</f>
        <v>5226555.8899999997</v>
      </c>
    </row>
    <row r="132" spans="1:16" x14ac:dyDescent="0.25">
      <c r="A132" s="127">
        <v>418</v>
      </c>
      <c r="B132" s="124" t="s">
        <v>137</v>
      </c>
      <c r="C132" s="38">
        <f>SUM(Ikärakenne[[#This Row],[0–5-vuotiaat]:[16 vuotta täyttäneet]])</f>
        <v>24854</v>
      </c>
      <c r="D132" s="41">
        <v>1730</v>
      </c>
      <c r="E132" s="41">
        <v>299</v>
      </c>
      <c r="F132" s="41">
        <v>2157</v>
      </c>
      <c r="G132" s="41">
        <v>1211</v>
      </c>
      <c r="H132" s="41">
        <v>19457</v>
      </c>
      <c r="I132" s="41">
        <v>14226</v>
      </c>
      <c r="J132" s="136" cm="1">
        <f t="array" ref="J132">Ikäryhmähinnat[Ikä 0–5]*Ikärakenne[[#This Row],[0–5-vuotiaat]]</f>
        <v>15519120.700000001</v>
      </c>
      <c r="K132" s="136" cm="1">
        <f t="array" ref="K132">Ikäryhmähinnat[Ikä 6]*Ikärakenne[[#This Row],[6 vuotiaat]]</f>
        <v>2852083.26</v>
      </c>
      <c r="L132" s="136" cm="1">
        <f t="array" ref="L132">Ikäryhmähinnat[Ikä 7–12]*Ikärakenne[[#This Row],[7–12-vuotiaat]]</f>
        <v>17627219.699999999</v>
      </c>
      <c r="M132" s="136" cm="1">
        <f t="array" ref="M132">Ikäryhmähinnat[Ikä 13–15]*Ikärakenne[[#This Row],[13–15-vuotiaat]]</f>
        <v>16771320.65</v>
      </c>
      <c r="N132" s="136" cm="1">
        <f t="array" ref="N132">Ikäryhmähinnat[Ikä 16+]*Ikärakenne[[#This Row],[16 vuotta täyttäneet]]</f>
        <v>1366270.54</v>
      </c>
      <c r="O132" s="136" cm="1">
        <f t="array" ref="O132">Ikäryhmähinnat[Ikä 18-64]*Ikärakenne[[#This Row],[18–64-vuotiaat]]</f>
        <v>1224431.8199999998</v>
      </c>
      <c r="P132" s="178">
        <f>SUM(Ikärakenne[[#This Row],[Ikä 0–5]:[Ikä 18-64]])</f>
        <v>55360446.669999994</v>
      </c>
    </row>
    <row r="133" spans="1:16" x14ac:dyDescent="0.25">
      <c r="A133" s="127">
        <v>420</v>
      </c>
      <c r="B133" s="124" t="s">
        <v>138</v>
      </c>
      <c r="C133" s="38">
        <f>SUM(Ikärakenne[[#This Row],[0–5-vuotiaat]:[16 vuotta täyttäneet]])</f>
        <v>8971</v>
      </c>
      <c r="D133" s="41">
        <v>390</v>
      </c>
      <c r="E133" s="41">
        <v>85</v>
      </c>
      <c r="F133" s="41">
        <v>472</v>
      </c>
      <c r="G133" s="41">
        <v>293</v>
      </c>
      <c r="H133" s="41">
        <v>7731</v>
      </c>
      <c r="I133" s="41">
        <v>4501</v>
      </c>
      <c r="J133" s="136" cm="1">
        <f t="array" ref="J133">Ikäryhmähinnat[Ikä 0–5]*Ikärakenne[[#This Row],[0–5-vuotiaat]]</f>
        <v>3498530.1</v>
      </c>
      <c r="K133" s="136" cm="1">
        <f t="array" ref="K133">Ikäryhmähinnat[Ikä 6]*Ikärakenne[[#This Row],[6 vuotiaat]]</f>
        <v>810792.9</v>
      </c>
      <c r="L133" s="136" cm="1">
        <f t="array" ref="L133">Ikäryhmähinnat[Ikä 7–12]*Ikärakenne[[#This Row],[7–12-vuotiaat]]</f>
        <v>3857231.2</v>
      </c>
      <c r="M133" s="136" cm="1">
        <f t="array" ref="M133">Ikäryhmähinnat[Ikä 13–15]*Ikärakenne[[#This Row],[13–15-vuotiaat]]</f>
        <v>4057800.9499999997</v>
      </c>
      <c r="N133" s="136" cm="1">
        <f t="array" ref="N133">Ikäryhmähinnat[Ikä 16+]*Ikärakenne[[#This Row],[16 vuotta täyttäneet]]</f>
        <v>542870.81999999995</v>
      </c>
      <c r="O133" s="136" cm="1">
        <f t="array" ref="O133">Ikäryhmähinnat[Ikä 18-64]*Ikärakenne[[#This Row],[18–64-vuotiaat]]</f>
        <v>387401.06999999995</v>
      </c>
      <c r="P133" s="178">
        <f>SUM(Ikärakenne[[#This Row],[Ikä 0–5]:[Ikä 18-64]])</f>
        <v>13154627.040000001</v>
      </c>
    </row>
    <row r="134" spans="1:16" x14ac:dyDescent="0.25">
      <c r="A134" s="127">
        <v>421</v>
      </c>
      <c r="B134" s="124" t="s">
        <v>139</v>
      </c>
      <c r="C134" s="38">
        <f>SUM(Ikärakenne[[#This Row],[0–5-vuotiaat]:[16 vuotta täyttäneet]])</f>
        <v>665</v>
      </c>
      <c r="D134" s="41">
        <v>39</v>
      </c>
      <c r="E134" s="41">
        <v>4</v>
      </c>
      <c r="F134" s="41">
        <v>45</v>
      </c>
      <c r="G134" s="41">
        <v>18</v>
      </c>
      <c r="H134" s="41">
        <v>559</v>
      </c>
      <c r="I134" s="41">
        <v>308</v>
      </c>
      <c r="J134" s="136" cm="1">
        <f t="array" ref="J134">Ikäryhmähinnat[Ikä 0–5]*Ikärakenne[[#This Row],[0–5-vuotiaat]]</f>
        <v>349853.01</v>
      </c>
      <c r="K134" s="136" cm="1">
        <f t="array" ref="K134">Ikäryhmähinnat[Ikä 6]*Ikärakenne[[#This Row],[6 vuotiaat]]</f>
        <v>38154.959999999999</v>
      </c>
      <c r="L134" s="136" cm="1">
        <f t="array" ref="L134">Ikäryhmähinnat[Ikä 7–12]*Ikärakenne[[#This Row],[7–12-vuotiaat]]</f>
        <v>367744.5</v>
      </c>
      <c r="M134" s="136" cm="1">
        <f t="array" ref="M134">Ikäryhmähinnat[Ikä 13–15]*Ikärakenne[[#This Row],[13–15-vuotiaat]]</f>
        <v>249284.69999999998</v>
      </c>
      <c r="N134" s="136" cm="1">
        <f t="array" ref="N134">Ikäryhmähinnat[Ikä 16+]*Ikärakenne[[#This Row],[16 vuotta täyttäneet]]</f>
        <v>39252.979999999996</v>
      </c>
      <c r="O134" s="136" cm="1">
        <f t="array" ref="O134">Ikäryhmähinnat[Ikä 18-64]*Ikärakenne[[#This Row],[18–64-vuotiaat]]</f>
        <v>26509.559999999998</v>
      </c>
      <c r="P134" s="178">
        <f>SUM(Ikärakenne[[#This Row],[Ikä 0–5]:[Ikä 18-64]])</f>
        <v>1070799.71</v>
      </c>
    </row>
    <row r="135" spans="1:16" x14ac:dyDescent="0.25">
      <c r="A135" s="127">
        <v>422</v>
      </c>
      <c r="B135" s="124" t="s">
        <v>140</v>
      </c>
      <c r="C135" s="38">
        <f>SUM(Ikärakenne[[#This Row],[0–5-vuotiaat]:[16 vuotta täyttäneet]])</f>
        <v>10049</v>
      </c>
      <c r="D135" s="41">
        <v>266</v>
      </c>
      <c r="E135" s="41">
        <v>47</v>
      </c>
      <c r="F135" s="41">
        <v>449</v>
      </c>
      <c r="G135" s="41">
        <v>238</v>
      </c>
      <c r="H135" s="41">
        <v>9049</v>
      </c>
      <c r="I135" s="41">
        <v>4650</v>
      </c>
      <c r="J135" s="136" cm="1">
        <f t="array" ref="J135">Ikäryhmähinnat[Ikä 0–5]*Ikärakenne[[#This Row],[0–5-vuotiaat]]</f>
        <v>2386176.94</v>
      </c>
      <c r="K135" s="136" cm="1">
        <f t="array" ref="K135">Ikäryhmähinnat[Ikä 6]*Ikärakenne[[#This Row],[6 vuotiaat]]</f>
        <v>448320.77999999997</v>
      </c>
      <c r="L135" s="136" cm="1">
        <f t="array" ref="L135">Ikäryhmähinnat[Ikä 7–12]*Ikärakenne[[#This Row],[7–12-vuotiaat]]</f>
        <v>3669272.9000000004</v>
      </c>
      <c r="M135" s="136" cm="1">
        <f t="array" ref="M135">Ikäryhmähinnat[Ikä 13–15]*Ikärakenne[[#This Row],[13–15-vuotiaat]]</f>
        <v>3296097.6999999997</v>
      </c>
      <c r="N135" s="136" cm="1">
        <f t="array" ref="N135">Ikäryhmähinnat[Ikä 16+]*Ikärakenne[[#This Row],[16 vuotta täyttäneet]]</f>
        <v>635420.78</v>
      </c>
      <c r="O135" s="136" cm="1">
        <f t="array" ref="O135">Ikäryhmähinnat[Ikä 18-64]*Ikärakenne[[#This Row],[18–64-vuotiaat]]</f>
        <v>400225.49999999994</v>
      </c>
      <c r="P135" s="178">
        <f>SUM(Ikärakenne[[#This Row],[Ikä 0–5]:[Ikä 18-64]])</f>
        <v>10835514.6</v>
      </c>
    </row>
    <row r="136" spans="1:16" x14ac:dyDescent="0.25">
      <c r="A136" s="127">
        <v>423</v>
      </c>
      <c r="B136" s="124" t="s">
        <v>141</v>
      </c>
      <c r="C136" s="38">
        <f>SUM(Ikärakenne[[#This Row],[0–5-vuotiaat]:[16 vuotta täyttäneet]])</f>
        <v>20666</v>
      </c>
      <c r="D136" s="41">
        <v>1253</v>
      </c>
      <c r="E136" s="41">
        <v>220</v>
      </c>
      <c r="F136" s="41">
        <v>1674</v>
      </c>
      <c r="G136" s="41">
        <v>944</v>
      </c>
      <c r="H136" s="41">
        <v>16575</v>
      </c>
      <c r="I136" s="41">
        <v>11690</v>
      </c>
      <c r="J136" s="136" cm="1">
        <f t="array" ref="J136">Ikäryhmähinnat[Ikä 0–5]*Ikärakenne[[#This Row],[0–5-vuotiaat]]</f>
        <v>11240149.27</v>
      </c>
      <c r="K136" s="136" cm="1">
        <f t="array" ref="K136">Ikäryhmähinnat[Ikä 6]*Ikärakenne[[#This Row],[6 vuotiaat]]</f>
        <v>2098522.7999999998</v>
      </c>
      <c r="L136" s="136" cm="1">
        <f t="array" ref="L136">Ikäryhmähinnat[Ikä 7–12]*Ikärakenne[[#This Row],[7–12-vuotiaat]]</f>
        <v>13680095.4</v>
      </c>
      <c r="M136" s="136" cm="1">
        <f t="array" ref="M136">Ikäryhmähinnat[Ikä 13–15]*Ikärakenne[[#This Row],[13–15-vuotiaat]]</f>
        <v>13073597.6</v>
      </c>
      <c r="N136" s="136" cm="1">
        <f t="array" ref="N136">Ikäryhmähinnat[Ikä 16+]*Ikärakenne[[#This Row],[16 vuotta täyttäneet]]</f>
        <v>1163896.5</v>
      </c>
      <c r="O136" s="136" cm="1">
        <f t="array" ref="O136">Ikäryhmähinnat[Ikä 18-64]*Ikärakenne[[#This Row],[18–64-vuotiaat]]</f>
        <v>1006158.2999999999</v>
      </c>
      <c r="P136" s="178">
        <f>SUM(Ikärakenne[[#This Row],[Ikä 0–5]:[Ikä 18-64]])</f>
        <v>42262419.869999997</v>
      </c>
    </row>
    <row r="137" spans="1:16" x14ac:dyDescent="0.25">
      <c r="A137" s="124">
        <v>425</v>
      </c>
      <c r="B137" s="124" t="s">
        <v>142</v>
      </c>
      <c r="C137" s="38">
        <f>SUM(Ikärakenne[[#This Row],[0–5-vuotiaat]:[16 vuotta täyttäneet]])</f>
        <v>10190</v>
      </c>
      <c r="D137" s="38">
        <v>922</v>
      </c>
      <c r="E137" s="38">
        <v>171</v>
      </c>
      <c r="F137" s="38">
        <v>1345</v>
      </c>
      <c r="G137" s="38">
        <v>728</v>
      </c>
      <c r="H137" s="38">
        <v>7024</v>
      </c>
      <c r="I137" s="41">
        <v>5412</v>
      </c>
      <c r="J137" s="136" cm="1">
        <f t="array" ref="J137">Ikäryhmähinnat[Ikä 0–5]*Ikärakenne[[#This Row],[0–5-vuotiaat]]</f>
        <v>8270883.9800000004</v>
      </c>
      <c r="K137" s="136" cm="1">
        <f t="array" ref="K137">Ikäryhmähinnat[Ikä 6]*Ikärakenne[[#This Row],[6 vuotiaat]]</f>
        <v>1631124.54</v>
      </c>
      <c r="L137" s="136" cm="1">
        <f t="array" ref="L137">Ikäryhmähinnat[Ikä 7–12]*Ikärakenne[[#This Row],[7–12-vuotiaat]]</f>
        <v>10991474.5</v>
      </c>
      <c r="M137" s="136" cm="1">
        <f t="array" ref="M137">Ikäryhmähinnat[Ikä 13–15]*Ikärakenne[[#This Row],[13–15-vuotiaat]]</f>
        <v>10082181.199999999</v>
      </c>
      <c r="N137" s="136" cm="1">
        <f t="array" ref="N137">Ikäryhmähinnat[Ikä 16+]*Ikärakenne[[#This Row],[16 vuotta täyttäneet]]</f>
        <v>493225.27999999997</v>
      </c>
      <c r="O137" s="136" cm="1">
        <f t="array" ref="O137">Ikäryhmähinnat[Ikä 18-64]*Ikärakenne[[#This Row],[18–64-vuotiaat]]</f>
        <v>465810.83999999997</v>
      </c>
      <c r="P137" s="178">
        <f>SUM(Ikärakenne[[#This Row],[Ikä 0–5]:[Ikä 18-64]])</f>
        <v>31934700.34</v>
      </c>
    </row>
    <row r="138" spans="1:16" x14ac:dyDescent="0.25">
      <c r="A138" s="127">
        <v>426</v>
      </c>
      <c r="B138" s="124" t="s">
        <v>143</v>
      </c>
      <c r="C138" s="38">
        <f>SUM(Ikärakenne[[#This Row],[0–5-vuotiaat]:[16 vuotta täyttäneet]])</f>
        <v>11913</v>
      </c>
      <c r="D138" s="41">
        <v>610</v>
      </c>
      <c r="E138" s="41">
        <v>126</v>
      </c>
      <c r="F138" s="41">
        <v>915</v>
      </c>
      <c r="G138" s="41">
        <v>514</v>
      </c>
      <c r="H138" s="41">
        <v>9748</v>
      </c>
      <c r="I138" s="41">
        <v>6513</v>
      </c>
      <c r="J138" s="136" cm="1">
        <f t="array" ref="J138">Ikäryhmähinnat[Ikä 0–5]*Ikärakenne[[#This Row],[0–5-vuotiaat]]</f>
        <v>5472059.9000000004</v>
      </c>
      <c r="K138" s="136" cm="1">
        <f t="array" ref="K138">Ikäryhmähinnat[Ikä 6]*Ikärakenne[[#This Row],[6 vuotiaat]]</f>
        <v>1201881.24</v>
      </c>
      <c r="L138" s="136" cm="1">
        <f t="array" ref="L138">Ikäryhmähinnat[Ikä 7–12]*Ikärakenne[[#This Row],[7–12-vuotiaat]]</f>
        <v>7477471.5</v>
      </c>
      <c r="M138" s="136" cm="1">
        <f t="array" ref="M138">Ikäryhmähinnat[Ikä 13–15]*Ikärakenne[[#This Row],[13–15-vuotiaat]]</f>
        <v>7118463.0999999996</v>
      </c>
      <c r="N138" s="136" cm="1">
        <f t="array" ref="N138">Ikäryhmähinnat[Ikä 16+]*Ikärakenne[[#This Row],[16 vuotta täyttäneet]]</f>
        <v>684504.55999999994</v>
      </c>
      <c r="O138" s="136" cm="1">
        <f t="array" ref="O138">Ikäryhmähinnat[Ikä 18-64]*Ikärakenne[[#This Row],[18–64-vuotiaat]]</f>
        <v>560573.90999999992</v>
      </c>
      <c r="P138" s="178">
        <f>SUM(Ikärakenne[[#This Row],[Ikä 0–5]:[Ikä 18-64]])</f>
        <v>22514954.210000001</v>
      </c>
    </row>
    <row r="139" spans="1:16" x14ac:dyDescent="0.25">
      <c r="A139" s="127">
        <v>430</v>
      </c>
      <c r="B139" s="124" t="s">
        <v>144</v>
      </c>
      <c r="C139" s="38">
        <f>SUM(Ikärakenne[[#This Row],[0–5-vuotiaat]:[16 vuotta täyttäneet]])</f>
        <v>15295</v>
      </c>
      <c r="D139" s="41">
        <v>635</v>
      </c>
      <c r="E139" s="41">
        <v>106</v>
      </c>
      <c r="F139" s="41">
        <v>867</v>
      </c>
      <c r="G139" s="41">
        <v>498</v>
      </c>
      <c r="H139" s="41">
        <v>13189</v>
      </c>
      <c r="I139" s="41">
        <v>7789</v>
      </c>
      <c r="J139" s="136" cm="1">
        <f t="array" ref="J139">Ikäryhmähinnat[Ikä 0–5]*Ikärakenne[[#This Row],[0–5-vuotiaat]]</f>
        <v>5696324.6500000004</v>
      </c>
      <c r="K139" s="136" cm="1">
        <f t="array" ref="K139">Ikäryhmähinnat[Ikä 6]*Ikärakenne[[#This Row],[6 vuotiaat]]</f>
        <v>1011106.44</v>
      </c>
      <c r="L139" s="136" cm="1">
        <f t="array" ref="L139">Ikäryhmähinnat[Ikä 7–12]*Ikärakenne[[#This Row],[7–12-vuotiaat]]</f>
        <v>7085210.7000000002</v>
      </c>
      <c r="M139" s="136" cm="1">
        <f t="array" ref="M139">Ikäryhmähinnat[Ikä 13–15]*Ikärakenne[[#This Row],[13–15-vuotiaat]]</f>
        <v>6896876.7000000002</v>
      </c>
      <c r="N139" s="136" cm="1">
        <f t="array" ref="N139">Ikäryhmähinnat[Ikä 16+]*Ikärakenne[[#This Row],[16 vuotta täyttäneet]]</f>
        <v>926131.58</v>
      </c>
      <c r="O139" s="136" cm="1">
        <f t="array" ref="O139">Ikäryhmähinnat[Ikä 18-64]*Ikärakenne[[#This Row],[18–64-vuotiaat]]</f>
        <v>670399.23</v>
      </c>
      <c r="P139" s="178">
        <f>SUM(Ikärakenne[[#This Row],[Ikä 0–5]:[Ikä 18-64]])</f>
        <v>22286049.299999997</v>
      </c>
    </row>
    <row r="140" spans="1:16" x14ac:dyDescent="0.25">
      <c r="A140" s="127">
        <v>433</v>
      </c>
      <c r="B140" s="124" t="s">
        <v>145</v>
      </c>
      <c r="C140" s="38">
        <f>SUM(Ikärakenne[[#This Row],[0–5-vuotiaat]:[16 vuotta täyttäneet]])</f>
        <v>7657</v>
      </c>
      <c r="D140" s="41">
        <v>348</v>
      </c>
      <c r="E140" s="41">
        <v>58</v>
      </c>
      <c r="F140" s="41">
        <v>499</v>
      </c>
      <c r="G140" s="41">
        <v>317</v>
      </c>
      <c r="H140" s="41">
        <v>6435</v>
      </c>
      <c r="I140" s="41">
        <v>4138</v>
      </c>
      <c r="J140" s="136" cm="1">
        <f t="array" ref="J140">Ikäryhmähinnat[Ikä 0–5]*Ikärakenne[[#This Row],[0–5-vuotiaat]]</f>
        <v>3121765.32</v>
      </c>
      <c r="K140" s="136" cm="1">
        <f t="array" ref="K140">Ikäryhmähinnat[Ikä 6]*Ikärakenne[[#This Row],[6 vuotiaat]]</f>
        <v>553246.92000000004</v>
      </c>
      <c r="L140" s="136" cm="1">
        <f t="array" ref="L140">Ikäryhmähinnat[Ikä 7–12]*Ikärakenne[[#This Row],[7–12-vuotiaat]]</f>
        <v>4077877.9000000004</v>
      </c>
      <c r="M140" s="136" cm="1">
        <f t="array" ref="M140">Ikäryhmähinnat[Ikä 13–15]*Ikärakenne[[#This Row],[13–15-vuotiaat]]</f>
        <v>4390180.55</v>
      </c>
      <c r="N140" s="136" cm="1">
        <f t="array" ref="N140">Ikäryhmähinnat[Ikä 16+]*Ikärakenne[[#This Row],[16 vuotta täyttäneet]]</f>
        <v>451865.7</v>
      </c>
      <c r="O140" s="136" cm="1">
        <f t="array" ref="O140">Ikäryhmähinnat[Ikä 18-64]*Ikärakenne[[#This Row],[18–64-vuotiaat]]</f>
        <v>356157.66</v>
      </c>
      <c r="P140" s="178">
        <f>SUM(Ikärakenne[[#This Row],[Ikä 0–5]:[Ikä 18-64]])</f>
        <v>12951094.050000001</v>
      </c>
    </row>
    <row r="141" spans="1:16" x14ac:dyDescent="0.25">
      <c r="A141" s="127">
        <v>434</v>
      </c>
      <c r="B141" s="124" t="s">
        <v>146</v>
      </c>
      <c r="C141" s="38">
        <f>SUM(Ikärakenne[[#This Row],[0–5-vuotiaat]:[16 vuotta täyttäneet]])</f>
        <v>14352</v>
      </c>
      <c r="D141" s="41">
        <v>549</v>
      </c>
      <c r="E141" s="41">
        <v>98</v>
      </c>
      <c r="F141" s="41">
        <v>828</v>
      </c>
      <c r="G141" s="41">
        <v>462</v>
      </c>
      <c r="H141" s="41">
        <v>12415</v>
      </c>
      <c r="I141" s="41">
        <v>7591</v>
      </c>
      <c r="J141" s="136" cm="1">
        <f t="array" ref="J141">Ikäryhmähinnat[Ikä 0–5]*Ikärakenne[[#This Row],[0–5-vuotiaat]]</f>
        <v>4924853.91</v>
      </c>
      <c r="K141" s="136" cm="1">
        <f t="array" ref="K141">Ikäryhmähinnat[Ikä 6]*Ikärakenne[[#This Row],[6 vuotiaat]]</f>
        <v>934796.52</v>
      </c>
      <c r="L141" s="136" cm="1">
        <f t="array" ref="L141">Ikäryhmähinnat[Ikä 7–12]*Ikärakenne[[#This Row],[7–12-vuotiaat]]</f>
        <v>6766498.8000000007</v>
      </c>
      <c r="M141" s="136" cm="1">
        <f t="array" ref="M141">Ikäryhmähinnat[Ikä 13–15]*Ikärakenne[[#This Row],[13–15-vuotiaat]]</f>
        <v>6398307.2999999998</v>
      </c>
      <c r="N141" s="136" cm="1">
        <f t="array" ref="N141">Ikäryhmähinnat[Ikä 16+]*Ikärakenne[[#This Row],[16 vuotta täyttäneet]]</f>
        <v>871781.29999999993</v>
      </c>
      <c r="O141" s="136" cm="1">
        <f t="array" ref="O141">Ikäryhmähinnat[Ikä 18-64]*Ikärakenne[[#This Row],[18–64-vuotiaat]]</f>
        <v>653357.37</v>
      </c>
      <c r="P141" s="178">
        <f>SUM(Ikärakenne[[#This Row],[Ikä 0–5]:[Ikä 18-64]])</f>
        <v>20549595.200000003</v>
      </c>
    </row>
    <row r="142" spans="1:16" x14ac:dyDescent="0.25">
      <c r="A142" s="127">
        <v>435</v>
      </c>
      <c r="B142" s="124" t="s">
        <v>147</v>
      </c>
      <c r="C142" s="38">
        <f>SUM(Ikärakenne[[#This Row],[0–5-vuotiaat]:[16 vuotta täyttäneet]])</f>
        <v>711</v>
      </c>
      <c r="D142" s="41">
        <v>19</v>
      </c>
      <c r="E142" s="41">
        <v>1</v>
      </c>
      <c r="F142" s="41">
        <v>32</v>
      </c>
      <c r="G142" s="41">
        <v>21</v>
      </c>
      <c r="H142" s="41">
        <v>638</v>
      </c>
      <c r="I142" s="41">
        <v>316</v>
      </c>
      <c r="J142" s="136" cm="1">
        <f t="array" ref="J142">Ikäryhmähinnat[Ikä 0–5]*Ikärakenne[[#This Row],[0–5-vuotiaat]]</f>
        <v>170441.21</v>
      </c>
      <c r="K142" s="136" cm="1">
        <f t="array" ref="K142">Ikäryhmähinnat[Ikä 6]*Ikärakenne[[#This Row],[6 vuotiaat]]</f>
        <v>9538.74</v>
      </c>
      <c r="L142" s="136" cm="1">
        <f t="array" ref="L142">Ikäryhmähinnat[Ikä 7–12]*Ikärakenne[[#This Row],[7–12-vuotiaat]]</f>
        <v>261507.20000000001</v>
      </c>
      <c r="M142" s="136" cm="1">
        <f t="array" ref="M142">Ikäryhmähinnat[Ikä 13–15]*Ikärakenne[[#This Row],[13–15-vuotiaat]]</f>
        <v>290832.14999999997</v>
      </c>
      <c r="N142" s="136" cm="1">
        <f t="array" ref="N142">Ikäryhmähinnat[Ikä 16+]*Ikärakenne[[#This Row],[16 vuotta täyttäneet]]</f>
        <v>44800.36</v>
      </c>
      <c r="O142" s="136" cm="1">
        <f t="array" ref="O142">Ikäryhmähinnat[Ikä 18-64]*Ikärakenne[[#This Row],[18–64-vuotiaat]]</f>
        <v>27198.12</v>
      </c>
      <c r="P142" s="178">
        <f>SUM(Ikärakenne[[#This Row],[Ikä 0–5]:[Ikä 18-64]])</f>
        <v>804317.78</v>
      </c>
    </row>
    <row r="143" spans="1:16" x14ac:dyDescent="0.25">
      <c r="A143" s="127">
        <v>436</v>
      </c>
      <c r="B143" s="124" t="s">
        <v>148</v>
      </c>
      <c r="C143" s="38">
        <f>SUM(Ikärakenne[[#This Row],[0–5-vuotiaat]:[16 vuotta täyttäneet]])</f>
        <v>2008</v>
      </c>
      <c r="D143" s="41">
        <v>155</v>
      </c>
      <c r="E143" s="41">
        <v>25</v>
      </c>
      <c r="F143" s="41">
        <v>210</v>
      </c>
      <c r="G143" s="41">
        <v>132</v>
      </c>
      <c r="H143" s="41">
        <v>1486</v>
      </c>
      <c r="I143" s="41">
        <v>1003</v>
      </c>
      <c r="J143" s="136" cm="1">
        <f t="array" ref="J143">Ikäryhmähinnat[Ikä 0–5]*Ikärakenne[[#This Row],[0–5-vuotiaat]]</f>
        <v>1390441.45</v>
      </c>
      <c r="K143" s="136" cm="1">
        <f t="array" ref="K143">Ikäryhmähinnat[Ikä 6]*Ikärakenne[[#This Row],[6 vuotiaat]]</f>
        <v>238468.5</v>
      </c>
      <c r="L143" s="136" cm="1">
        <f t="array" ref="L143">Ikäryhmähinnat[Ikä 7–12]*Ikärakenne[[#This Row],[7–12-vuotiaat]]</f>
        <v>1716141</v>
      </c>
      <c r="M143" s="136" cm="1">
        <f t="array" ref="M143">Ikäryhmähinnat[Ikä 13–15]*Ikärakenne[[#This Row],[13–15-vuotiaat]]</f>
        <v>1828087.8</v>
      </c>
      <c r="N143" s="136" cm="1">
        <f t="array" ref="N143">Ikäryhmähinnat[Ikä 16+]*Ikärakenne[[#This Row],[16 vuotta täyttäneet]]</f>
        <v>104346.92</v>
      </c>
      <c r="O143" s="136" cm="1">
        <f t="array" ref="O143">Ikäryhmähinnat[Ikä 18-64]*Ikärakenne[[#This Row],[18–64-vuotiaat]]</f>
        <v>86328.209999999992</v>
      </c>
      <c r="P143" s="178">
        <f>SUM(Ikärakenne[[#This Row],[Ikä 0–5]:[Ikä 18-64]])</f>
        <v>5363813.88</v>
      </c>
    </row>
    <row r="144" spans="1:16" x14ac:dyDescent="0.25">
      <c r="A144" s="127">
        <v>440</v>
      </c>
      <c r="B144" s="124" t="s">
        <v>149</v>
      </c>
      <c r="C144" s="38">
        <f>SUM(Ikärakenne[[#This Row],[0–5-vuotiaat]:[16 vuotta täyttäneet]])</f>
        <v>5884</v>
      </c>
      <c r="D144" s="41">
        <v>737</v>
      </c>
      <c r="E144" s="41">
        <v>118</v>
      </c>
      <c r="F144" s="41">
        <v>659</v>
      </c>
      <c r="G144" s="41">
        <v>324</v>
      </c>
      <c r="H144" s="41">
        <v>4046</v>
      </c>
      <c r="I144" s="41">
        <v>2991</v>
      </c>
      <c r="J144" s="136" cm="1">
        <f t="array" ref="J144">Ikäryhmähinnat[Ikä 0–5]*Ikärakenne[[#This Row],[0–5-vuotiaat]]</f>
        <v>6611324.8300000001</v>
      </c>
      <c r="K144" s="136" cm="1">
        <f t="array" ref="K144">Ikäryhmähinnat[Ikä 6]*Ikärakenne[[#This Row],[6 vuotiaat]]</f>
        <v>1125571.32</v>
      </c>
      <c r="L144" s="136" cm="1">
        <f t="array" ref="L144">Ikäryhmähinnat[Ikä 7–12]*Ikärakenne[[#This Row],[7–12-vuotiaat]]</f>
        <v>5385413.9000000004</v>
      </c>
      <c r="M144" s="136" cm="1">
        <f t="array" ref="M144">Ikäryhmähinnat[Ikä 13–15]*Ikärakenne[[#This Row],[13–15-vuotiaat]]</f>
        <v>4487124.5999999996</v>
      </c>
      <c r="N144" s="136" cm="1">
        <f t="array" ref="N144">Ikäryhmähinnat[Ikä 16+]*Ikärakenne[[#This Row],[16 vuotta täyttäneet]]</f>
        <v>284110.12</v>
      </c>
      <c r="O144" s="136" cm="1">
        <f t="array" ref="O144">Ikäryhmähinnat[Ikä 18-64]*Ikärakenne[[#This Row],[18–64-vuotiaat]]</f>
        <v>257435.36999999997</v>
      </c>
      <c r="P144" s="178">
        <f>SUM(Ikärakenne[[#This Row],[Ikä 0–5]:[Ikä 18-64]])</f>
        <v>18150980.140000001</v>
      </c>
    </row>
    <row r="145" spans="1:16" x14ac:dyDescent="0.25">
      <c r="A145" s="127">
        <v>441</v>
      </c>
      <c r="B145" s="124" t="s">
        <v>150</v>
      </c>
      <c r="C145" s="38">
        <f>SUM(Ikärakenne[[#This Row],[0–5-vuotiaat]:[16 vuotta täyttäneet]])</f>
        <v>4358</v>
      </c>
      <c r="D145" s="41">
        <v>151</v>
      </c>
      <c r="E145" s="41">
        <v>23</v>
      </c>
      <c r="F145" s="41">
        <v>217</v>
      </c>
      <c r="G145" s="41">
        <v>133</v>
      </c>
      <c r="H145" s="41">
        <v>3834</v>
      </c>
      <c r="I145" s="41">
        <v>2143</v>
      </c>
      <c r="J145" s="136" cm="1">
        <f t="array" ref="J145">Ikäryhmähinnat[Ikä 0–5]*Ikärakenne[[#This Row],[0–5-vuotiaat]]</f>
        <v>1354559.09</v>
      </c>
      <c r="K145" s="136" cm="1">
        <f t="array" ref="K145">Ikäryhmähinnat[Ikä 6]*Ikärakenne[[#This Row],[6 vuotiaat]]</f>
        <v>219391.02</v>
      </c>
      <c r="L145" s="136" cm="1">
        <f t="array" ref="L145">Ikäryhmähinnat[Ikä 7–12]*Ikärakenne[[#This Row],[7–12-vuotiaat]]</f>
        <v>1773345.7000000002</v>
      </c>
      <c r="M145" s="136" cm="1">
        <f t="array" ref="M145">Ikäryhmähinnat[Ikä 13–15]*Ikärakenne[[#This Row],[13–15-vuotiaat]]</f>
        <v>1841936.95</v>
      </c>
      <c r="N145" s="136" cm="1">
        <f t="array" ref="N145">Ikäryhmähinnat[Ikä 16+]*Ikärakenne[[#This Row],[16 vuotta täyttäneet]]</f>
        <v>269223.48</v>
      </c>
      <c r="O145" s="136" cm="1">
        <f t="array" ref="O145">Ikäryhmähinnat[Ikä 18-64]*Ikärakenne[[#This Row],[18–64-vuotiaat]]</f>
        <v>184448.00999999998</v>
      </c>
      <c r="P145" s="178">
        <f>SUM(Ikärakenne[[#This Row],[Ikä 0–5]:[Ikä 18-64]])</f>
        <v>5642904.25</v>
      </c>
    </row>
    <row r="146" spans="1:16" x14ac:dyDescent="0.25">
      <c r="A146" s="127">
        <v>444</v>
      </c>
      <c r="B146" s="124" t="s">
        <v>151</v>
      </c>
      <c r="C146" s="38">
        <f>SUM(Ikärakenne[[#This Row],[0–5-vuotiaat]:[16 vuotta täyttäneet]])</f>
        <v>45687</v>
      </c>
      <c r="D146" s="41">
        <v>1946</v>
      </c>
      <c r="E146" s="41">
        <v>411</v>
      </c>
      <c r="F146" s="41">
        <v>2900</v>
      </c>
      <c r="G146" s="41">
        <v>1774</v>
      </c>
      <c r="H146" s="41">
        <v>38656</v>
      </c>
      <c r="I146" s="41">
        <v>25279</v>
      </c>
      <c r="J146" s="136" cm="1">
        <f t="array" ref="J146">Ikäryhmähinnat[Ikä 0–5]*Ikärakenne[[#This Row],[0–5-vuotiaat]]</f>
        <v>17456768.140000001</v>
      </c>
      <c r="K146" s="136" cm="1">
        <f t="array" ref="K146">Ikäryhmähinnat[Ikä 6]*Ikärakenne[[#This Row],[6 vuotiaat]]</f>
        <v>3920422.14</v>
      </c>
      <c r="L146" s="136" cm="1">
        <f t="array" ref="L146">Ikäryhmähinnat[Ikä 7–12]*Ikärakenne[[#This Row],[7–12-vuotiaat]]</f>
        <v>23699090</v>
      </c>
      <c r="M146" s="136" cm="1">
        <f t="array" ref="M146">Ikäryhmähinnat[Ikä 13–15]*Ikärakenne[[#This Row],[13–15-vuotiaat]]</f>
        <v>24568392.099999998</v>
      </c>
      <c r="N146" s="136" cm="1">
        <f t="array" ref="N146">Ikäryhmähinnat[Ikä 16+]*Ikärakenne[[#This Row],[16 vuotta täyttäneet]]</f>
        <v>2714424.32</v>
      </c>
      <c r="O146" s="136" cm="1">
        <f t="array" ref="O146">Ikäryhmähinnat[Ikä 18-64]*Ikärakenne[[#This Row],[18–64-vuotiaat]]</f>
        <v>2175763.5299999998</v>
      </c>
      <c r="P146" s="178">
        <f>SUM(Ikärakenne[[#This Row],[Ikä 0–5]:[Ikä 18-64]])</f>
        <v>74534860.229999989</v>
      </c>
    </row>
    <row r="147" spans="1:16" x14ac:dyDescent="0.25">
      <c r="A147" s="127">
        <v>445</v>
      </c>
      <c r="B147" s="124" t="s">
        <v>152</v>
      </c>
      <c r="C147" s="38">
        <f>SUM(Ikärakenne[[#This Row],[0–5-vuotiaat]:[16 vuotta täyttäneet]])</f>
        <v>14868</v>
      </c>
      <c r="D147" s="41">
        <v>622</v>
      </c>
      <c r="E147" s="41">
        <v>109</v>
      </c>
      <c r="F147" s="41">
        <v>958</v>
      </c>
      <c r="G147" s="41">
        <v>575</v>
      </c>
      <c r="H147" s="41">
        <v>12604</v>
      </c>
      <c r="I147" s="41">
        <v>7800</v>
      </c>
      <c r="J147" s="136" cm="1">
        <f t="array" ref="J147">Ikäryhmähinnat[Ikä 0–5]*Ikärakenne[[#This Row],[0–5-vuotiaat]]</f>
        <v>5579706.9800000004</v>
      </c>
      <c r="K147" s="136" cm="1">
        <f t="array" ref="K147">Ikäryhmähinnat[Ikä 6]*Ikärakenne[[#This Row],[6 vuotiaat]]</f>
        <v>1039722.66</v>
      </c>
      <c r="L147" s="136" cm="1">
        <f t="array" ref="L147">Ikäryhmähinnat[Ikä 7–12]*Ikärakenne[[#This Row],[7–12-vuotiaat]]</f>
        <v>7828871.8000000007</v>
      </c>
      <c r="M147" s="136" cm="1">
        <f t="array" ref="M147">Ikäryhmähinnat[Ikä 13–15]*Ikärakenne[[#This Row],[13–15-vuotiaat]]</f>
        <v>7963261.25</v>
      </c>
      <c r="N147" s="136" cm="1">
        <f t="array" ref="N147">Ikäryhmähinnat[Ikä 16+]*Ikärakenne[[#This Row],[16 vuotta täyttäneet]]</f>
        <v>885052.88</v>
      </c>
      <c r="O147" s="136" cm="1">
        <f t="array" ref="O147">Ikäryhmähinnat[Ikä 18-64]*Ikärakenne[[#This Row],[18–64-vuotiaat]]</f>
        <v>671346</v>
      </c>
      <c r="P147" s="178">
        <f>SUM(Ikärakenne[[#This Row],[Ikä 0–5]:[Ikä 18-64]])</f>
        <v>23967961.57</v>
      </c>
    </row>
    <row r="148" spans="1:16" x14ac:dyDescent="0.25">
      <c r="A148" s="127">
        <v>475</v>
      </c>
      <c r="B148" s="124" t="s">
        <v>153</v>
      </c>
      <c r="C148" s="38">
        <f>SUM(Ikärakenne[[#This Row],[0–5-vuotiaat]:[16 vuotta täyttäneet]])</f>
        <v>5415</v>
      </c>
      <c r="D148" s="41">
        <v>312</v>
      </c>
      <c r="E148" s="41">
        <v>63</v>
      </c>
      <c r="F148" s="41">
        <v>317</v>
      </c>
      <c r="G148" s="41">
        <v>205</v>
      </c>
      <c r="H148" s="41">
        <v>4518</v>
      </c>
      <c r="I148" s="41">
        <v>2786</v>
      </c>
      <c r="J148" s="136" cm="1">
        <f t="array" ref="J148">Ikäryhmähinnat[Ikä 0–5]*Ikärakenne[[#This Row],[0–5-vuotiaat]]</f>
        <v>2798824.08</v>
      </c>
      <c r="K148" s="136" cm="1">
        <f t="array" ref="K148">Ikäryhmähinnat[Ikä 6]*Ikärakenne[[#This Row],[6 vuotiaat]]</f>
        <v>600940.62</v>
      </c>
      <c r="L148" s="136" cm="1">
        <f t="array" ref="L148">Ikäryhmähinnat[Ikä 7–12]*Ikärakenne[[#This Row],[7–12-vuotiaat]]</f>
        <v>2590555.7000000002</v>
      </c>
      <c r="M148" s="136" cm="1">
        <f t="array" ref="M148">Ikäryhmähinnat[Ikä 13–15]*Ikärakenne[[#This Row],[13–15-vuotiaat]]</f>
        <v>2839075.75</v>
      </c>
      <c r="N148" s="136" cm="1">
        <f t="array" ref="N148">Ikäryhmähinnat[Ikä 16+]*Ikärakenne[[#This Row],[16 vuotta täyttäneet]]</f>
        <v>317253.96000000002</v>
      </c>
      <c r="O148" s="136" cm="1">
        <f t="array" ref="O148">Ikäryhmähinnat[Ikä 18-64]*Ikärakenne[[#This Row],[18–64-vuotiaat]]</f>
        <v>239791.02</v>
      </c>
      <c r="P148" s="178">
        <f>SUM(Ikärakenne[[#This Row],[Ikä 0–5]:[Ikä 18-64]])</f>
        <v>9386441.1300000008</v>
      </c>
    </row>
    <row r="149" spans="1:16" x14ac:dyDescent="0.25">
      <c r="A149" s="127">
        <v>480</v>
      </c>
      <c r="B149" s="124" t="s">
        <v>154</v>
      </c>
      <c r="C149" s="38">
        <f>SUM(Ikärakenne[[#This Row],[0–5-vuotiaat]:[16 vuotta täyttäneet]])</f>
        <v>1910</v>
      </c>
      <c r="D149" s="41">
        <v>86</v>
      </c>
      <c r="E149" s="41">
        <v>17</v>
      </c>
      <c r="F149" s="41">
        <v>135</v>
      </c>
      <c r="G149" s="41">
        <v>68</v>
      </c>
      <c r="H149" s="41">
        <v>1604</v>
      </c>
      <c r="I149" s="41">
        <v>1010</v>
      </c>
      <c r="J149" s="136" cm="1">
        <f t="array" ref="J149">Ikäryhmähinnat[Ikä 0–5]*Ikärakenne[[#This Row],[0–5-vuotiaat]]</f>
        <v>771470.74</v>
      </c>
      <c r="K149" s="136" cm="1">
        <f t="array" ref="K149">Ikäryhmähinnat[Ikä 6]*Ikärakenne[[#This Row],[6 vuotiaat]]</f>
        <v>162158.57999999999</v>
      </c>
      <c r="L149" s="136" cm="1">
        <f t="array" ref="L149">Ikäryhmähinnat[Ikä 7–12]*Ikärakenne[[#This Row],[7–12-vuotiaat]]</f>
        <v>1103233.5</v>
      </c>
      <c r="M149" s="136" cm="1">
        <f t="array" ref="M149">Ikäryhmähinnat[Ikä 13–15]*Ikärakenne[[#This Row],[13–15-vuotiaat]]</f>
        <v>941742.2</v>
      </c>
      <c r="N149" s="136" cm="1">
        <f t="array" ref="N149">Ikäryhmähinnat[Ikä 16+]*Ikärakenne[[#This Row],[16 vuotta täyttäneet]]</f>
        <v>112632.88</v>
      </c>
      <c r="O149" s="136" cm="1">
        <f t="array" ref="O149">Ikäryhmähinnat[Ikä 18-64]*Ikärakenne[[#This Row],[18–64-vuotiaat]]</f>
        <v>86930.7</v>
      </c>
      <c r="P149" s="178">
        <f>SUM(Ikärakenne[[#This Row],[Ikä 0–5]:[Ikä 18-64]])</f>
        <v>3178168.5999999996</v>
      </c>
    </row>
    <row r="150" spans="1:16" x14ac:dyDescent="0.25">
      <c r="A150" s="127">
        <v>481</v>
      </c>
      <c r="B150" s="124" t="s">
        <v>155</v>
      </c>
      <c r="C150" s="38">
        <f>SUM(Ikärakenne[[#This Row],[0–5-vuotiaat]:[16 vuotta täyttäneet]])</f>
        <v>9592</v>
      </c>
      <c r="D150" s="41">
        <v>553</v>
      </c>
      <c r="E150" s="41">
        <v>112</v>
      </c>
      <c r="F150" s="41">
        <v>788</v>
      </c>
      <c r="G150" s="41">
        <v>439</v>
      </c>
      <c r="H150" s="41">
        <v>7700</v>
      </c>
      <c r="I150" s="41">
        <v>5520</v>
      </c>
      <c r="J150" s="136" cm="1">
        <f t="array" ref="J150">Ikäryhmähinnat[Ikä 0–5]*Ikärakenne[[#This Row],[0–5-vuotiaat]]</f>
        <v>4960736.2700000005</v>
      </c>
      <c r="K150" s="136" cm="1">
        <f t="array" ref="K150">Ikäryhmähinnat[Ikä 6]*Ikärakenne[[#This Row],[6 vuotiaat]]</f>
        <v>1068338.8799999999</v>
      </c>
      <c r="L150" s="136" cm="1">
        <f t="array" ref="L150">Ikäryhmähinnat[Ikä 7–12]*Ikärakenne[[#This Row],[7–12-vuotiaat]]</f>
        <v>6439614.8000000007</v>
      </c>
      <c r="M150" s="136" cm="1">
        <f t="array" ref="M150">Ikäryhmähinnat[Ikä 13–15]*Ikärakenne[[#This Row],[13–15-vuotiaat]]</f>
        <v>6079776.8499999996</v>
      </c>
      <c r="N150" s="136" cm="1">
        <f t="array" ref="N150">Ikäryhmähinnat[Ikä 16+]*Ikärakenne[[#This Row],[16 vuotta täyttäneet]]</f>
        <v>540694</v>
      </c>
      <c r="O150" s="136" cm="1">
        <f t="array" ref="O150">Ikäryhmähinnat[Ikä 18-64]*Ikärakenne[[#This Row],[18–64-vuotiaat]]</f>
        <v>475106.39999999997</v>
      </c>
      <c r="P150" s="178">
        <f>SUM(Ikärakenne[[#This Row],[Ikä 0–5]:[Ikä 18-64]])</f>
        <v>19564267.199999999</v>
      </c>
    </row>
    <row r="151" spans="1:16" x14ac:dyDescent="0.25">
      <c r="A151" s="127">
        <v>483</v>
      </c>
      <c r="B151" s="124" t="s">
        <v>156</v>
      </c>
      <c r="C151" s="38">
        <f>SUM(Ikärakenne[[#This Row],[0–5-vuotiaat]:[16 vuotta täyttäneet]])</f>
        <v>1059</v>
      </c>
      <c r="D151" s="41">
        <v>88</v>
      </c>
      <c r="E151" s="41">
        <v>18</v>
      </c>
      <c r="F151" s="41">
        <v>122</v>
      </c>
      <c r="G151" s="41">
        <v>46</v>
      </c>
      <c r="H151" s="41">
        <v>785</v>
      </c>
      <c r="I151" s="41">
        <v>488</v>
      </c>
      <c r="J151" s="136" cm="1">
        <f t="array" ref="J151">Ikäryhmähinnat[Ikä 0–5]*Ikärakenne[[#This Row],[0–5-vuotiaat]]</f>
        <v>789411.92</v>
      </c>
      <c r="K151" s="136" cm="1">
        <f t="array" ref="K151">Ikäryhmähinnat[Ikä 6]*Ikärakenne[[#This Row],[6 vuotiaat]]</f>
        <v>171697.32</v>
      </c>
      <c r="L151" s="136" cm="1">
        <f t="array" ref="L151">Ikäryhmähinnat[Ikä 7–12]*Ikärakenne[[#This Row],[7–12-vuotiaat]]</f>
        <v>996996.20000000007</v>
      </c>
      <c r="M151" s="136" cm="1">
        <f t="array" ref="M151">Ikäryhmähinnat[Ikä 13–15]*Ikärakenne[[#This Row],[13–15-vuotiaat]]</f>
        <v>637060.9</v>
      </c>
      <c r="N151" s="136" cm="1">
        <f t="array" ref="N151">Ikäryhmähinnat[Ikä 16+]*Ikärakenne[[#This Row],[16 vuotta täyttäneet]]</f>
        <v>55122.7</v>
      </c>
      <c r="O151" s="136" cm="1">
        <f t="array" ref="O151">Ikäryhmähinnat[Ikä 18-64]*Ikärakenne[[#This Row],[18–64-vuotiaat]]</f>
        <v>42002.159999999996</v>
      </c>
      <c r="P151" s="178">
        <f>SUM(Ikärakenne[[#This Row],[Ikä 0–5]:[Ikä 18-64]])</f>
        <v>2692291.2</v>
      </c>
    </row>
    <row r="152" spans="1:16" x14ac:dyDescent="0.25">
      <c r="A152" s="127">
        <v>484</v>
      </c>
      <c r="B152" s="124" t="s">
        <v>157</v>
      </c>
      <c r="C152" s="38">
        <f>SUM(Ikärakenne[[#This Row],[0–5-vuotiaat]:[16 vuotta täyttäneet]])</f>
        <v>2904</v>
      </c>
      <c r="D152" s="41">
        <v>128</v>
      </c>
      <c r="E152" s="41">
        <v>24</v>
      </c>
      <c r="F152" s="41">
        <v>218</v>
      </c>
      <c r="G152" s="41">
        <v>81</v>
      </c>
      <c r="H152" s="41">
        <v>2453</v>
      </c>
      <c r="I152" s="41">
        <v>1323</v>
      </c>
      <c r="J152" s="136" cm="1">
        <f t="array" ref="J152">Ikäryhmähinnat[Ikä 0–5]*Ikärakenne[[#This Row],[0–5-vuotiaat]]</f>
        <v>1148235.52</v>
      </c>
      <c r="K152" s="136" cm="1">
        <f t="array" ref="K152">Ikäryhmähinnat[Ikä 6]*Ikärakenne[[#This Row],[6 vuotiaat]]</f>
        <v>228929.76</v>
      </c>
      <c r="L152" s="136" cm="1">
        <f t="array" ref="L152">Ikäryhmähinnat[Ikä 7–12]*Ikärakenne[[#This Row],[7–12-vuotiaat]]</f>
        <v>1781517.8</v>
      </c>
      <c r="M152" s="136" cm="1">
        <f t="array" ref="M152">Ikäryhmähinnat[Ikä 13–15]*Ikärakenne[[#This Row],[13–15-vuotiaat]]</f>
        <v>1121781.1499999999</v>
      </c>
      <c r="N152" s="136" cm="1">
        <f t="array" ref="N152">Ikäryhmähinnat[Ikä 16+]*Ikärakenne[[#This Row],[16 vuotta täyttäneet]]</f>
        <v>172249.66</v>
      </c>
      <c r="O152" s="136" cm="1">
        <f t="array" ref="O152">Ikäryhmähinnat[Ikä 18-64]*Ikärakenne[[#This Row],[18–64-vuotiaat]]</f>
        <v>113870.60999999999</v>
      </c>
      <c r="P152" s="178">
        <f>SUM(Ikärakenne[[#This Row],[Ikä 0–5]:[Ikä 18-64]])</f>
        <v>4566584.5000000009</v>
      </c>
    </row>
    <row r="153" spans="1:16" x14ac:dyDescent="0.25">
      <c r="A153" s="127">
        <v>489</v>
      </c>
      <c r="B153" s="124" t="s">
        <v>158</v>
      </c>
      <c r="C153" s="38">
        <f>SUM(Ikärakenne[[#This Row],[0–5-vuotiaat]:[16 vuotta täyttäneet]])</f>
        <v>1703</v>
      </c>
      <c r="D153" s="41">
        <v>49</v>
      </c>
      <c r="E153" s="41">
        <v>8</v>
      </c>
      <c r="F153" s="41">
        <v>68</v>
      </c>
      <c r="G153" s="41">
        <v>47</v>
      </c>
      <c r="H153" s="41">
        <v>1531</v>
      </c>
      <c r="I153" s="41">
        <v>833</v>
      </c>
      <c r="J153" s="136" cm="1">
        <f t="array" ref="J153">Ikäryhmähinnat[Ikä 0–5]*Ikärakenne[[#This Row],[0–5-vuotiaat]]</f>
        <v>439558.91000000003</v>
      </c>
      <c r="K153" s="136" cm="1">
        <f t="array" ref="K153">Ikäryhmähinnat[Ikä 6]*Ikärakenne[[#This Row],[6 vuotiaat]]</f>
        <v>76309.919999999998</v>
      </c>
      <c r="L153" s="136" cm="1">
        <f t="array" ref="L153">Ikäryhmähinnat[Ikä 7–12]*Ikärakenne[[#This Row],[7–12-vuotiaat]]</f>
        <v>555702.80000000005</v>
      </c>
      <c r="M153" s="136" cm="1">
        <f t="array" ref="M153">Ikäryhmähinnat[Ikä 13–15]*Ikärakenne[[#This Row],[13–15-vuotiaat]]</f>
        <v>650910.04999999993</v>
      </c>
      <c r="N153" s="136" cm="1">
        <f t="array" ref="N153">Ikäryhmähinnat[Ikä 16+]*Ikärakenne[[#This Row],[16 vuotta täyttäneet]]</f>
        <v>107506.81999999999</v>
      </c>
      <c r="O153" s="136" cm="1">
        <f t="array" ref="O153">Ikäryhmähinnat[Ikä 18-64]*Ikärakenne[[#This Row],[18–64-vuotiaat]]</f>
        <v>71696.31</v>
      </c>
      <c r="P153" s="178">
        <f>SUM(Ikärakenne[[#This Row],[Ikä 0–5]:[Ikä 18-64]])</f>
        <v>1901684.8100000003</v>
      </c>
    </row>
    <row r="154" spans="1:16" x14ac:dyDescent="0.25">
      <c r="A154" s="127">
        <v>491</v>
      </c>
      <c r="B154" s="124" t="s">
        <v>159</v>
      </c>
      <c r="C154" s="38">
        <f>SUM(Ikärakenne[[#This Row],[0–5-vuotiaat]:[16 vuotta täyttäneet]])</f>
        <v>51890</v>
      </c>
      <c r="D154" s="41">
        <v>2175</v>
      </c>
      <c r="E154" s="41">
        <v>412</v>
      </c>
      <c r="F154" s="41">
        <v>3055</v>
      </c>
      <c r="G154" s="41">
        <v>1666</v>
      </c>
      <c r="H154" s="41">
        <v>44582</v>
      </c>
      <c r="I154" s="41">
        <v>28521</v>
      </c>
      <c r="J154" s="136" cm="1">
        <f t="array" ref="J154">Ikäryhmähinnat[Ikä 0–5]*Ikärakenne[[#This Row],[0–5-vuotiaat]]</f>
        <v>19511033.25</v>
      </c>
      <c r="K154" s="136" cm="1">
        <f t="array" ref="K154">Ikäryhmähinnat[Ikä 6]*Ikärakenne[[#This Row],[6 vuotiaat]]</f>
        <v>3929960.88</v>
      </c>
      <c r="L154" s="136" cm="1">
        <f t="array" ref="L154">Ikäryhmähinnat[Ikä 7–12]*Ikärakenne[[#This Row],[7–12-vuotiaat]]</f>
        <v>24965765.5</v>
      </c>
      <c r="M154" s="136" cm="1">
        <f t="array" ref="M154">Ikäryhmähinnat[Ikä 13–15]*Ikärakenne[[#This Row],[13–15-vuotiaat]]</f>
        <v>23072683.899999999</v>
      </c>
      <c r="N154" s="136" cm="1">
        <f t="array" ref="N154">Ikäryhmähinnat[Ikä 16+]*Ikärakenne[[#This Row],[16 vuotta täyttäneet]]</f>
        <v>3130548.04</v>
      </c>
      <c r="O154" s="136" cm="1">
        <f t="array" ref="O154">Ikäryhmähinnat[Ikä 18-64]*Ikärakenne[[#This Row],[18–64-vuotiaat]]</f>
        <v>2454802.4699999997</v>
      </c>
      <c r="P154" s="178">
        <f>SUM(Ikärakenne[[#This Row],[Ikä 0–5]:[Ikä 18-64]])</f>
        <v>77064794.040000007</v>
      </c>
    </row>
    <row r="155" spans="1:16" x14ac:dyDescent="0.25">
      <c r="A155" s="127">
        <v>494</v>
      </c>
      <c r="B155" s="124" t="s">
        <v>160</v>
      </c>
      <c r="C155" s="38">
        <f>SUM(Ikärakenne[[#This Row],[0–5-vuotiaat]:[16 vuotta täyttäneet]])</f>
        <v>8749</v>
      </c>
      <c r="D155" s="41">
        <v>594</v>
      </c>
      <c r="E155" s="41">
        <v>122</v>
      </c>
      <c r="F155" s="41">
        <v>856</v>
      </c>
      <c r="G155" s="41">
        <v>462</v>
      </c>
      <c r="H155" s="41">
        <v>6715</v>
      </c>
      <c r="I155" s="41">
        <v>4618</v>
      </c>
      <c r="J155" s="136" cm="1">
        <f t="array" ref="J155">Ikäryhmähinnat[Ikä 0–5]*Ikärakenne[[#This Row],[0–5-vuotiaat]]</f>
        <v>5328530.46</v>
      </c>
      <c r="K155" s="136" cm="1">
        <f t="array" ref="K155">Ikäryhmähinnat[Ikä 6]*Ikärakenne[[#This Row],[6 vuotiaat]]</f>
        <v>1163726.28</v>
      </c>
      <c r="L155" s="136" cm="1">
        <f t="array" ref="L155">Ikäryhmähinnat[Ikä 7–12]*Ikärakenne[[#This Row],[7–12-vuotiaat]]</f>
        <v>6995317.6000000006</v>
      </c>
      <c r="M155" s="136" cm="1">
        <f t="array" ref="M155">Ikäryhmähinnat[Ikä 13–15]*Ikärakenne[[#This Row],[13–15-vuotiaat]]</f>
        <v>6398307.2999999998</v>
      </c>
      <c r="N155" s="136" cm="1">
        <f t="array" ref="N155">Ikäryhmähinnat[Ikä 16+]*Ikärakenne[[#This Row],[16 vuotta täyttäneet]]</f>
        <v>471527.3</v>
      </c>
      <c r="O155" s="136" cm="1">
        <f t="array" ref="O155">Ikäryhmähinnat[Ikä 18-64]*Ikärakenne[[#This Row],[18–64-vuotiaat]]</f>
        <v>397471.25999999995</v>
      </c>
      <c r="P155" s="178">
        <f>SUM(Ikärakenne[[#This Row],[Ikä 0–5]:[Ikä 18-64]])</f>
        <v>20754880.200000003</v>
      </c>
    </row>
    <row r="156" spans="1:16" x14ac:dyDescent="0.25">
      <c r="A156" s="127">
        <v>495</v>
      </c>
      <c r="B156" s="124" t="s">
        <v>161</v>
      </c>
      <c r="C156" s="38">
        <f>SUM(Ikärakenne[[#This Row],[0–5-vuotiaat]:[16 vuotta täyttäneet]])</f>
        <v>1393</v>
      </c>
      <c r="D156" s="41">
        <v>48</v>
      </c>
      <c r="E156" s="41">
        <v>10</v>
      </c>
      <c r="F156" s="41">
        <v>68</v>
      </c>
      <c r="G156" s="41">
        <v>47</v>
      </c>
      <c r="H156" s="41">
        <v>1220</v>
      </c>
      <c r="I156" s="41">
        <v>613</v>
      </c>
      <c r="J156" s="136" cm="1">
        <f t="array" ref="J156">Ikäryhmähinnat[Ikä 0–5]*Ikärakenne[[#This Row],[0–5-vuotiaat]]</f>
        <v>430588.32</v>
      </c>
      <c r="K156" s="136" cm="1">
        <f t="array" ref="K156">Ikäryhmähinnat[Ikä 6]*Ikärakenne[[#This Row],[6 vuotiaat]]</f>
        <v>95387.4</v>
      </c>
      <c r="L156" s="136" cm="1">
        <f t="array" ref="L156">Ikäryhmähinnat[Ikä 7–12]*Ikärakenne[[#This Row],[7–12-vuotiaat]]</f>
        <v>555702.80000000005</v>
      </c>
      <c r="M156" s="136" cm="1">
        <f t="array" ref="M156">Ikäryhmähinnat[Ikä 13–15]*Ikärakenne[[#This Row],[13–15-vuotiaat]]</f>
        <v>650910.04999999993</v>
      </c>
      <c r="N156" s="136" cm="1">
        <f t="array" ref="N156">Ikäryhmähinnat[Ikä 16+]*Ikärakenne[[#This Row],[16 vuotta täyttäneet]]</f>
        <v>85668.4</v>
      </c>
      <c r="O156" s="136" cm="1">
        <f t="array" ref="O156">Ikäryhmähinnat[Ikä 18-64]*Ikärakenne[[#This Row],[18–64-vuotiaat]]</f>
        <v>52760.909999999996</v>
      </c>
      <c r="P156" s="178">
        <f>SUM(Ikärakenne[[#This Row],[Ikä 0–5]:[Ikä 18-64]])</f>
        <v>1871017.8799999997</v>
      </c>
    </row>
    <row r="157" spans="1:16" x14ac:dyDescent="0.25">
      <c r="A157" s="127">
        <v>498</v>
      </c>
      <c r="B157" s="124" t="s">
        <v>162</v>
      </c>
      <c r="C157" s="38">
        <f>SUM(Ikärakenne[[#This Row],[0–5-vuotiaat]:[16 vuotta täyttäneet]])</f>
        <v>2313</v>
      </c>
      <c r="D157" s="41">
        <v>108</v>
      </c>
      <c r="E157" s="41">
        <v>15</v>
      </c>
      <c r="F157" s="41">
        <v>140</v>
      </c>
      <c r="G157" s="41">
        <v>93</v>
      </c>
      <c r="H157" s="41">
        <v>1957</v>
      </c>
      <c r="I157" s="41">
        <v>1271</v>
      </c>
      <c r="J157" s="136" cm="1">
        <f t="array" ref="J157">Ikäryhmähinnat[Ikä 0–5]*Ikärakenne[[#This Row],[0–5-vuotiaat]]</f>
        <v>968823.72</v>
      </c>
      <c r="K157" s="136" cm="1">
        <f t="array" ref="K157">Ikäryhmähinnat[Ikä 6]*Ikärakenne[[#This Row],[6 vuotiaat]]</f>
        <v>143081.1</v>
      </c>
      <c r="L157" s="136" cm="1">
        <f t="array" ref="L157">Ikäryhmähinnat[Ikä 7–12]*Ikärakenne[[#This Row],[7–12-vuotiaat]]</f>
        <v>1144094</v>
      </c>
      <c r="M157" s="136" cm="1">
        <f t="array" ref="M157">Ikäryhmähinnat[Ikä 13–15]*Ikärakenne[[#This Row],[13–15-vuotiaat]]</f>
        <v>1287970.95</v>
      </c>
      <c r="N157" s="136" cm="1">
        <f t="array" ref="N157">Ikäryhmähinnat[Ikä 16+]*Ikärakenne[[#This Row],[16 vuotta täyttäneet]]</f>
        <v>137420.54</v>
      </c>
      <c r="O157" s="136" cm="1">
        <f t="array" ref="O157">Ikäryhmähinnat[Ikä 18-64]*Ikärakenne[[#This Row],[18–64-vuotiaat]]</f>
        <v>109394.96999999999</v>
      </c>
      <c r="P157" s="178">
        <f>SUM(Ikärakenne[[#This Row],[Ikä 0–5]:[Ikä 18-64]])</f>
        <v>3790785.2800000007</v>
      </c>
    </row>
    <row r="158" spans="1:16" x14ac:dyDescent="0.25">
      <c r="A158" s="127">
        <v>499</v>
      </c>
      <c r="B158" s="124" t="s">
        <v>163</v>
      </c>
      <c r="C158" s="38">
        <f>SUM(Ikärakenne[[#This Row],[0–5-vuotiaat]:[16 vuotta täyttäneet]])</f>
        <v>19738</v>
      </c>
      <c r="D158" s="41">
        <v>1220</v>
      </c>
      <c r="E158" s="41">
        <v>225</v>
      </c>
      <c r="F158" s="41">
        <v>1624</v>
      </c>
      <c r="G158" s="41">
        <v>845</v>
      </c>
      <c r="H158" s="41">
        <v>15824</v>
      </c>
      <c r="I158" s="41">
        <v>10676</v>
      </c>
      <c r="J158" s="136" cm="1">
        <f t="array" ref="J158">Ikäryhmähinnat[Ikä 0–5]*Ikärakenne[[#This Row],[0–5-vuotiaat]]</f>
        <v>10944119.800000001</v>
      </c>
      <c r="K158" s="136" cm="1">
        <f t="array" ref="K158">Ikäryhmähinnat[Ikä 6]*Ikärakenne[[#This Row],[6 vuotiaat]]</f>
        <v>2146216.5</v>
      </c>
      <c r="L158" s="136" cm="1">
        <f t="array" ref="L158">Ikäryhmähinnat[Ikä 7–12]*Ikärakenne[[#This Row],[7–12-vuotiaat]]</f>
        <v>13271490.4</v>
      </c>
      <c r="M158" s="136" cm="1">
        <f t="array" ref="M158">Ikäryhmähinnat[Ikä 13–15]*Ikärakenne[[#This Row],[13–15-vuotiaat]]</f>
        <v>11702531.75</v>
      </c>
      <c r="N158" s="136" cm="1">
        <f t="array" ref="N158">Ikäryhmähinnat[Ikä 16+]*Ikärakenne[[#This Row],[16 vuotta täyttäneet]]</f>
        <v>1111161.28</v>
      </c>
      <c r="O158" s="136" cm="1">
        <f t="array" ref="O158">Ikäryhmähinnat[Ikä 18-64]*Ikärakenne[[#This Row],[18–64-vuotiaat]]</f>
        <v>918883.32</v>
      </c>
      <c r="P158" s="178">
        <f>SUM(Ikärakenne[[#This Row],[Ikä 0–5]:[Ikä 18-64]])</f>
        <v>40094403.050000004</v>
      </c>
    </row>
    <row r="159" spans="1:16" x14ac:dyDescent="0.25">
      <c r="A159" s="127">
        <v>500</v>
      </c>
      <c r="B159" s="124" t="s">
        <v>164</v>
      </c>
      <c r="C159" s="38">
        <f>SUM(Ikärakenne[[#This Row],[0–5-vuotiaat]:[16 vuotta täyttäneet]])</f>
        <v>10614</v>
      </c>
      <c r="D159" s="41">
        <v>670</v>
      </c>
      <c r="E159" s="41">
        <v>120</v>
      </c>
      <c r="F159" s="41">
        <v>981</v>
      </c>
      <c r="G159" s="41">
        <v>521</v>
      </c>
      <c r="H159" s="41">
        <v>8322</v>
      </c>
      <c r="I159" s="41">
        <v>5828</v>
      </c>
      <c r="J159" s="136" cm="1">
        <f t="array" ref="J159">Ikäryhmähinnat[Ikä 0–5]*Ikärakenne[[#This Row],[0–5-vuotiaat]]</f>
        <v>6010295.2999999998</v>
      </c>
      <c r="K159" s="136" cm="1">
        <f t="array" ref="K159">Ikäryhmähinnat[Ikä 6]*Ikärakenne[[#This Row],[6 vuotiaat]]</f>
        <v>1144648.8</v>
      </c>
      <c r="L159" s="136" cm="1">
        <f t="array" ref="L159">Ikäryhmähinnat[Ikä 7–12]*Ikärakenne[[#This Row],[7–12-vuotiaat]]</f>
        <v>8016830.1000000006</v>
      </c>
      <c r="M159" s="136" cm="1">
        <f t="array" ref="M159">Ikäryhmähinnat[Ikä 13–15]*Ikärakenne[[#This Row],[13–15-vuotiaat]]</f>
        <v>7215407.1499999994</v>
      </c>
      <c r="N159" s="136" cm="1">
        <f t="array" ref="N159">Ikäryhmähinnat[Ikä 16+]*Ikärakenne[[#This Row],[16 vuotta täyttäneet]]</f>
        <v>584370.84</v>
      </c>
      <c r="O159" s="136" cm="1">
        <f t="array" ref="O159">Ikäryhmähinnat[Ikä 18-64]*Ikärakenne[[#This Row],[18–64-vuotiaat]]</f>
        <v>501615.95999999996</v>
      </c>
      <c r="P159" s="178">
        <f>SUM(Ikärakenne[[#This Row],[Ikä 0–5]:[Ikä 18-64]])</f>
        <v>23473168.149999999</v>
      </c>
    </row>
    <row r="160" spans="1:16" x14ac:dyDescent="0.25">
      <c r="A160" s="127">
        <v>503</v>
      </c>
      <c r="B160" s="124" t="s">
        <v>165</v>
      </c>
      <c r="C160" s="38">
        <f>SUM(Ikärakenne[[#This Row],[0–5-vuotiaat]:[16 vuotta täyttäneet]])</f>
        <v>7477</v>
      </c>
      <c r="D160" s="41">
        <v>360</v>
      </c>
      <c r="E160" s="41">
        <v>72</v>
      </c>
      <c r="F160" s="41">
        <v>464</v>
      </c>
      <c r="G160" s="41">
        <v>260</v>
      </c>
      <c r="H160" s="41">
        <v>6321</v>
      </c>
      <c r="I160" s="41">
        <v>3961</v>
      </c>
      <c r="J160" s="136" cm="1">
        <f t="array" ref="J160">Ikäryhmähinnat[Ikä 0–5]*Ikärakenne[[#This Row],[0–5-vuotiaat]]</f>
        <v>3229412.4</v>
      </c>
      <c r="K160" s="136" cm="1">
        <f t="array" ref="K160">Ikäryhmähinnat[Ikä 6]*Ikärakenne[[#This Row],[6 vuotiaat]]</f>
        <v>686789.28</v>
      </c>
      <c r="L160" s="136" cm="1">
        <f t="array" ref="L160">Ikäryhmähinnat[Ikä 7–12]*Ikärakenne[[#This Row],[7–12-vuotiaat]]</f>
        <v>3791854.4000000004</v>
      </c>
      <c r="M160" s="136" cm="1">
        <f t="array" ref="M160">Ikäryhmähinnat[Ikä 13–15]*Ikärakenne[[#This Row],[13–15-vuotiaat]]</f>
        <v>3600779</v>
      </c>
      <c r="N160" s="136" cm="1">
        <f t="array" ref="N160">Ikäryhmähinnat[Ikä 16+]*Ikärakenne[[#This Row],[16 vuotta täyttäneet]]</f>
        <v>443860.62</v>
      </c>
      <c r="O160" s="136" cm="1">
        <f t="array" ref="O160">Ikäryhmähinnat[Ikä 18-64]*Ikärakenne[[#This Row],[18–64-vuotiaat]]</f>
        <v>340923.26999999996</v>
      </c>
      <c r="P160" s="178">
        <f>SUM(Ikärakenne[[#This Row],[Ikä 0–5]:[Ikä 18-64]])</f>
        <v>12093618.969999999</v>
      </c>
    </row>
    <row r="161" spans="1:16" x14ac:dyDescent="0.25">
      <c r="A161" s="127">
        <v>504</v>
      </c>
      <c r="B161" s="124" t="s">
        <v>166</v>
      </c>
      <c r="C161" s="38">
        <f>SUM(Ikärakenne[[#This Row],[0–5-vuotiaat]:[16 vuotta täyttäneet]])</f>
        <v>1677</v>
      </c>
      <c r="D161" s="41">
        <v>60</v>
      </c>
      <c r="E161" s="41">
        <v>12</v>
      </c>
      <c r="F161" s="41">
        <v>105</v>
      </c>
      <c r="G161" s="41">
        <v>56</v>
      </c>
      <c r="H161" s="41">
        <v>1444</v>
      </c>
      <c r="I161" s="41">
        <v>888</v>
      </c>
      <c r="J161" s="136" cm="1">
        <f t="array" ref="J161">Ikäryhmähinnat[Ikä 0–5]*Ikärakenne[[#This Row],[0–5-vuotiaat]]</f>
        <v>538235.4</v>
      </c>
      <c r="K161" s="136" cm="1">
        <f t="array" ref="K161">Ikäryhmähinnat[Ikä 6]*Ikärakenne[[#This Row],[6 vuotiaat]]</f>
        <v>114464.88</v>
      </c>
      <c r="L161" s="136" cm="1">
        <f t="array" ref="L161">Ikäryhmähinnat[Ikä 7–12]*Ikärakenne[[#This Row],[7–12-vuotiaat]]</f>
        <v>858070.5</v>
      </c>
      <c r="M161" s="136" cm="1">
        <f t="array" ref="M161">Ikäryhmähinnat[Ikä 13–15]*Ikärakenne[[#This Row],[13–15-vuotiaat]]</f>
        <v>775552.4</v>
      </c>
      <c r="N161" s="136" cm="1">
        <f t="array" ref="N161">Ikäryhmähinnat[Ikä 16+]*Ikärakenne[[#This Row],[16 vuotta täyttäneet]]</f>
        <v>101397.68</v>
      </c>
      <c r="O161" s="136" cm="1">
        <f t="array" ref="O161">Ikäryhmähinnat[Ikä 18-64]*Ikärakenne[[#This Row],[18–64-vuotiaat]]</f>
        <v>76430.159999999989</v>
      </c>
      <c r="P161" s="178">
        <f>SUM(Ikärakenne[[#This Row],[Ikä 0–5]:[Ikä 18-64]])</f>
        <v>2464151.0200000005</v>
      </c>
    </row>
    <row r="162" spans="1:16" x14ac:dyDescent="0.25">
      <c r="A162" s="127">
        <v>505</v>
      </c>
      <c r="B162" s="124" t="s">
        <v>167</v>
      </c>
      <c r="C162" s="38">
        <f>SUM(Ikärakenne[[#This Row],[0–5-vuotiaat]:[16 vuotta täyttäneet]])</f>
        <v>20934</v>
      </c>
      <c r="D162" s="41">
        <v>1139</v>
      </c>
      <c r="E162" s="41">
        <v>216</v>
      </c>
      <c r="F162" s="41">
        <v>1649</v>
      </c>
      <c r="G162" s="41">
        <v>950</v>
      </c>
      <c r="H162" s="41">
        <v>16980</v>
      </c>
      <c r="I162" s="41">
        <v>11907</v>
      </c>
      <c r="J162" s="136" cm="1">
        <f t="array" ref="J162">Ikäryhmähinnat[Ikä 0–5]*Ikärakenne[[#This Row],[0–5-vuotiaat]]</f>
        <v>10217502.01</v>
      </c>
      <c r="K162" s="136" cm="1">
        <f t="array" ref="K162">Ikäryhmähinnat[Ikä 6]*Ikärakenne[[#This Row],[6 vuotiaat]]</f>
        <v>2060367.8399999999</v>
      </c>
      <c r="L162" s="136" cm="1">
        <f t="array" ref="L162">Ikäryhmähinnat[Ikä 7–12]*Ikärakenne[[#This Row],[7–12-vuotiaat]]</f>
        <v>13475792.9</v>
      </c>
      <c r="M162" s="136" cm="1">
        <f t="array" ref="M162">Ikäryhmähinnat[Ikä 13–15]*Ikärakenne[[#This Row],[13–15-vuotiaat]]</f>
        <v>13156692.5</v>
      </c>
      <c r="N162" s="136" cm="1">
        <f t="array" ref="N162">Ikäryhmähinnat[Ikä 16+]*Ikärakenne[[#This Row],[16 vuotta täyttäneet]]</f>
        <v>1192335.6000000001</v>
      </c>
      <c r="O162" s="136" cm="1">
        <f t="array" ref="O162">Ikäryhmähinnat[Ikä 18-64]*Ikärakenne[[#This Row],[18–64-vuotiaat]]</f>
        <v>1024835.4899999999</v>
      </c>
      <c r="P162" s="178">
        <f>SUM(Ikärakenne[[#This Row],[Ikä 0–5]:[Ikä 18-64]])</f>
        <v>41127526.340000004</v>
      </c>
    </row>
    <row r="163" spans="1:16" x14ac:dyDescent="0.25">
      <c r="A163" s="127">
        <v>507</v>
      </c>
      <c r="B163" s="124" t="s">
        <v>168</v>
      </c>
      <c r="C163" s="38">
        <f>SUM(Ikärakenne[[#This Row],[0–5-vuotiaat]:[16 vuotta täyttäneet]])</f>
        <v>7057</v>
      </c>
      <c r="D163" s="41">
        <v>210</v>
      </c>
      <c r="E163" s="41">
        <v>43</v>
      </c>
      <c r="F163" s="41">
        <v>337</v>
      </c>
      <c r="G163" s="41">
        <v>186</v>
      </c>
      <c r="H163" s="41">
        <v>6281</v>
      </c>
      <c r="I163" s="41">
        <v>3315</v>
      </c>
      <c r="J163" s="136" cm="1">
        <f t="array" ref="J163">Ikäryhmähinnat[Ikä 0–5]*Ikärakenne[[#This Row],[0–5-vuotiaat]]</f>
        <v>1883823.9000000001</v>
      </c>
      <c r="K163" s="136" cm="1">
        <f t="array" ref="K163">Ikäryhmähinnat[Ikä 6]*Ikärakenne[[#This Row],[6 vuotiaat]]</f>
        <v>410165.82</v>
      </c>
      <c r="L163" s="136" cm="1">
        <f t="array" ref="L163">Ikäryhmähinnat[Ikä 7–12]*Ikärakenne[[#This Row],[7–12-vuotiaat]]</f>
        <v>2753997.7</v>
      </c>
      <c r="M163" s="136" cm="1">
        <f t="array" ref="M163">Ikäryhmähinnat[Ikä 13–15]*Ikärakenne[[#This Row],[13–15-vuotiaat]]</f>
        <v>2575941.9</v>
      </c>
      <c r="N163" s="136" cm="1">
        <f t="array" ref="N163">Ikäryhmähinnat[Ikä 16+]*Ikärakenne[[#This Row],[16 vuotta täyttäneet]]</f>
        <v>441051.82</v>
      </c>
      <c r="O163" s="136" cm="1">
        <f t="array" ref="O163">Ikäryhmähinnat[Ikä 18-64]*Ikärakenne[[#This Row],[18–64-vuotiaat]]</f>
        <v>285322.05</v>
      </c>
      <c r="P163" s="178">
        <f>SUM(Ikärakenne[[#This Row],[Ikä 0–5]:[Ikä 18-64]])</f>
        <v>8350303.1900000004</v>
      </c>
    </row>
    <row r="164" spans="1:16" x14ac:dyDescent="0.25">
      <c r="A164" s="127">
        <v>508</v>
      </c>
      <c r="B164" s="124" t="s">
        <v>169</v>
      </c>
      <c r="C164" s="38">
        <f>SUM(Ikärakenne[[#This Row],[0–5-vuotiaat]:[16 vuotta täyttäneet]])</f>
        <v>9270</v>
      </c>
      <c r="D164" s="41">
        <v>300</v>
      </c>
      <c r="E164" s="41">
        <v>62</v>
      </c>
      <c r="F164" s="41">
        <v>455</v>
      </c>
      <c r="G164" s="41">
        <v>260</v>
      </c>
      <c r="H164" s="41">
        <v>8193</v>
      </c>
      <c r="I164" s="41">
        <v>4468</v>
      </c>
      <c r="J164" s="136" cm="1">
        <f t="array" ref="J164">Ikäryhmähinnat[Ikä 0–5]*Ikärakenne[[#This Row],[0–5-vuotiaat]]</f>
        <v>2691177</v>
      </c>
      <c r="K164" s="136" cm="1">
        <f t="array" ref="K164">Ikäryhmähinnat[Ikä 6]*Ikärakenne[[#This Row],[6 vuotiaat]]</f>
        <v>591401.88</v>
      </c>
      <c r="L164" s="136" cm="1">
        <f t="array" ref="L164">Ikäryhmähinnat[Ikä 7–12]*Ikärakenne[[#This Row],[7–12-vuotiaat]]</f>
        <v>3718305.5</v>
      </c>
      <c r="M164" s="136" cm="1">
        <f t="array" ref="M164">Ikäryhmähinnat[Ikä 13–15]*Ikärakenne[[#This Row],[13–15-vuotiaat]]</f>
        <v>3600779</v>
      </c>
      <c r="N164" s="136" cm="1">
        <f t="array" ref="N164">Ikäryhmähinnat[Ikä 16+]*Ikärakenne[[#This Row],[16 vuotta täyttäneet]]</f>
        <v>575312.46</v>
      </c>
      <c r="O164" s="136" cm="1">
        <f t="array" ref="O164">Ikäryhmähinnat[Ikä 18-64]*Ikärakenne[[#This Row],[18–64-vuotiaat]]</f>
        <v>384560.75999999995</v>
      </c>
      <c r="P164" s="178">
        <f>SUM(Ikärakenne[[#This Row],[Ikä 0–5]:[Ikä 18-64]])</f>
        <v>11561536.6</v>
      </c>
    </row>
    <row r="165" spans="1:16" x14ac:dyDescent="0.25">
      <c r="A165" s="127">
        <v>529</v>
      </c>
      <c r="B165" s="124" t="s">
        <v>170</v>
      </c>
      <c r="C165" s="38">
        <f>SUM(Ikärakenne[[#This Row],[0–5-vuotiaat]:[16 vuotta täyttäneet]])</f>
        <v>20129</v>
      </c>
      <c r="D165" s="41">
        <v>993</v>
      </c>
      <c r="E165" s="41">
        <v>156</v>
      </c>
      <c r="F165" s="41">
        <v>1239</v>
      </c>
      <c r="G165" s="41">
        <v>696</v>
      </c>
      <c r="H165" s="41">
        <v>17045</v>
      </c>
      <c r="I165" s="41">
        <v>10821</v>
      </c>
      <c r="J165" s="136" cm="1">
        <f t="array" ref="J165">Ikäryhmähinnat[Ikä 0–5]*Ikärakenne[[#This Row],[0–5-vuotiaat]]</f>
        <v>8907795.870000001</v>
      </c>
      <c r="K165" s="136" cm="1">
        <f t="array" ref="K165">Ikäryhmähinnat[Ikä 6]*Ikärakenne[[#This Row],[6 vuotiaat]]</f>
        <v>1488043.44</v>
      </c>
      <c r="L165" s="136" cm="1">
        <f t="array" ref="L165">Ikäryhmähinnat[Ikä 7–12]*Ikärakenne[[#This Row],[7–12-vuotiaat]]</f>
        <v>10125231.9</v>
      </c>
      <c r="M165" s="136" cm="1">
        <f t="array" ref="M165">Ikäryhmähinnat[Ikä 13–15]*Ikärakenne[[#This Row],[13–15-vuotiaat]]</f>
        <v>9639008.4000000004</v>
      </c>
      <c r="N165" s="136" cm="1">
        <f t="array" ref="N165">Ikäryhmähinnat[Ikä 16+]*Ikärakenne[[#This Row],[16 vuotta täyttäneet]]</f>
        <v>1196899.8999999999</v>
      </c>
      <c r="O165" s="136" cm="1">
        <f t="array" ref="O165">Ikäryhmähinnat[Ikä 18-64]*Ikärakenne[[#This Row],[18–64-vuotiaat]]</f>
        <v>931363.47</v>
      </c>
      <c r="P165" s="178">
        <f>SUM(Ikärakenne[[#This Row],[Ikä 0–5]:[Ikä 18-64]])</f>
        <v>32288342.979999997</v>
      </c>
    </row>
    <row r="166" spans="1:16" x14ac:dyDescent="0.25">
      <c r="A166" s="127">
        <v>531</v>
      </c>
      <c r="B166" s="124" t="s">
        <v>171</v>
      </c>
      <c r="C166" s="38">
        <f>SUM(Ikärakenne[[#This Row],[0–5-vuotiaat]:[16 vuotta täyttäneet]])</f>
        <v>4939</v>
      </c>
      <c r="D166" s="41">
        <v>215</v>
      </c>
      <c r="E166" s="41">
        <v>29</v>
      </c>
      <c r="F166" s="41">
        <v>302</v>
      </c>
      <c r="G166" s="41">
        <v>184</v>
      </c>
      <c r="H166" s="41">
        <v>4209</v>
      </c>
      <c r="I166" s="41">
        <v>2590</v>
      </c>
      <c r="J166" s="136" cm="1">
        <f t="array" ref="J166">Ikäryhmähinnat[Ikä 0–5]*Ikärakenne[[#This Row],[0–5-vuotiaat]]</f>
        <v>1928676.85</v>
      </c>
      <c r="K166" s="136" cm="1">
        <f t="array" ref="K166">Ikäryhmähinnat[Ikä 6]*Ikärakenne[[#This Row],[6 vuotiaat]]</f>
        <v>276623.46000000002</v>
      </c>
      <c r="L166" s="136" cm="1">
        <f t="array" ref="L166">Ikäryhmähinnat[Ikä 7–12]*Ikärakenne[[#This Row],[7–12-vuotiaat]]</f>
        <v>2467974.2000000002</v>
      </c>
      <c r="M166" s="136" cm="1">
        <f t="array" ref="M166">Ikäryhmähinnat[Ikä 13–15]*Ikärakenne[[#This Row],[13–15-vuotiaat]]</f>
        <v>2548243.6</v>
      </c>
      <c r="N166" s="136" cm="1">
        <f t="array" ref="N166">Ikäryhmähinnat[Ikä 16+]*Ikärakenne[[#This Row],[16 vuotta täyttäneet]]</f>
        <v>295555.98</v>
      </c>
      <c r="O166" s="136" cm="1">
        <f t="array" ref="O166">Ikäryhmähinnat[Ikä 18-64]*Ikärakenne[[#This Row],[18–64-vuotiaat]]</f>
        <v>222921.3</v>
      </c>
      <c r="P166" s="178">
        <f>SUM(Ikärakenne[[#This Row],[Ikä 0–5]:[Ikä 18-64]])</f>
        <v>7739995.3899999997</v>
      </c>
    </row>
    <row r="167" spans="1:16" x14ac:dyDescent="0.25">
      <c r="A167" s="127">
        <v>535</v>
      </c>
      <c r="B167" s="124" t="s">
        <v>172</v>
      </c>
      <c r="C167" s="38">
        <f>SUM(Ikärakenne[[#This Row],[0–5-vuotiaat]:[16 vuotta täyttäneet]])</f>
        <v>10378</v>
      </c>
      <c r="D167" s="41">
        <v>669</v>
      </c>
      <c r="E167" s="41">
        <v>141</v>
      </c>
      <c r="F167" s="41">
        <v>967</v>
      </c>
      <c r="G167" s="41">
        <v>560</v>
      </c>
      <c r="H167" s="41">
        <v>8041</v>
      </c>
      <c r="I167" s="41">
        <v>5192</v>
      </c>
      <c r="J167" s="136" cm="1">
        <f t="array" ref="J167">Ikäryhmähinnat[Ikä 0–5]*Ikärakenne[[#This Row],[0–5-vuotiaat]]</f>
        <v>6001324.71</v>
      </c>
      <c r="K167" s="136" cm="1">
        <f t="array" ref="K167">Ikäryhmähinnat[Ikä 6]*Ikärakenne[[#This Row],[6 vuotiaat]]</f>
        <v>1344962.34</v>
      </c>
      <c r="L167" s="136" cm="1">
        <f t="array" ref="L167">Ikäryhmähinnat[Ikä 7–12]*Ikärakenne[[#This Row],[7–12-vuotiaat]]</f>
        <v>7902420.7000000002</v>
      </c>
      <c r="M167" s="136" cm="1">
        <f t="array" ref="M167">Ikäryhmähinnat[Ikä 13–15]*Ikärakenne[[#This Row],[13–15-vuotiaat]]</f>
        <v>7755524</v>
      </c>
      <c r="N167" s="136" cm="1">
        <f t="array" ref="N167">Ikäryhmähinnat[Ikä 16+]*Ikärakenne[[#This Row],[16 vuotta täyttäneet]]</f>
        <v>564639.02</v>
      </c>
      <c r="O167" s="136" cm="1">
        <f t="array" ref="O167">Ikäryhmähinnat[Ikä 18-64]*Ikärakenne[[#This Row],[18–64-vuotiaat]]</f>
        <v>446875.43999999994</v>
      </c>
      <c r="P167" s="178">
        <f>SUM(Ikärakenne[[#This Row],[Ikä 0–5]:[Ikä 18-64]])</f>
        <v>24015746.210000001</v>
      </c>
    </row>
    <row r="168" spans="1:16" x14ac:dyDescent="0.25">
      <c r="A168" s="127">
        <v>536</v>
      </c>
      <c r="B168" s="124" t="s">
        <v>173</v>
      </c>
      <c r="C168" s="38">
        <f>SUM(Ikärakenne[[#This Row],[0–5-vuotiaat]:[16 vuotta täyttäneet]])</f>
        <v>36176</v>
      </c>
      <c r="D168" s="41">
        <v>2030</v>
      </c>
      <c r="E168" s="41">
        <v>366</v>
      </c>
      <c r="F168" s="41">
        <v>2611</v>
      </c>
      <c r="G168" s="41">
        <v>1447</v>
      </c>
      <c r="H168" s="41">
        <v>29722</v>
      </c>
      <c r="I168" s="41">
        <v>20955</v>
      </c>
      <c r="J168" s="136" cm="1">
        <f t="array" ref="J168">Ikäryhmähinnat[Ikä 0–5]*Ikärakenne[[#This Row],[0–5-vuotiaat]]</f>
        <v>18210297.699999999</v>
      </c>
      <c r="K168" s="136" cm="1">
        <f t="array" ref="K168">Ikäryhmähinnat[Ikä 6]*Ikärakenne[[#This Row],[6 vuotiaat]]</f>
        <v>3491178.84</v>
      </c>
      <c r="L168" s="136" cm="1">
        <f t="array" ref="L168">Ikäryhmähinnat[Ikä 7–12]*Ikärakenne[[#This Row],[7–12-vuotiaat]]</f>
        <v>21337353.100000001</v>
      </c>
      <c r="M168" s="136" cm="1">
        <f t="array" ref="M168">Ikäryhmähinnat[Ikä 13–15]*Ikärakenne[[#This Row],[13–15-vuotiaat]]</f>
        <v>20039720.050000001</v>
      </c>
      <c r="N168" s="136" cm="1">
        <f t="array" ref="N168">Ikäryhmähinnat[Ikä 16+]*Ikärakenne[[#This Row],[16 vuotta täyttäneet]]</f>
        <v>2087078.8399999999</v>
      </c>
      <c r="O168" s="136" cm="1">
        <f t="array" ref="O168">Ikäryhmähinnat[Ikä 18-64]*Ikärakenne[[#This Row],[18–64-vuotiaat]]</f>
        <v>1803596.8499999999</v>
      </c>
      <c r="P168" s="178">
        <f>SUM(Ikärakenne[[#This Row],[Ikä 0–5]:[Ikä 18-64]])</f>
        <v>66969225.380000003</v>
      </c>
    </row>
    <row r="169" spans="1:16" x14ac:dyDescent="0.25">
      <c r="A169" s="127">
        <v>538</v>
      </c>
      <c r="B169" s="124" t="s">
        <v>174</v>
      </c>
      <c r="C169" s="38">
        <f>SUM(Ikärakenne[[#This Row],[0–5-vuotiaat]:[16 vuotta täyttäneet]])</f>
        <v>4659</v>
      </c>
      <c r="D169" s="41">
        <v>280</v>
      </c>
      <c r="E169" s="41">
        <v>43</v>
      </c>
      <c r="F169" s="41">
        <v>360</v>
      </c>
      <c r="G169" s="41">
        <v>213</v>
      </c>
      <c r="H169" s="41">
        <v>3763</v>
      </c>
      <c r="I169" s="41">
        <v>2610</v>
      </c>
      <c r="J169" s="136" cm="1">
        <f t="array" ref="J169">Ikäryhmähinnat[Ikä 0–5]*Ikärakenne[[#This Row],[0–5-vuotiaat]]</f>
        <v>2511765.2000000002</v>
      </c>
      <c r="K169" s="136" cm="1">
        <f t="array" ref="K169">Ikäryhmähinnat[Ikä 6]*Ikärakenne[[#This Row],[6 vuotiaat]]</f>
        <v>410165.82</v>
      </c>
      <c r="L169" s="136" cm="1">
        <f t="array" ref="L169">Ikäryhmähinnat[Ikä 7–12]*Ikärakenne[[#This Row],[7–12-vuotiaat]]</f>
        <v>2941956</v>
      </c>
      <c r="M169" s="136" cm="1">
        <f t="array" ref="M169">Ikäryhmähinnat[Ikä 13–15]*Ikärakenne[[#This Row],[13–15-vuotiaat]]</f>
        <v>2949868.9499999997</v>
      </c>
      <c r="N169" s="136" cm="1">
        <f t="array" ref="N169">Ikäryhmähinnat[Ikä 16+]*Ikärakenne[[#This Row],[16 vuotta täyttäneet]]</f>
        <v>264237.86</v>
      </c>
      <c r="O169" s="136" cm="1">
        <f t="array" ref="O169">Ikäryhmähinnat[Ikä 18-64]*Ikärakenne[[#This Row],[18–64-vuotiaat]]</f>
        <v>224642.69999999998</v>
      </c>
      <c r="P169" s="178">
        <f>SUM(Ikärakenne[[#This Row],[Ikä 0–5]:[Ikä 18-64]])</f>
        <v>9302636.5299999975</v>
      </c>
    </row>
    <row r="170" spans="1:16" x14ac:dyDescent="0.25">
      <c r="A170" s="127">
        <v>541</v>
      </c>
      <c r="B170" s="124" t="s">
        <v>175</v>
      </c>
      <c r="C170" s="38">
        <f>SUM(Ikärakenne[[#This Row],[0–5-vuotiaat]:[16 vuotta täyttäneet]])</f>
        <v>8980</v>
      </c>
      <c r="D170" s="41">
        <v>292</v>
      </c>
      <c r="E170" s="41">
        <v>72</v>
      </c>
      <c r="F170" s="41">
        <v>442</v>
      </c>
      <c r="G170" s="41">
        <v>254</v>
      </c>
      <c r="H170" s="41">
        <v>7920</v>
      </c>
      <c r="I170" s="41">
        <v>4313</v>
      </c>
      <c r="J170" s="136" cm="1">
        <f t="array" ref="J170">Ikäryhmähinnat[Ikä 0–5]*Ikärakenne[[#This Row],[0–5-vuotiaat]]</f>
        <v>2619412.2800000003</v>
      </c>
      <c r="K170" s="136" cm="1">
        <f t="array" ref="K170">Ikäryhmähinnat[Ikä 6]*Ikärakenne[[#This Row],[6 vuotiaat]]</f>
        <v>686789.28</v>
      </c>
      <c r="L170" s="136" cm="1">
        <f t="array" ref="L170">Ikäryhmähinnat[Ikä 7–12]*Ikärakenne[[#This Row],[7–12-vuotiaat]]</f>
        <v>3612068.2</v>
      </c>
      <c r="M170" s="136" cm="1">
        <f t="array" ref="M170">Ikäryhmähinnat[Ikä 13–15]*Ikärakenne[[#This Row],[13–15-vuotiaat]]</f>
        <v>3517684.1</v>
      </c>
      <c r="N170" s="136" cm="1">
        <f t="array" ref="N170">Ikäryhmähinnat[Ikä 16+]*Ikärakenne[[#This Row],[16 vuotta täyttäneet]]</f>
        <v>556142.4</v>
      </c>
      <c r="O170" s="136" cm="1">
        <f t="array" ref="O170">Ikäryhmähinnat[Ikä 18-64]*Ikärakenne[[#This Row],[18–64-vuotiaat]]</f>
        <v>371219.91</v>
      </c>
      <c r="P170" s="178">
        <f>SUM(Ikärakenne[[#This Row],[Ikä 0–5]:[Ikä 18-64]])</f>
        <v>11363316.170000002</v>
      </c>
    </row>
    <row r="171" spans="1:16" x14ac:dyDescent="0.25">
      <c r="A171" s="127">
        <v>543</v>
      </c>
      <c r="B171" s="124" t="s">
        <v>176</v>
      </c>
      <c r="C171" s="38">
        <f>SUM(Ikärakenne[[#This Row],[0–5-vuotiaat]:[16 vuotta täyttäneet]])</f>
        <v>45048</v>
      </c>
      <c r="D171" s="41">
        <v>2871</v>
      </c>
      <c r="E171" s="41">
        <v>484</v>
      </c>
      <c r="F171" s="41">
        <v>3649</v>
      </c>
      <c r="G171" s="41">
        <v>1999</v>
      </c>
      <c r="H171" s="41">
        <v>36045</v>
      </c>
      <c r="I171" s="41">
        <v>26504</v>
      </c>
      <c r="J171" s="136" cm="1">
        <f t="array" ref="J171">Ikäryhmähinnat[Ikä 0–5]*Ikärakenne[[#This Row],[0–5-vuotiaat]]</f>
        <v>25754563.890000001</v>
      </c>
      <c r="K171" s="136" cm="1">
        <f t="array" ref="K171">Ikäryhmähinnat[Ikä 6]*Ikärakenne[[#This Row],[6 vuotiaat]]</f>
        <v>4616750.16</v>
      </c>
      <c r="L171" s="136" cm="1">
        <f t="array" ref="L171">Ikäryhmähinnat[Ikä 7–12]*Ikärakenne[[#This Row],[7–12-vuotiaat]]</f>
        <v>29819992.900000002</v>
      </c>
      <c r="M171" s="136" cm="1">
        <f t="array" ref="M171">Ikäryhmähinnat[Ikä 13–15]*Ikärakenne[[#This Row],[13–15-vuotiaat]]</f>
        <v>27684450.849999998</v>
      </c>
      <c r="N171" s="136" cm="1">
        <f t="array" ref="N171">Ikäryhmähinnat[Ikä 16+]*Ikärakenne[[#This Row],[16 vuotta täyttäneet]]</f>
        <v>2531079.9</v>
      </c>
      <c r="O171" s="136" cm="1">
        <f t="array" ref="O171">Ikäryhmähinnat[Ikä 18-64]*Ikärakenne[[#This Row],[18–64-vuotiaat]]</f>
        <v>2281199.2799999998</v>
      </c>
      <c r="P171" s="178">
        <f>SUM(Ikärakenne[[#This Row],[Ikä 0–5]:[Ikä 18-64]])</f>
        <v>92688036.980000004</v>
      </c>
    </row>
    <row r="172" spans="1:16" x14ac:dyDescent="0.25">
      <c r="A172" s="127">
        <v>545</v>
      </c>
      <c r="B172" s="124" t="s">
        <v>177</v>
      </c>
      <c r="C172" s="38">
        <f>SUM(Ikärakenne[[#This Row],[0–5-vuotiaat]:[16 vuotta täyttäneet]])</f>
        <v>9554</v>
      </c>
      <c r="D172" s="41">
        <v>496</v>
      </c>
      <c r="E172" s="41">
        <v>109</v>
      </c>
      <c r="F172" s="41">
        <v>668</v>
      </c>
      <c r="G172" s="41">
        <v>333</v>
      </c>
      <c r="H172" s="41">
        <v>7948</v>
      </c>
      <c r="I172" s="41">
        <v>5065</v>
      </c>
      <c r="J172" s="136" cm="1">
        <f t="array" ref="J172">Ikäryhmähinnat[Ikä 0–5]*Ikärakenne[[#This Row],[0–5-vuotiaat]]</f>
        <v>4449412.6399999997</v>
      </c>
      <c r="K172" s="136" cm="1">
        <f t="array" ref="K172">Ikäryhmähinnat[Ikä 6]*Ikärakenne[[#This Row],[6 vuotiaat]]</f>
        <v>1039722.66</v>
      </c>
      <c r="L172" s="136" cm="1">
        <f t="array" ref="L172">Ikäryhmähinnat[Ikä 7–12]*Ikärakenne[[#This Row],[7–12-vuotiaat]]</f>
        <v>5458962.7999999998</v>
      </c>
      <c r="M172" s="136" cm="1">
        <f t="array" ref="M172">Ikäryhmähinnat[Ikä 13–15]*Ikärakenne[[#This Row],[13–15-vuotiaat]]</f>
        <v>4611766.95</v>
      </c>
      <c r="N172" s="136" cm="1">
        <f t="array" ref="N172">Ikäryhmähinnat[Ikä 16+]*Ikärakenne[[#This Row],[16 vuotta täyttäneet]]</f>
        <v>558108.55999999994</v>
      </c>
      <c r="O172" s="136" cm="1">
        <f t="array" ref="O172">Ikäryhmähinnat[Ikä 18-64]*Ikärakenne[[#This Row],[18–64-vuotiaat]]</f>
        <v>435944.55</v>
      </c>
      <c r="P172" s="178">
        <f>SUM(Ikärakenne[[#This Row],[Ikä 0–5]:[Ikä 18-64]])</f>
        <v>16553918.160000002</v>
      </c>
    </row>
    <row r="173" spans="1:16" x14ac:dyDescent="0.25">
      <c r="A173" s="127">
        <v>560</v>
      </c>
      <c r="B173" s="124" t="s">
        <v>178</v>
      </c>
      <c r="C173" s="38">
        <f>SUM(Ikärakenne[[#This Row],[0–5-vuotiaat]:[16 vuotta täyttäneet]])</f>
        <v>15651</v>
      </c>
      <c r="D173" s="41">
        <v>756</v>
      </c>
      <c r="E173" s="41">
        <v>128</v>
      </c>
      <c r="F173" s="41">
        <v>1103</v>
      </c>
      <c r="G173" s="41">
        <v>591</v>
      </c>
      <c r="H173" s="41">
        <v>13073</v>
      </c>
      <c r="I173" s="41">
        <v>8419</v>
      </c>
      <c r="J173" s="136" cm="1">
        <f t="array" ref="J173">Ikäryhmähinnat[Ikä 0–5]*Ikärakenne[[#This Row],[0–5-vuotiaat]]</f>
        <v>6781766.04</v>
      </c>
      <c r="K173" s="136" cm="1">
        <f t="array" ref="K173">Ikäryhmähinnat[Ikä 6]*Ikärakenne[[#This Row],[6 vuotiaat]]</f>
        <v>1220958.72</v>
      </c>
      <c r="L173" s="136" cm="1">
        <f t="array" ref="L173">Ikäryhmähinnat[Ikä 7–12]*Ikärakenne[[#This Row],[7–12-vuotiaat]]</f>
        <v>9013826.3000000007</v>
      </c>
      <c r="M173" s="136" cm="1">
        <f t="array" ref="M173">Ikäryhmähinnat[Ikä 13–15]*Ikärakenne[[#This Row],[13–15-vuotiaat]]</f>
        <v>8184847.6499999994</v>
      </c>
      <c r="N173" s="136" cm="1">
        <f t="array" ref="N173">Ikäryhmähinnat[Ikä 16+]*Ikärakenne[[#This Row],[16 vuotta täyttäneet]]</f>
        <v>917986.05999999994</v>
      </c>
      <c r="O173" s="136" cm="1">
        <f t="array" ref="O173">Ikäryhmähinnat[Ikä 18-64]*Ikärakenne[[#This Row],[18–64-vuotiaat]]</f>
        <v>724623.33</v>
      </c>
      <c r="P173" s="178">
        <f>SUM(Ikärakenne[[#This Row],[Ikä 0–5]:[Ikä 18-64]])</f>
        <v>26844008.099999998</v>
      </c>
    </row>
    <row r="174" spans="1:16" x14ac:dyDescent="0.25">
      <c r="A174" s="127">
        <v>561</v>
      </c>
      <c r="B174" s="124" t="s">
        <v>179</v>
      </c>
      <c r="C174" s="38">
        <f>SUM(Ikärakenne[[#This Row],[0–5-vuotiaat]:[16 vuotta täyttäneet]])</f>
        <v>1304</v>
      </c>
      <c r="D174" s="41">
        <v>67</v>
      </c>
      <c r="E174" s="41">
        <v>10</v>
      </c>
      <c r="F174" s="41">
        <v>93</v>
      </c>
      <c r="G174" s="41">
        <v>47</v>
      </c>
      <c r="H174" s="41">
        <v>1087</v>
      </c>
      <c r="I174" s="41">
        <v>680</v>
      </c>
      <c r="J174" s="136" cm="1">
        <f t="array" ref="J174">Ikäryhmähinnat[Ikä 0–5]*Ikärakenne[[#This Row],[0–5-vuotiaat]]</f>
        <v>601029.53</v>
      </c>
      <c r="K174" s="136" cm="1">
        <f t="array" ref="K174">Ikäryhmähinnat[Ikä 6]*Ikärakenne[[#This Row],[6 vuotiaat]]</f>
        <v>95387.4</v>
      </c>
      <c r="L174" s="136" cm="1">
        <f t="array" ref="L174">Ikäryhmähinnat[Ikä 7–12]*Ikärakenne[[#This Row],[7–12-vuotiaat]]</f>
        <v>760005.3</v>
      </c>
      <c r="M174" s="136" cm="1">
        <f t="array" ref="M174">Ikäryhmähinnat[Ikä 13–15]*Ikärakenne[[#This Row],[13–15-vuotiaat]]</f>
        <v>650910.04999999993</v>
      </c>
      <c r="N174" s="136" cm="1">
        <f t="array" ref="N174">Ikäryhmähinnat[Ikä 16+]*Ikärakenne[[#This Row],[16 vuotta täyttäneet]]</f>
        <v>76329.14</v>
      </c>
      <c r="O174" s="136" cm="1">
        <f t="array" ref="O174">Ikäryhmähinnat[Ikä 18-64]*Ikärakenne[[#This Row],[18–64-vuotiaat]]</f>
        <v>58527.6</v>
      </c>
      <c r="P174" s="178">
        <f>SUM(Ikärakenne[[#This Row],[Ikä 0–5]:[Ikä 18-64]])</f>
        <v>2242189.02</v>
      </c>
    </row>
    <row r="175" spans="1:16" x14ac:dyDescent="0.25">
      <c r="A175" s="127">
        <v>562</v>
      </c>
      <c r="B175" s="124" t="s">
        <v>180</v>
      </c>
      <c r="C175" s="38">
        <f>SUM(Ikärakenne[[#This Row],[0–5-vuotiaat]:[16 vuotta täyttäneet]])</f>
        <v>8869</v>
      </c>
      <c r="D175" s="41">
        <v>387</v>
      </c>
      <c r="E175" s="41">
        <v>74</v>
      </c>
      <c r="F175" s="41">
        <v>537</v>
      </c>
      <c r="G175" s="41">
        <v>297</v>
      </c>
      <c r="H175" s="41">
        <v>7574</v>
      </c>
      <c r="I175" s="41">
        <v>4535</v>
      </c>
      <c r="J175" s="136" cm="1">
        <f t="array" ref="J175">Ikäryhmähinnat[Ikä 0–5]*Ikärakenne[[#This Row],[0–5-vuotiaat]]</f>
        <v>3471618.33</v>
      </c>
      <c r="K175" s="136" cm="1">
        <f t="array" ref="K175">Ikäryhmähinnat[Ikä 6]*Ikärakenne[[#This Row],[6 vuotiaat]]</f>
        <v>705866.76</v>
      </c>
      <c r="L175" s="136" cm="1">
        <f t="array" ref="L175">Ikäryhmähinnat[Ikä 7–12]*Ikärakenne[[#This Row],[7–12-vuotiaat]]</f>
        <v>4388417.7</v>
      </c>
      <c r="M175" s="136" cm="1">
        <f t="array" ref="M175">Ikäryhmähinnat[Ikä 13–15]*Ikärakenne[[#This Row],[13–15-vuotiaat]]</f>
        <v>4113197.55</v>
      </c>
      <c r="N175" s="136" cm="1">
        <f t="array" ref="N175">Ikäryhmähinnat[Ikä 16+]*Ikärakenne[[#This Row],[16 vuotta täyttäneet]]</f>
        <v>531846.28</v>
      </c>
      <c r="O175" s="136" cm="1">
        <f t="array" ref="O175">Ikäryhmähinnat[Ikä 18-64]*Ikärakenne[[#This Row],[18–64-vuotiaat]]</f>
        <v>390327.44999999995</v>
      </c>
      <c r="P175" s="178">
        <f>SUM(Ikärakenne[[#This Row],[Ikä 0–5]:[Ikä 18-64]])</f>
        <v>13601274.069999998</v>
      </c>
    </row>
    <row r="176" spans="1:16" x14ac:dyDescent="0.25">
      <c r="A176" s="127">
        <v>563</v>
      </c>
      <c r="B176" s="124" t="s">
        <v>181</v>
      </c>
      <c r="C176" s="38">
        <f>SUM(Ikärakenne[[#This Row],[0–5-vuotiaat]:[16 vuotta täyttäneet]])</f>
        <v>6912</v>
      </c>
      <c r="D176" s="41">
        <v>343</v>
      </c>
      <c r="E176" s="41">
        <v>55</v>
      </c>
      <c r="F176" s="41">
        <v>499</v>
      </c>
      <c r="G176" s="41">
        <v>274</v>
      </c>
      <c r="H176" s="41">
        <v>5741</v>
      </c>
      <c r="I176" s="41">
        <v>3429</v>
      </c>
      <c r="J176" s="136" cm="1">
        <f t="array" ref="J176">Ikäryhmähinnat[Ikä 0–5]*Ikärakenne[[#This Row],[0–5-vuotiaat]]</f>
        <v>3076912.37</v>
      </c>
      <c r="K176" s="136" cm="1">
        <f t="array" ref="K176">Ikäryhmähinnat[Ikä 6]*Ikärakenne[[#This Row],[6 vuotiaat]]</f>
        <v>524630.69999999995</v>
      </c>
      <c r="L176" s="136" cm="1">
        <f t="array" ref="L176">Ikäryhmähinnat[Ikä 7–12]*Ikärakenne[[#This Row],[7–12-vuotiaat]]</f>
        <v>4077877.9000000004</v>
      </c>
      <c r="M176" s="136" cm="1">
        <f t="array" ref="M176">Ikäryhmähinnat[Ikä 13–15]*Ikärakenne[[#This Row],[13–15-vuotiaat]]</f>
        <v>3794667.1</v>
      </c>
      <c r="N176" s="136" cm="1">
        <f t="array" ref="N176">Ikäryhmähinnat[Ikä 16+]*Ikärakenne[[#This Row],[16 vuotta täyttäneet]]</f>
        <v>403133.02</v>
      </c>
      <c r="O176" s="136" cm="1">
        <f t="array" ref="O176">Ikäryhmähinnat[Ikä 18-64]*Ikärakenne[[#This Row],[18–64-vuotiaat]]</f>
        <v>295134.02999999997</v>
      </c>
      <c r="P176" s="178">
        <f>SUM(Ikärakenne[[#This Row],[Ikä 0–5]:[Ikä 18-64]])</f>
        <v>12172355.119999999</v>
      </c>
    </row>
    <row r="177" spans="1:16" x14ac:dyDescent="0.25">
      <c r="A177" s="127">
        <v>564</v>
      </c>
      <c r="B177" s="124" t="s">
        <v>182</v>
      </c>
      <c r="C177" s="38">
        <f>SUM(Ikärakenne[[#This Row],[0–5-vuotiaat]:[16 vuotta täyttäneet]])</f>
        <v>216152</v>
      </c>
      <c r="D177" s="41">
        <v>11877</v>
      </c>
      <c r="E177" s="41">
        <v>2023</v>
      </c>
      <c r="F177" s="41">
        <v>14496</v>
      </c>
      <c r="G177" s="41">
        <v>8058</v>
      </c>
      <c r="H177" s="41">
        <v>179698</v>
      </c>
      <c r="I177" s="41">
        <v>136120</v>
      </c>
      <c r="J177" s="136" cm="1">
        <f t="array" ref="J177">Ikäryhmähinnat[Ikä 0–5]*Ikärakenne[[#This Row],[0–5-vuotiaat]]</f>
        <v>106543697.43000001</v>
      </c>
      <c r="K177" s="136" cm="1">
        <f t="array" ref="K177">Ikäryhmähinnat[Ikä 6]*Ikärakenne[[#This Row],[6 vuotiaat]]</f>
        <v>19296871.02</v>
      </c>
      <c r="L177" s="136" cm="1">
        <f t="array" ref="L177">Ikäryhmähinnat[Ikä 7–12]*Ikärakenne[[#This Row],[7–12-vuotiaat]]</f>
        <v>118462761.60000001</v>
      </c>
      <c r="M177" s="136" cm="1">
        <f t="array" ref="M177">Ikäryhmähinnat[Ikä 13–15]*Ikärakenne[[#This Row],[13–15-vuotiaat]]</f>
        <v>111596450.7</v>
      </c>
      <c r="N177" s="136" cm="1">
        <f t="array" ref="N177">Ikäryhmähinnat[Ikä 16+]*Ikärakenne[[#This Row],[16 vuotta täyttäneet]]</f>
        <v>12618393.560000001</v>
      </c>
      <c r="O177" s="136" cm="1">
        <f t="array" ref="O177">Ikäryhmähinnat[Ikä 18-64]*Ikärakenne[[#This Row],[18–64-vuotiaat]]</f>
        <v>11715848.399999999</v>
      </c>
      <c r="P177" s="178">
        <f>SUM(Ikärakenne[[#This Row],[Ikä 0–5]:[Ikä 18-64]])</f>
        <v>380234022.70999998</v>
      </c>
    </row>
    <row r="178" spans="1:16" x14ac:dyDescent="0.25">
      <c r="A178" s="127">
        <v>576</v>
      </c>
      <c r="B178" s="124" t="s">
        <v>183</v>
      </c>
      <c r="C178" s="38">
        <f>SUM(Ikärakenne[[#This Row],[0–5-vuotiaat]:[16 vuotta täyttäneet]])</f>
        <v>2676</v>
      </c>
      <c r="D178" s="41">
        <v>77</v>
      </c>
      <c r="E178" s="41">
        <v>15</v>
      </c>
      <c r="F178" s="41">
        <v>95</v>
      </c>
      <c r="G178" s="41">
        <v>71</v>
      </c>
      <c r="H178" s="41">
        <v>2418</v>
      </c>
      <c r="I178" s="41">
        <v>1189</v>
      </c>
      <c r="J178" s="136" cm="1">
        <f t="array" ref="J178">Ikäryhmähinnat[Ikä 0–5]*Ikärakenne[[#This Row],[0–5-vuotiaat]]</f>
        <v>690735.43</v>
      </c>
      <c r="K178" s="136" cm="1">
        <f t="array" ref="K178">Ikäryhmähinnat[Ikä 6]*Ikärakenne[[#This Row],[6 vuotiaat]]</f>
        <v>143081.1</v>
      </c>
      <c r="L178" s="136" cm="1">
        <f t="array" ref="L178">Ikäryhmähinnat[Ikä 7–12]*Ikärakenne[[#This Row],[7–12-vuotiaat]]</f>
        <v>776349.5</v>
      </c>
      <c r="M178" s="136" cm="1">
        <f t="array" ref="M178">Ikäryhmähinnat[Ikä 13–15]*Ikärakenne[[#This Row],[13–15-vuotiaat]]</f>
        <v>983289.65</v>
      </c>
      <c r="N178" s="136" cm="1">
        <f t="array" ref="N178">Ikäryhmähinnat[Ikä 16+]*Ikärakenne[[#This Row],[16 vuotta täyttäneet]]</f>
        <v>169791.96</v>
      </c>
      <c r="O178" s="136" cm="1">
        <f t="array" ref="O178">Ikäryhmähinnat[Ikä 18-64]*Ikärakenne[[#This Row],[18–64-vuotiaat]]</f>
        <v>102337.23</v>
      </c>
      <c r="P178" s="178">
        <f>SUM(Ikärakenne[[#This Row],[Ikä 0–5]:[Ikä 18-64]])</f>
        <v>2865584.87</v>
      </c>
    </row>
    <row r="179" spans="1:16" x14ac:dyDescent="0.25">
      <c r="A179" s="127">
        <v>577</v>
      </c>
      <c r="B179" s="124" t="s">
        <v>184</v>
      </c>
      <c r="C179" s="38">
        <f>SUM(Ikärakenne[[#This Row],[0–5-vuotiaat]:[16 vuotta täyttäneet]])</f>
        <v>11221</v>
      </c>
      <c r="D179" s="41">
        <v>668</v>
      </c>
      <c r="E179" s="41">
        <v>126</v>
      </c>
      <c r="F179" s="41">
        <v>930</v>
      </c>
      <c r="G179" s="41">
        <v>461</v>
      </c>
      <c r="H179" s="41">
        <v>9036</v>
      </c>
      <c r="I179" s="41">
        <v>6131</v>
      </c>
      <c r="J179" s="136" cm="1">
        <f t="array" ref="J179">Ikäryhmähinnat[Ikä 0–5]*Ikärakenne[[#This Row],[0–5-vuotiaat]]</f>
        <v>5992354.1200000001</v>
      </c>
      <c r="K179" s="136" cm="1">
        <f t="array" ref="K179">Ikäryhmähinnat[Ikä 6]*Ikärakenne[[#This Row],[6 vuotiaat]]</f>
        <v>1201881.24</v>
      </c>
      <c r="L179" s="136" cm="1">
        <f t="array" ref="L179">Ikäryhmähinnat[Ikä 7–12]*Ikärakenne[[#This Row],[7–12-vuotiaat]]</f>
        <v>7600053</v>
      </c>
      <c r="M179" s="136" cm="1">
        <f t="array" ref="M179">Ikäryhmähinnat[Ikä 13–15]*Ikärakenne[[#This Row],[13–15-vuotiaat]]</f>
        <v>6384458.1499999994</v>
      </c>
      <c r="N179" s="136" cm="1">
        <f t="array" ref="N179">Ikäryhmähinnat[Ikä 16+]*Ikärakenne[[#This Row],[16 vuotta täyttäneet]]</f>
        <v>634507.92000000004</v>
      </c>
      <c r="O179" s="136" cm="1">
        <f t="array" ref="O179">Ikäryhmähinnat[Ikä 18-64]*Ikärakenne[[#This Row],[18–64-vuotiaat]]</f>
        <v>527695.16999999993</v>
      </c>
      <c r="P179" s="178">
        <f>SUM(Ikärakenne[[#This Row],[Ikä 0–5]:[Ikä 18-64]])</f>
        <v>22340949.600000001</v>
      </c>
    </row>
    <row r="180" spans="1:16" x14ac:dyDescent="0.25">
      <c r="A180" s="127">
        <v>578</v>
      </c>
      <c r="B180" s="124" t="s">
        <v>185</v>
      </c>
      <c r="C180" s="38">
        <f>SUM(Ikärakenne[[#This Row],[0–5-vuotiaat]:[16 vuotta täyttäneet]])</f>
        <v>2990</v>
      </c>
      <c r="D180" s="41">
        <v>90</v>
      </c>
      <c r="E180" s="41">
        <v>19</v>
      </c>
      <c r="F180" s="41">
        <v>159</v>
      </c>
      <c r="G180" s="41">
        <v>99</v>
      </c>
      <c r="H180" s="41">
        <v>2623</v>
      </c>
      <c r="I180" s="41">
        <v>1437</v>
      </c>
      <c r="J180" s="136" cm="1">
        <f t="array" ref="J180">Ikäryhmähinnat[Ikä 0–5]*Ikärakenne[[#This Row],[0–5-vuotiaat]]</f>
        <v>807353.1</v>
      </c>
      <c r="K180" s="136" cm="1">
        <f t="array" ref="K180">Ikäryhmähinnat[Ikä 6]*Ikärakenne[[#This Row],[6 vuotiaat]]</f>
        <v>181236.06</v>
      </c>
      <c r="L180" s="136" cm="1">
        <f t="array" ref="L180">Ikäryhmähinnat[Ikä 7–12]*Ikärakenne[[#This Row],[7–12-vuotiaat]]</f>
        <v>1299363.9000000001</v>
      </c>
      <c r="M180" s="136" cm="1">
        <f t="array" ref="M180">Ikäryhmähinnat[Ikä 13–15]*Ikärakenne[[#This Row],[13–15-vuotiaat]]</f>
        <v>1371065.8499999999</v>
      </c>
      <c r="N180" s="136" cm="1">
        <f t="array" ref="N180">Ikäryhmähinnat[Ikä 16+]*Ikärakenne[[#This Row],[16 vuotta täyttäneet]]</f>
        <v>184187.06</v>
      </c>
      <c r="O180" s="136" cm="1">
        <f t="array" ref="O180">Ikäryhmähinnat[Ikä 18-64]*Ikärakenne[[#This Row],[18–64-vuotiaat]]</f>
        <v>123682.59</v>
      </c>
      <c r="P180" s="178">
        <f>SUM(Ikärakenne[[#This Row],[Ikä 0–5]:[Ikä 18-64]])</f>
        <v>3966888.56</v>
      </c>
    </row>
    <row r="181" spans="1:16" x14ac:dyDescent="0.25">
      <c r="A181" s="127">
        <v>580</v>
      </c>
      <c r="B181" s="124" t="s">
        <v>186</v>
      </c>
      <c r="C181" s="38">
        <f>SUM(Ikärakenne[[#This Row],[0–5-vuotiaat]:[16 vuotta täyttäneet]])</f>
        <v>4300</v>
      </c>
      <c r="D181" s="41">
        <v>112</v>
      </c>
      <c r="E181" s="41">
        <v>31</v>
      </c>
      <c r="F181" s="41">
        <v>195</v>
      </c>
      <c r="G181" s="41">
        <v>106</v>
      </c>
      <c r="H181" s="41">
        <v>3856</v>
      </c>
      <c r="I181" s="41">
        <v>1920</v>
      </c>
      <c r="J181" s="136" cm="1">
        <f t="array" ref="J181">Ikäryhmähinnat[Ikä 0–5]*Ikärakenne[[#This Row],[0–5-vuotiaat]]</f>
        <v>1004706.0800000001</v>
      </c>
      <c r="K181" s="136" cm="1">
        <f t="array" ref="K181">Ikäryhmähinnat[Ikä 6]*Ikärakenne[[#This Row],[6 vuotiaat]]</f>
        <v>295700.94</v>
      </c>
      <c r="L181" s="136" cm="1">
        <f t="array" ref="L181">Ikäryhmähinnat[Ikä 7–12]*Ikärakenne[[#This Row],[7–12-vuotiaat]]</f>
        <v>1593559.5</v>
      </c>
      <c r="M181" s="136" cm="1">
        <f t="array" ref="M181">Ikäryhmähinnat[Ikä 13–15]*Ikärakenne[[#This Row],[13–15-vuotiaat]]</f>
        <v>1468009.9</v>
      </c>
      <c r="N181" s="136" cm="1">
        <f t="array" ref="N181">Ikäryhmähinnat[Ikä 16+]*Ikärakenne[[#This Row],[16 vuotta täyttäneet]]</f>
        <v>270768.32</v>
      </c>
      <c r="O181" s="136" cm="1">
        <f t="array" ref="O181">Ikäryhmähinnat[Ikä 18-64]*Ikärakenne[[#This Row],[18–64-vuotiaat]]</f>
        <v>165254.39999999999</v>
      </c>
      <c r="P181" s="178">
        <f>SUM(Ikärakenne[[#This Row],[Ikä 0–5]:[Ikä 18-64]])</f>
        <v>4797999.1400000006</v>
      </c>
    </row>
    <row r="182" spans="1:16" x14ac:dyDescent="0.25">
      <c r="A182" s="127">
        <v>581</v>
      </c>
      <c r="B182" s="124" t="s">
        <v>187</v>
      </c>
      <c r="C182" s="38">
        <f>SUM(Ikärakenne[[#This Row],[0–5-vuotiaat]:[16 vuotta täyttäneet]])</f>
        <v>6069</v>
      </c>
      <c r="D182" s="41">
        <v>259</v>
      </c>
      <c r="E182" s="41">
        <v>40</v>
      </c>
      <c r="F182" s="41">
        <v>341</v>
      </c>
      <c r="G182" s="41">
        <v>190</v>
      </c>
      <c r="H182" s="41">
        <v>5239</v>
      </c>
      <c r="I182" s="41">
        <v>2940</v>
      </c>
      <c r="J182" s="136" cm="1">
        <f t="array" ref="J182">Ikäryhmähinnat[Ikä 0–5]*Ikärakenne[[#This Row],[0–5-vuotiaat]]</f>
        <v>2323382.81</v>
      </c>
      <c r="K182" s="136" cm="1">
        <f t="array" ref="K182">Ikäryhmähinnat[Ikä 6]*Ikärakenne[[#This Row],[6 vuotiaat]]</f>
        <v>381549.6</v>
      </c>
      <c r="L182" s="136" cm="1">
        <f t="array" ref="L182">Ikäryhmähinnat[Ikä 7–12]*Ikärakenne[[#This Row],[7–12-vuotiaat]]</f>
        <v>2786686.1</v>
      </c>
      <c r="M182" s="136" cm="1">
        <f t="array" ref="M182">Ikäryhmähinnat[Ikä 13–15]*Ikärakenne[[#This Row],[13–15-vuotiaat]]</f>
        <v>2631338.5</v>
      </c>
      <c r="N182" s="136" cm="1">
        <f t="array" ref="N182">Ikäryhmähinnat[Ikä 16+]*Ikärakenne[[#This Row],[16 vuotta täyttäneet]]</f>
        <v>367882.58</v>
      </c>
      <c r="O182" s="136" cm="1">
        <f t="array" ref="O182">Ikäryhmähinnat[Ikä 18-64]*Ikärakenne[[#This Row],[18–64-vuotiaat]]</f>
        <v>253045.8</v>
      </c>
      <c r="P182" s="178">
        <f>SUM(Ikärakenne[[#This Row],[Ikä 0–5]:[Ikä 18-64]])</f>
        <v>8743885.3900000006</v>
      </c>
    </row>
    <row r="183" spans="1:16" x14ac:dyDescent="0.25">
      <c r="A183" s="127">
        <v>583</v>
      </c>
      <c r="B183" s="124" t="s">
        <v>188</v>
      </c>
      <c r="C183" s="38">
        <f>SUM(Ikärakenne[[#This Row],[0–5-vuotiaat]:[16 vuotta täyttäneet]])</f>
        <v>910</v>
      </c>
      <c r="D183" s="41">
        <v>23</v>
      </c>
      <c r="E183" s="41">
        <v>8</v>
      </c>
      <c r="F183" s="41">
        <v>42</v>
      </c>
      <c r="G183" s="41">
        <v>12</v>
      </c>
      <c r="H183" s="41">
        <v>825</v>
      </c>
      <c r="I183" s="41">
        <v>448</v>
      </c>
      <c r="J183" s="136" cm="1">
        <f t="array" ref="J183">Ikäryhmähinnat[Ikä 0–5]*Ikärakenne[[#This Row],[0–5-vuotiaat]]</f>
        <v>206323.57</v>
      </c>
      <c r="K183" s="136" cm="1">
        <f t="array" ref="K183">Ikäryhmähinnat[Ikä 6]*Ikärakenne[[#This Row],[6 vuotiaat]]</f>
        <v>76309.919999999998</v>
      </c>
      <c r="L183" s="136" cm="1">
        <f t="array" ref="L183">Ikäryhmähinnat[Ikä 7–12]*Ikärakenne[[#This Row],[7–12-vuotiaat]]</f>
        <v>343228.2</v>
      </c>
      <c r="M183" s="136" cm="1">
        <f t="array" ref="M183">Ikäryhmähinnat[Ikä 13–15]*Ikärakenne[[#This Row],[13–15-vuotiaat]]</f>
        <v>166189.79999999999</v>
      </c>
      <c r="N183" s="136" cm="1">
        <f t="array" ref="N183">Ikäryhmähinnat[Ikä 16+]*Ikärakenne[[#This Row],[16 vuotta täyttäneet]]</f>
        <v>57931.5</v>
      </c>
      <c r="O183" s="136" cm="1">
        <f t="array" ref="O183">Ikäryhmähinnat[Ikä 18-64]*Ikärakenne[[#This Row],[18–64-vuotiaat]]</f>
        <v>38559.360000000001</v>
      </c>
      <c r="P183" s="178">
        <f>SUM(Ikärakenne[[#This Row],[Ikä 0–5]:[Ikä 18-64]])</f>
        <v>888542.35</v>
      </c>
    </row>
    <row r="184" spans="1:16" x14ac:dyDescent="0.25">
      <c r="A184" s="127">
        <v>584</v>
      </c>
      <c r="B184" s="124" t="s">
        <v>189</v>
      </c>
      <c r="C184" s="38">
        <f>SUM(Ikärakenne[[#This Row],[0–5-vuotiaat]:[16 vuotta täyttäneet]])</f>
        <v>2594</v>
      </c>
      <c r="D184" s="41">
        <v>183</v>
      </c>
      <c r="E184" s="41">
        <v>35</v>
      </c>
      <c r="F184" s="41">
        <v>279</v>
      </c>
      <c r="G184" s="41">
        <v>160</v>
      </c>
      <c r="H184" s="41">
        <v>1937</v>
      </c>
      <c r="I184" s="41">
        <v>1169</v>
      </c>
      <c r="J184" s="136" cm="1">
        <f t="array" ref="J184">Ikäryhmähinnat[Ikä 0–5]*Ikärakenne[[#This Row],[0–5-vuotiaat]]</f>
        <v>1641617.97</v>
      </c>
      <c r="K184" s="136" cm="1">
        <f t="array" ref="K184">Ikäryhmähinnat[Ikä 6]*Ikärakenne[[#This Row],[6 vuotiaat]]</f>
        <v>333855.89999999997</v>
      </c>
      <c r="L184" s="136" cm="1">
        <f t="array" ref="L184">Ikäryhmähinnat[Ikä 7–12]*Ikärakenne[[#This Row],[7–12-vuotiaat]]</f>
        <v>2280015.9</v>
      </c>
      <c r="M184" s="136" cm="1">
        <f t="array" ref="M184">Ikäryhmähinnat[Ikä 13–15]*Ikärakenne[[#This Row],[13–15-vuotiaat]]</f>
        <v>2215864</v>
      </c>
      <c r="N184" s="136" cm="1">
        <f t="array" ref="N184">Ikäryhmähinnat[Ikä 16+]*Ikärakenne[[#This Row],[16 vuotta täyttäneet]]</f>
        <v>136016.13999999998</v>
      </c>
      <c r="O184" s="136" cm="1">
        <f t="array" ref="O184">Ikäryhmähinnat[Ikä 18-64]*Ikärakenne[[#This Row],[18–64-vuotiaat]]</f>
        <v>100615.82999999999</v>
      </c>
      <c r="P184" s="178">
        <f>SUM(Ikärakenne[[#This Row],[Ikä 0–5]:[Ikä 18-64]])</f>
        <v>6707985.7399999993</v>
      </c>
    </row>
    <row r="185" spans="1:16" x14ac:dyDescent="0.25">
      <c r="A185" s="127">
        <v>592</v>
      </c>
      <c r="B185" s="124" t="s">
        <v>190</v>
      </c>
      <c r="C185" s="38">
        <f>SUM(Ikärakenne[[#This Row],[0–5-vuotiaat]:[16 vuotta täyttäneet]])</f>
        <v>3552</v>
      </c>
      <c r="D185" s="41">
        <v>165</v>
      </c>
      <c r="E185" s="41">
        <v>30</v>
      </c>
      <c r="F185" s="41">
        <v>262</v>
      </c>
      <c r="G185" s="41">
        <v>169</v>
      </c>
      <c r="H185" s="41">
        <v>2926</v>
      </c>
      <c r="I185" s="41">
        <v>1873</v>
      </c>
      <c r="J185" s="136" cm="1">
        <f t="array" ref="J185">Ikäryhmähinnat[Ikä 0–5]*Ikärakenne[[#This Row],[0–5-vuotiaat]]</f>
        <v>1480147.35</v>
      </c>
      <c r="K185" s="136" cm="1">
        <f t="array" ref="K185">Ikäryhmähinnat[Ikä 6]*Ikärakenne[[#This Row],[6 vuotiaat]]</f>
        <v>286162.2</v>
      </c>
      <c r="L185" s="136" cm="1">
        <f t="array" ref="L185">Ikäryhmähinnat[Ikä 7–12]*Ikärakenne[[#This Row],[7–12-vuotiaat]]</f>
        <v>2141090.2000000002</v>
      </c>
      <c r="M185" s="136" cm="1">
        <f t="array" ref="M185">Ikäryhmähinnat[Ikä 13–15]*Ikärakenne[[#This Row],[13–15-vuotiaat]]</f>
        <v>2340506.35</v>
      </c>
      <c r="N185" s="136" cm="1">
        <f t="array" ref="N185">Ikäryhmähinnat[Ikä 16+]*Ikärakenne[[#This Row],[16 vuotta täyttäneet]]</f>
        <v>205463.72</v>
      </c>
      <c r="O185" s="136" cm="1">
        <f t="array" ref="O185">Ikäryhmähinnat[Ikä 18-64]*Ikärakenne[[#This Row],[18–64-vuotiaat]]</f>
        <v>161209.10999999999</v>
      </c>
      <c r="P185" s="178">
        <f>SUM(Ikärakenne[[#This Row],[Ikä 0–5]:[Ikä 18-64]])</f>
        <v>6614578.9299999997</v>
      </c>
    </row>
    <row r="186" spans="1:16" x14ac:dyDescent="0.25">
      <c r="A186" s="127">
        <v>593</v>
      </c>
      <c r="B186" s="124" t="s">
        <v>191</v>
      </c>
      <c r="C186" s="38">
        <f>SUM(Ikärakenne[[#This Row],[0–5-vuotiaat]:[16 vuotta täyttäneet]])</f>
        <v>17178</v>
      </c>
      <c r="D186" s="41">
        <v>621</v>
      </c>
      <c r="E186" s="41">
        <v>122</v>
      </c>
      <c r="F186" s="41">
        <v>871</v>
      </c>
      <c r="G186" s="41">
        <v>490</v>
      </c>
      <c r="H186" s="41">
        <v>15074</v>
      </c>
      <c r="I186" s="41">
        <v>8650</v>
      </c>
      <c r="J186" s="136" cm="1">
        <f t="array" ref="J186">Ikäryhmähinnat[Ikä 0–5]*Ikärakenne[[#This Row],[0–5-vuotiaat]]</f>
        <v>5570736.3899999997</v>
      </c>
      <c r="K186" s="136" cm="1">
        <f t="array" ref="K186">Ikäryhmähinnat[Ikä 6]*Ikärakenne[[#This Row],[6 vuotiaat]]</f>
        <v>1163726.28</v>
      </c>
      <c r="L186" s="136" cm="1">
        <f t="array" ref="L186">Ikäryhmähinnat[Ikä 7–12]*Ikärakenne[[#This Row],[7–12-vuotiaat]]</f>
        <v>7117899.1000000006</v>
      </c>
      <c r="M186" s="136" cm="1">
        <f t="array" ref="M186">Ikäryhmähinnat[Ikä 13–15]*Ikärakenne[[#This Row],[13–15-vuotiaat]]</f>
        <v>6786083.5</v>
      </c>
      <c r="N186" s="136" cm="1">
        <f t="array" ref="N186">Ikäryhmähinnat[Ikä 16+]*Ikärakenne[[#This Row],[16 vuotta täyttäneet]]</f>
        <v>1058496.28</v>
      </c>
      <c r="O186" s="136" cm="1">
        <f t="array" ref="O186">Ikäryhmähinnat[Ikä 18-64]*Ikärakenne[[#This Row],[18–64-vuotiaat]]</f>
        <v>744505.49999999988</v>
      </c>
      <c r="P186" s="178">
        <f>SUM(Ikärakenne[[#This Row],[Ikä 0–5]:[Ikä 18-64]])</f>
        <v>22441447.050000001</v>
      </c>
    </row>
    <row r="187" spans="1:16" x14ac:dyDescent="0.25">
      <c r="A187" s="127">
        <v>595</v>
      </c>
      <c r="B187" s="124" t="s">
        <v>192</v>
      </c>
      <c r="C187" s="38">
        <f>SUM(Ikärakenne[[#This Row],[0–5-vuotiaat]:[16 vuotta täyttäneet]])</f>
        <v>3980</v>
      </c>
      <c r="D187" s="41">
        <v>125</v>
      </c>
      <c r="E187" s="41">
        <v>32</v>
      </c>
      <c r="F187" s="41">
        <v>194</v>
      </c>
      <c r="G187" s="41">
        <v>146</v>
      </c>
      <c r="H187" s="41">
        <v>3483</v>
      </c>
      <c r="I187" s="41">
        <v>1771</v>
      </c>
      <c r="J187" s="136" cm="1">
        <f t="array" ref="J187">Ikäryhmähinnat[Ikä 0–5]*Ikärakenne[[#This Row],[0–5-vuotiaat]]</f>
        <v>1121323.75</v>
      </c>
      <c r="K187" s="136" cm="1">
        <f t="array" ref="K187">Ikäryhmähinnat[Ikä 6]*Ikärakenne[[#This Row],[6 vuotiaat]]</f>
        <v>305239.67999999999</v>
      </c>
      <c r="L187" s="136" cm="1">
        <f t="array" ref="L187">Ikäryhmähinnat[Ikä 7–12]*Ikärakenne[[#This Row],[7–12-vuotiaat]]</f>
        <v>1585387.4000000001</v>
      </c>
      <c r="M187" s="136" cm="1">
        <f t="array" ref="M187">Ikäryhmähinnat[Ikä 13–15]*Ikärakenne[[#This Row],[13–15-vuotiaat]]</f>
        <v>2021975.9</v>
      </c>
      <c r="N187" s="136" cm="1">
        <f t="array" ref="N187">Ikäryhmähinnat[Ikä 16+]*Ikärakenne[[#This Row],[16 vuotta täyttäneet]]</f>
        <v>244576.26</v>
      </c>
      <c r="O187" s="136" cm="1">
        <f t="array" ref="O187">Ikäryhmähinnat[Ikä 18-64]*Ikärakenne[[#This Row],[18–64-vuotiaat]]</f>
        <v>152429.97</v>
      </c>
      <c r="P187" s="178">
        <f>SUM(Ikärakenne[[#This Row],[Ikä 0–5]:[Ikä 18-64]])</f>
        <v>5430932.96</v>
      </c>
    </row>
    <row r="188" spans="1:16" x14ac:dyDescent="0.25">
      <c r="A188" s="127">
        <v>598</v>
      </c>
      <c r="B188" s="124" t="s">
        <v>193</v>
      </c>
      <c r="C188" s="38">
        <f>SUM(Ikärakenne[[#This Row],[0–5-vuotiaat]:[16 vuotta täyttäneet]])</f>
        <v>19576</v>
      </c>
      <c r="D188" s="41">
        <v>1003</v>
      </c>
      <c r="E188" s="41">
        <v>192</v>
      </c>
      <c r="F188" s="41">
        <v>1190</v>
      </c>
      <c r="G188" s="41">
        <v>713</v>
      </c>
      <c r="H188" s="41">
        <v>16478</v>
      </c>
      <c r="I188" s="41">
        <v>10980</v>
      </c>
      <c r="J188" s="136" cm="1">
        <f t="array" ref="J188">Ikäryhmähinnat[Ikä 0–5]*Ikärakenne[[#This Row],[0–5-vuotiaat]]</f>
        <v>8997501.7699999996</v>
      </c>
      <c r="K188" s="136" cm="1">
        <f t="array" ref="K188">Ikäryhmähinnat[Ikä 6]*Ikärakenne[[#This Row],[6 vuotiaat]]</f>
        <v>1831438.08</v>
      </c>
      <c r="L188" s="136" cm="1">
        <f t="array" ref="L188">Ikäryhmähinnat[Ikä 7–12]*Ikärakenne[[#This Row],[7–12-vuotiaat]]</f>
        <v>9724799</v>
      </c>
      <c r="M188" s="136" cm="1">
        <f t="array" ref="M188">Ikäryhmähinnat[Ikä 13–15]*Ikärakenne[[#This Row],[13–15-vuotiaat]]</f>
        <v>9874443.9499999993</v>
      </c>
      <c r="N188" s="136" cm="1">
        <f t="array" ref="N188">Ikäryhmähinnat[Ikä 16+]*Ikärakenne[[#This Row],[16 vuotta täyttäneet]]</f>
        <v>1157085.1599999999</v>
      </c>
      <c r="O188" s="136" cm="1">
        <f t="array" ref="O188">Ikäryhmähinnat[Ikä 18-64]*Ikärakenne[[#This Row],[18–64-vuotiaat]]</f>
        <v>945048.6</v>
      </c>
      <c r="P188" s="178">
        <f>SUM(Ikärakenne[[#This Row],[Ikä 0–5]:[Ikä 18-64]])</f>
        <v>32530316.560000002</v>
      </c>
    </row>
    <row r="189" spans="1:16" x14ac:dyDescent="0.25">
      <c r="A189" s="127">
        <v>599</v>
      </c>
      <c r="B189" s="124" t="s">
        <v>194</v>
      </c>
      <c r="C189" s="38">
        <f>SUM(Ikärakenne[[#This Row],[0–5-vuotiaat]:[16 vuotta täyttäneet]])</f>
        <v>11226</v>
      </c>
      <c r="D189" s="41">
        <v>986</v>
      </c>
      <c r="E189" s="41">
        <v>169</v>
      </c>
      <c r="F189" s="41">
        <v>1014</v>
      </c>
      <c r="G189" s="41">
        <v>545</v>
      </c>
      <c r="H189" s="41">
        <v>8512</v>
      </c>
      <c r="I189" s="41">
        <v>5946</v>
      </c>
      <c r="J189" s="136" cm="1">
        <f t="array" ref="J189">Ikäryhmähinnat[Ikä 0–5]*Ikärakenne[[#This Row],[0–5-vuotiaat]]</f>
        <v>8845001.7400000002</v>
      </c>
      <c r="K189" s="136" cm="1">
        <f t="array" ref="K189">Ikäryhmähinnat[Ikä 6]*Ikärakenne[[#This Row],[6 vuotiaat]]</f>
        <v>1612047.06</v>
      </c>
      <c r="L189" s="136" cm="1">
        <f t="array" ref="L189">Ikäryhmähinnat[Ikä 7–12]*Ikärakenne[[#This Row],[7–12-vuotiaat]]</f>
        <v>8286509.4000000004</v>
      </c>
      <c r="M189" s="136" cm="1">
        <f t="array" ref="M189">Ikäryhmähinnat[Ikä 13–15]*Ikärakenne[[#This Row],[13–15-vuotiaat]]</f>
        <v>7547786.75</v>
      </c>
      <c r="N189" s="136" cm="1">
        <f t="array" ref="N189">Ikäryhmähinnat[Ikä 16+]*Ikärakenne[[#This Row],[16 vuotta täyttäneet]]</f>
        <v>597712.64000000001</v>
      </c>
      <c r="O189" s="136" cm="1">
        <f t="array" ref="O189">Ikäryhmähinnat[Ikä 18-64]*Ikärakenne[[#This Row],[18–64-vuotiaat]]</f>
        <v>511772.22</v>
      </c>
      <c r="P189" s="178">
        <f>SUM(Ikärakenne[[#This Row],[Ikä 0–5]:[Ikä 18-64]])</f>
        <v>27400829.810000002</v>
      </c>
    </row>
    <row r="190" spans="1:16" x14ac:dyDescent="0.25">
      <c r="A190" s="127">
        <v>601</v>
      </c>
      <c r="B190" s="124" t="s">
        <v>195</v>
      </c>
      <c r="C190" s="38">
        <f>SUM(Ikärakenne[[#This Row],[0–5-vuotiaat]:[16 vuotta täyttäneet]])</f>
        <v>3692</v>
      </c>
      <c r="D190" s="41">
        <v>142</v>
      </c>
      <c r="E190" s="41">
        <v>25</v>
      </c>
      <c r="F190" s="41">
        <v>211</v>
      </c>
      <c r="G190" s="41">
        <v>138</v>
      </c>
      <c r="H190" s="41">
        <v>3176</v>
      </c>
      <c r="I190" s="41">
        <v>1776</v>
      </c>
      <c r="J190" s="136" cm="1">
        <f t="array" ref="J190">Ikäryhmähinnat[Ikä 0–5]*Ikärakenne[[#This Row],[0–5-vuotiaat]]</f>
        <v>1273823.78</v>
      </c>
      <c r="K190" s="136" cm="1">
        <f t="array" ref="K190">Ikäryhmähinnat[Ikä 6]*Ikärakenne[[#This Row],[6 vuotiaat]]</f>
        <v>238468.5</v>
      </c>
      <c r="L190" s="136" cm="1">
        <f t="array" ref="L190">Ikäryhmähinnat[Ikä 7–12]*Ikärakenne[[#This Row],[7–12-vuotiaat]]</f>
        <v>1724313.1</v>
      </c>
      <c r="M190" s="136" cm="1">
        <f t="array" ref="M190">Ikäryhmähinnat[Ikä 13–15]*Ikärakenne[[#This Row],[13–15-vuotiaat]]</f>
        <v>1911182.7</v>
      </c>
      <c r="N190" s="136" cm="1">
        <f t="array" ref="N190">Ikäryhmähinnat[Ikä 16+]*Ikärakenne[[#This Row],[16 vuotta täyttäneet]]</f>
        <v>223018.72</v>
      </c>
      <c r="O190" s="136" cm="1">
        <f t="array" ref="O190">Ikäryhmähinnat[Ikä 18-64]*Ikärakenne[[#This Row],[18–64-vuotiaat]]</f>
        <v>152860.31999999998</v>
      </c>
      <c r="P190" s="178">
        <f>SUM(Ikärakenne[[#This Row],[Ikä 0–5]:[Ikä 18-64]])</f>
        <v>5523667.1200000001</v>
      </c>
    </row>
    <row r="191" spans="1:16" x14ac:dyDescent="0.25">
      <c r="A191" s="127">
        <v>604</v>
      </c>
      <c r="B191" s="124" t="s">
        <v>196</v>
      </c>
      <c r="C191" s="38">
        <f>SUM(Ikärakenne[[#This Row],[0–5-vuotiaat]:[16 vuotta täyttäneet]])</f>
        <v>21042</v>
      </c>
      <c r="D191" s="41">
        <v>1250</v>
      </c>
      <c r="E191" s="41">
        <v>219</v>
      </c>
      <c r="F191" s="41">
        <v>1742</v>
      </c>
      <c r="G191" s="41">
        <v>935</v>
      </c>
      <c r="H191" s="41">
        <v>16896</v>
      </c>
      <c r="I191" s="41">
        <v>12447</v>
      </c>
      <c r="J191" s="136" cm="1">
        <f t="array" ref="J191">Ikäryhmähinnat[Ikä 0–5]*Ikärakenne[[#This Row],[0–5-vuotiaat]]</f>
        <v>11213237.5</v>
      </c>
      <c r="K191" s="136" cm="1">
        <f t="array" ref="K191">Ikäryhmähinnat[Ikä 6]*Ikärakenne[[#This Row],[6 vuotiaat]]</f>
        <v>2088984.06</v>
      </c>
      <c r="L191" s="136" cm="1">
        <f t="array" ref="L191">Ikäryhmähinnat[Ikä 7–12]*Ikärakenne[[#This Row],[7–12-vuotiaat]]</f>
        <v>14235798.200000001</v>
      </c>
      <c r="M191" s="136" cm="1">
        <f t="array" ref="M191">Ikäryhmähinnat[Ikä 13–15]*Ikärakenne[[#This Row],[13–15-vuotiaat]]</f>
        <v>12948955.25</v>
      </c>
      <c r="N191" s="136" cm="1">
        <f t="array" ref="N191">Ikäryhmähinnat[Ikä 16+]*Ikärakenne[[#This Row],[16 vuotta täyttäneet]]</f>
        <v>1186437.1199999999</v>
      </c>
      <c r="O191" s="136" cm="1">
        <f t="array" ref="O191">Ikäryhmähinnat[Ikä 18-64]*Ikärakenne[[#This Row],[18–64-vuotiaat]]</f>
        <v>1071313.2899999998</v>
      </c>
      <c r="P191" s="178">
        <f>SUM(Ikärakenne[[#This Row],[Ikä 0–5]:[Ikä 18-64]])</f>
        <v>42744725.420000002</v>
      </c>
    </row>
    <row r="192" spans="1:16" x14ac:dyDescent="0.25">
      <c r="A192" s="127">
        <v>607</v>
      </c>
      <c r="B192" s="124" t="s">
        <v>197</v>
      </c>
      <c r="C192" s="38">
        <f>SUM(Ikärakenne[[#This Row],[0–5-vuotiaat]:[16 vuotta täyttäneet]])</f>
        <v>3999</v>
      </c>
      <c r="D192" s="41">
        <v>158</v>
      </c>
      <c r="E192" s="41">
        <v>35</v>
      </c>
      <c r="F192" s="41">
        <v>230</v>
      </c>
      <c r="G192" s="41">
        <v>132</v>
      </c>
      <c r="H192" s="41">
        <v>3444</v>
      </c>
      <c r="I192" s="41">
        <v>1868</v>
      </c>
      <c r="J192" s="136" cm="1">
        <f t="array" ref="J192">Ikäryhmähinnat[Ikä 0–5]*Ikärakenne[[#This Row],[0–5-vuotiaat]]</f>
        <v>1417353.22</v>
      </c>
      <c r="K192" s="136" cm="1">
        <f t="array" ref="K192">Ikäryhmähinnat[Ikä 6]*Ikärakenne[[#This Row],[6 vuotiaat]]</f>
        <v>333855.89999999997</v>
      </c>
      <c r="L192" s="136" cm="1">
        <f t="array" ref="L192">Ikäryhmähinnat[Ikä 7–12]*Ikärakenne[[#This Row],[7–12-vuotiaat]]</f>
        <v>1879583</v>
      </c>
      <c r="M192" s="136" cm="1">
        <f t="array" ref="M192">Ikäryhmähinnat[Ikä 13–15]*Ikärakenne[[#This Row],[13–15-vuotiaat]]</f>
        <v>1828087.8</v>
      </c>
      <c r="N192" s="136" cm="1">
        <f t="array" ref="N192">Ikäryhmähinnat[Ikä 16+]*Ikärakenne[[#This Row],[16 vuotta täyttäneet]]</f>
        <v>241837.68</v>
      </c>
      <c r="O192" s="136" cm="1">
        <f t="array" ref="O192">Ikäryhmähinnat[Ikä 18-64]*Ikärakenne[[#This Row],[18–64-vuotiaat]]</f>
        <v>160778.75999999998</v>
      </c>
      <c r="P192" s="178">
        <f>SUM(Ikärakenne[[#This Row],[Ikä 0–5]:[Ikä 18-64]])</f>
        <v>5861496.3599999994</v>
      </c>
    </row>
    <row r="193" spans="1:16" x14ac:dyDescent="0.25">
      <c r="A193" s="127">
        <v>608</v>
      </c>
      <c r="B193" s="124" t="s">
        <v>198</v>
      </c>
      <c r="C193" s="38">
        <f>SUM(Ikärakenne[[#This Row],[0–5-vuotiaat]:[16 vuotta täyttäneet]])</f>
        <v>1931</v>
      </c>
      <c r="D193" s="41">
        <v>89</v>
      </c>
      <c r="E193" s="41">
        <v>18</v>
      </c>
      <c r="F193" s="41">
        <v>113</v>
      </c>
      <c r="G193" s="41">
        <v>55</v>
      </c>
      <c r="H193" s="41">
        <v>1656</v>
      </c>
      <c r="I193" s="41">
        <v>941</v>
      </c>
      <c r="J193" s="136" cm="1">
        <f t="array" ref="J193">Ikäryhmähinnat[Ikä 0–5]*Ikärakenne[[#This Row],[0–5-vuotiaat]]</f>
        <v>798382.51</v>
      </c>
      <c r="K193" s="136" cm="1">
        <f t="array" ref="K193">Ikäryhmähinnat[Ikä 6]*Ikärakenne[[#This Row],[6 vuotiaat]]</f>
        <v>171697.32</v>
      </c>
      <c r="L193" s="136" cm="1">
        <f t="array" ref="L193">Ikäryhmähinnat[Ikä 7–12]*Ikärakenne[[#This Row],[7–12-vuotiaat]]</f>
        <v>923447.3</v>
      </c>
      <c r="M193" s="136" cm="1">
        <f t="array" ref="M193">Ikäryhmähinnat[Ikä 13–15]*Ikärakenne[[#This Row],[13–15-vuotiaat]]</f>
        <v>761703.25</v>
      </c>
      <c r="N193" s="136" cm="1">
        <f t="array" ref="N193">Ikäryhmähinnat[Ikä 16+]*Ikärakenne[[#This Row],[16 vuotta täyttäneet]]</f>
        <v>116284.31999999999</v>
      </c>
      <c r="O193" s="136" cm="1">
        <f t="array" ref="O193">Ikäryhmähinnat[Ikä 18-64]*Ikärakenne[[#This Row],[18–64-vuotiaat]]</f>
        <v>80991.87</v>
      </c>
      <c r="P193" s="178">
        <f>SUM(Ikärakenne[[#This Row],[Ikä 0–5]:[Ikä 18-64]])</f>
        <v>2852506.57</v>
      </c>
    </row>
    <row r="194" spans="1:16" x14ac:dyDescent="0.25">
      <c r="A194" s="127">
        <v>609</v>
      </c>
      <c r="B194" s="124" t="s">
        <v>199</v>
      </c>
      <c r="C194" s="38">
        <f>SUM(Ikärakenne[[#This Row],[0–5-vuotiaat]:[16 vuotta täyttäneet]])</f>
        <v>83305</v>
      </c>
      <c r="D194" s="41">
        <v>3701</v>
      </c>
      <c r="E194" s="41">
        <v>671</v>
      </c>
      <c r="F194" s="41">
        <v>4800</v>
      </c>
      <c r="G194" s="41">
        <v>2658</v>
      </c>
      <c r="H194" s="41">
        <v>71475</v>
      </c>
      <c r="I194" s="41">
        <v>47156</v>
      </c>
      <c r="J194" s="136" cm="1">
        <f t="array" ref="J194">Ikäryhmähinnat[Ikä 0–5]*Ikärakenne[[#This Row],[0–5-vuotiaat]]</f>
        <v>33200153.59</v>
      </c>
      <c r="K194" s="136" cm="1">
        <f t="array" ref="K194">Ikäryhmähinnat[Ikä 6]*Ikärakenne[[#This Row],[6 vuotiaat]]</f>
        <v>6400494.54</v>
      </c>
      <c r="L194" s="136" cm="1">
        <f t="array" ref="L194">Ikäryhmähinnat[Ikä 7–12]*Ikärakenne[[#This Row],[7–12-vuotiaat]]</f>
        <v>39226080</v>
      </c>
      <c r="M194" s="136" cm="1">
        <f t="array" ref="M194">Ikäryhmähinnat[Ikä 13–15]*Ikärakenne[[#This Row],[13–15-vuotiaat]]</f>
        <v>36811040.699999996</v>
      </c>
      <c r="N194" s="136" cm="1">
        <f t="array" ref="N194">Ikäryhmähinnat[Ikä 16+]*Ikärakenne[[#This Row],[16 vuotta täyttäneet]]</f>
        <v>5018974.5</v>
      </c>
      <c r="O194" s="136" cm="1">
        <f t="array" ref="O194">Ikäryhmähinnat[Ikä 18-64]*Ikärakenne[[#This Row],[18–64-vuotiaat]]</f>
        <v>4058716.9199999995</v>
      </c>
      <c r="P194" s="178">
        <f>SUM(Ikärakenne[[#This Row],[Ikä 0–5]:[Ikä 18-64]])</f>
        <v>124715460.24999999</v>
      </c>
    </row>
    <row r="195" spans="1:16" x14ac:dyDescent="0.25">
      <c r="A195" s="124">
        <v>611</v>
      </c>
      <c r="B195" s="124" t="s">
        <v>200</v>
      </c>
      <c r="C195" s="38">
        <f>SUM(Ikärakenne[[#This Row],[0–5-vuotiaat]:[16 vuotta täyttäneet]])</f>
        <v>4961</v>
      </c>
      <c r="D195" s="41">
        <v>285</v>
      </c>
      <c r="E195" s="41">
        <v>39</v>
      </c>
      <c r="F195" s="41">
        <v>381</v>
      </c>
      <c r="G195" s="41">
        <v>222</v>
      </c>
      <c r="H195" s="41">
        <v>4034</v>
      </c>
      <c r="I195" s="41">
        <v>2915</v>
      </c>
      <c r="J195" s="136" cm="1">
        <f t="array" ref="J195">Ikäryhmähinnat[Ikä 0–5]*Ikärakenne[[#This Row],[0–5-vuotiaat]]</f>
        <v>2556618.15</v>
      </c>
      <c r="K195" s="136" cm="1">
        <f t="array" ref="K195">Ikäryhmähinnat[Ikä 6]*Ikärakenne[[#This Row],[6 vuotiaat]]</f>
        <v>372010.86</v>
      </c>
      <c r="L195" s="136" cm="1">
        <f t="array" ref="L195">Ikäryhmähinnat[Ikä 7–12]*Ikärakenne[[#This Row],[7–12-vuotiaat]]</f>
        <v>3113570.1</v>
      </c>
      <c r="M195" s="136" cm="1">
        <f t="array" ref="M195">Ikäryhmähinnat[Ikä 13–15]*Ikärakenne[[#This Row],[13–15-vuotiaat]]</f>
        <v>3074511.3</v>
      </c>
      <c r="N195" s="136" cm="1">
        <f t="array" ref="N195">Ikäryhmähinnat[Ikä 16+]*Ikärakenne[[#This Row],[16 vuotta täyttäneet]]</f>
        <v>283267.48</v>
      </c>
      <c r="O195" s="136" cm="1">
        <f t="array" ref="O195">Ikäryhmähinnat[Ikä 18-64]*Ikärakenne[[#This Row],[18–64-vuotiaat]]</f>
        <v>250894.05</v>
      </c>
      <c r="P195" s="178">
        <f>SUM(Ikärakenne[[#This Row],[Ikä 0–5]:[Ikä 18-64]])</f>
        <v>9650871.9400000013</v>
      </c>
    </row>
    <row r="196" spans="1:16" x14ac:dyDescent="0.25">
      <c r="A196" s="127">
        <v>614</v>
      </c>
      <c r="B196" s="124" t="s">
        <v>201</v>
      </c>
      <c r="C196" s="38">
        <f>SUM(Ikärakenne[[#This Row],[0–5-vuotiaat]:[16 vuotta täyttäneet]])</f>
        <v>2878</v>
      </c>
      <c r="D196" s="41">
        <v>66</v>
      </c>
      <c r="E196" s="41">
        <v>11</v>
      </c>
      <c r="F196" s="41">
        <v>100</v>
      </c>
      <c r="G196" s="41">
        <v>57</v>
      </c>
      <c r="H196" s="41">
        <v>2644</v>
      </c>
      <c r="I196" s="41">
        <v>1300</v>
      </c>
      <c r="J196" s="136" cm="1">
        <f t="array" ref="J196">Ikäryhmähinnat[Ikä 0–5]*Ikärakenne[[#This Row],[0–5-vuotiaat]]</f>
        <v>592058.94000000006</v>
      </c>
      <c r="K196" s="136" cm="1">
        <f t="array" ref="K196">Ikäryhmähinnat[Ikä 6]*Ikärakenne[[#This Row],[6 vuotiaat]]</f>
        <v>104926.14</v>
      </c>
      <c r="L196" s="136" cm="1">
        <f t="array" ref="L196">Ikäryhmähinnat[Ikä 7–12]*Ikärakenne[[#This Row],[7–12-vuotiaat]]</f>
        <v>817210</v>
      </c>
      <c r="M196" s="136" cm="1">
        <f t="array" ref="M196">Ikäryhmähinnat[Ikä 13–15]*Ikärakenne[[#This Row],[13–15-vuotiaat]]</f>
        <v>789401.54999999993</v>
      </c>
      <c r="N196" s="136" cm="1">
        <f t="array" ref="N196">Ikäryhmähinnat[Ikä 16+]*Ikärakenne[[#This Row],[16 vuotta täyttäneet]]</f>
        <v>185661.68</v>
      </c>
      <c r="O196" s="136" cm="1">
        <f t="array" ref="O196">Ikäryhmähinnat[Ikä 18-64]*Ikärakenne[[#This Row],[18–64-vuotiaat]]</f>
        <v>111890.99999999999</v>
      </c>
      <c r="P196" s="178">
        <f>SUM(Ikärakenne[[#This Row],[Ikä 0–5]:[Ikä 18-64]])</f>
        <v>2601149.31</v>
      </c>
    </row>
    <row r="197" spans="1:16" x14ac:dyDescent="0.25">
      <c r="A197" s="127">
        <v>615</v>
      </c>
      <c r="B197" s="124" t="s">
        <v>202</v>
      </c>
      <c r="C197" s="38">
        <f>SUM(Ikärakenne[[#This Row],[0–5-vuotiaat]:[16 vuotta täyttäneet]])</f>
        <v>7304</v>
      </c>
      <c r="D197" s="41">
        <v>315</v>
      </c>
      <c r="E197" s="41">
        <v>60</v>
      </c>
      <c r="F197" s="41">
        <v>475</v>
      </c>
      <c r="G197" s="41">
        <v>274</v>
      </c>
      <c r="H197" s="41">
        <v>6180</v>
      </c>
      <c r="I197" s="41">
        <v>3340</v>
      </c>
      <c r="J197" s="136" cm="1">
        <f t="array" ref="J197">Ikäryhmähinnat[Ikä 0–5]*Ikärakenne[[#This Row],[0–5-vuotiaat]]</f>
        <v>2825735.85</v>
      </c>
      <c r="K197" s="136" cm="1">
        <f t="array" ref="K197">Ikäryhmähinnat[Ikä 6]*Ikärakenne[[#This Row],[6 vuotiaat]]</f>
        <v>572324.4</v>
      </c>
      <c r="L197" s="136" cm="1">
        <f t="array" ref="L197">Ikäryhmähinnat[Ikä 7–12]*Ikärakenne[[#This Row],[7–12-vuotiaat]]</f>
        <v>3881747.5</v>
      </c>
      <c r="M197" s="136" cm="1">
        <f t="array" ref="M197">Ikäryhmähinnat[Ikä 13–15]*Ikärakenne[[#This Row],[13–15-vuotiaat]]</f>
        <v>3794667.1</v>
      </c>
      <c r="N197" s="136" cm="1">
        <f t="array" ref="N197">Ikäryhmähinnat[Ikä 16+]*Ikärakenne[[#This Row],[16 vuotta täyttäneet]]</f>
        <v>433959.6</v>
      </c>
      <c r="O197" s="136" cm="1">
        <f t="array" ref="O197">Ikäryhmähinnat[Ikä 18-64]*Ikärakenne[[#This Row],[18–64-vuotiaat]]</f>
        <v>287473.8</v>
      </c>
      <c r="P197" s="178">
        <f>SUM(Ikärakenne[[#This Row],[Ikä 0–5]:[Ikä 18-64]])</f>
        <v>11795908.25</v>
      </c>
    </row>
    <row r="198" spans="1:16" x14ac:dyDescent="0.25">
      <c r="A198" s="127">
        <v>616</v>
      </c>
      <c r="B198" s="124" t="s">
        <v>203</v>
      </c>
      <c r="C198" s="38">
        <f>SUM(Ikärakenne[[#This Row],[0–5-vuotiaat]:[16 vuotta täyttäneet]])</f>
        <v>1743</v>
      </c>
      <c r="D198" s="41">
        <v>69</v>
      </c>
      <c r="E198" s="41">
        <v>8</v>
      </c>
      <c r="F198" s="41">
        <v>111</v>
      </c>
      <c r="G198" s="41">
        <v>64</v>
      </c>
      <c r="H198" s="41">
        <v>1491</v>
      </c>
      <c r="I198" s="41">
        <v>1011</v>
      </c>
      <c r="J198" s="136" cm="1">
        <f t="array" ref="J198">Ikäryhmähinnat[Ikä 0–5]*Ikärakenne[[#This Row],[0–5-vuotiaat]]</f>
        <v>618970.71</v>
      </c>
      <c r="K198" s="136" cm="1">
        <f t="array" ref="K198">Ikäryhmähinnat[Ikä 6]*Ikärakenne[[#This Row],[6 vuotiaat]]</f>
        <v>76309.919999999998</v>
      </c>
      <c r="L198" s="136" cm="1">
        <f t="array" ref="L198">Ikäryhmähinnat[Ikä 7–12]*Ikärakenne[[#This Row],[7–12-vuotiaat]]</f>
        <v>907103.10000000009</v>
      </c>
      <c r="M198" s="136" cm="1">
        <f t="array" ref="M198">Ikäryhmähinnat[Ikä 13–15]*Ikärakenne[[#This Row],[13–15-vuotiaat]]</f>
        <v>886345.6</v>
      </c>
      <c r="N198" s="136" cm="1">
        <f t="array" ref="N198">Ikäryhmähinnat[Ikä 16+]*Ikärakenne[[#This Row],[16 vuotta täyttäneet]]</f>
        <v>104698.02</v>
      </c>
      <c r="O198" s="136" cm="1">
        <f t="array" ref="O198">Ikäryhmähinnat[Ikä 18-64]*Ikärakenne[[#This Row],[18–64-vuotiaat]]</f>
        <v>87016.76999999999</v>
      </c>
      <c r="P198" s="178">
        <f>SUM(Ikärakenne[[#This Row],[Ikä 0–5]:[Ikä 18-64]])</f>
        <v>2680444.12</v>
      </c>
    </row>
    <row r="199" spans="1:16" x14ac:dyDescent="0.25">
      <c r="A199" s="127">
        <v>619</v>
      </c>
      <c r="B199" s="124" t="s">
        <v>204</v>
      </c>
      <c r="C199" s="38">
        <f>SUM(Ikärakenne[[#This Row],[0–5-vuotiaat]:[16 vuotta täyttäneet]])</f>
        <v>2607</v>
      </c>
      <c r="D199" s="41">
        <v>83</v>
      </c>
      <c r="E199" s="41">
        <v>23</v>
      </c>
      <c r="F199" s="41">
        <v>132</v>
      </c>
      <c r="G199" s="41">
        <v>77</v>
      </c>
      <c r="H199" s="41">
        <v>2292</v>
      </c>
      <c r="I199" s="41">
        <v>1236</v>
      </c>
      <c r="J199" s="136" cm="1">
        <f t="array" ref="J199">Ikäryhmähinnat[Ikä 0–5]*Ikärakenne[[#This Row],[0–5-vuotiaat]]</f>
        <v>744558.97</v>
      </c>
      <c r="K199" s="136" cm="1">
        <f t="array" ref="K199">Ikäryhmähinnat[Ikä 6]*Ikärakenne[[#This Row],[6 vuotiaat]]</f>
        <v>219391.02</v>
      </c>
      <c r="L199" s="136" cm="1">
        <f t="array" ref="L199">Ikäryhmähinnat[Ikä 7–12]*Ikärakenne[[#This Row],[7–12-vuotiaat]]</f>
        <v>1078717.2</v>
      </c>
      <c r="M199" s="136" cm="1">
        <f t="array" ref="M199">Ikäryhmähinnat[Ikä 13–15]*Ikärakenne[[#This Row],[13–15-vuotiaat]]</f>
        <v>1066384.55</v>
      </c>
      <c r="N199" s="136" cm="1">
        <f t="array" ref="N199">Ikäryhmähinnat[Ikä 16+]*Ikärakenne[[#This Row],[16 vuotta täyttäneet]]</f>
        <v>160944.24</v>
      </c>
      <c r="O199" s="136" cm="1">
        <f t="array" ref="O199">Ikäryhmähinnat[Ikä 18-64]*Ikärakenne[[#This Row],[18–64-vuotiaat]]</f>
        <v>106382.51999999999</v>
      </c>
      <c r="P199" s="178">
        <f>SUM(Ikärakenne[[#This Row],[Ikä 0–5]:[Ikä 18-64]])</f>
        <v>3376378.5000000005</v>
      </c>
    </row>
    <row r="200" spans="1:16" x14ac:dyDescent="0.25">
      <c r="A200" s="127">
        <v>620</v>
      </c>
      <c r="B200" s="124" t="s">
        <v>205</v>
      </c>
      <c r="C200" s="38">
        <f>SUM(Ikärakenne[[#This Row],[0–5-vuotiaat]:[16 vuotta täyttäneet]])</f>
        <v>2345</v>
      </c>
      <c r="D200" s="41">
        <v>50</v>
      </c>
      <c r="E200" s="41">
        <v>12</v>
      </c>
      <c r="F200" s="41">
        <v>91</v>
      </c>
      <c r="G200" s="41">
        <v>59</v>
      </c>
      <c r="H200" s="41">
        <v>2133</v>
      </c>
      <c r="I200" s="41">
        <v>1057</v>
      </c>
      <c r="J200" s="136" cm="1">
        <f t="array" ref="J200">Ikäryhmähinnat[Ikä 0–5]*Ikärakenne[[#This Row],[0–5-vuotiaat]]</f>
        <v>448529.5</v>
      </c>
      <c r="K200" s="136" cm="1">
        <f t="array" ref="K200">Ikäryhmähinnat[Ikä 6]*Ikärakenne[[#This Row],[6 vuotiaat]]</f>
        <v>114464.88</v>
      </c>
      <c r="L200" s="136" cm="1">
        <f t="array" ref="L200">Ikäryhmähinnat[Ikä 7–12]*Ikärakenne[[#This Row],[7–12-vuotiaat]]</f>
        <v>743661.1</v>
      </c>
      <c r="M200" s="136" cm="1">
        <f t="array" ref="M200">Ikäryhmähinnat[Ikä 13–15]*Ikärakenne[[#This Row],[13–15-vuotiaat]]</f>
        <v>817099.85</v>
      </c>
      <c r="N200" s="136" cm="1">
        <f t="array" ref="N200">Ikäryhmähinnat[Ikä 16+]*Ikärakenne[[#This Row],[16 vuotta täyttäneet]]</f>
        <v>149779.26</v>
      </c>
      <c r="O200" s="136" cm="1">
        <f t="array" ref="O200">Ikäryhmähinnat[Ikä 18-64]*Ikärakenne[[#This Row],[18–64-vuotiaat]]</f>
        <v>90975.989999999991</v>
      </c>
      <c r="P200" s="178">
        <f>SUM(Ikärakenne[[#This Row],[Ikä 0–5]:[Ikä 18-64]])</f>
        <v>2364510.58</v>
      </c>
    </row>
    <row r="201" spans="1:16" x14ac:dyDescent="0.25">
      <c r="A201" s="127">
        <v>623</v>
      </c>
      <c r="B201" s="124" t="s">
        <v>206</v>
      </c>
      <c r="C201" s="38">
        <f>SUM(Ikärakenne[[#This Row],[0–5-vuotiaat]:[16 vuotta täyttäneet]])</f>
        <v>2101</v>
      </c>
      <c r="D201" s="41">
        <v>56</v>
      </c>
      <c r="E201" s="41">
        <v>6</v>
      </c>
      <c r="F201" s="41">
        <v>48</v>
      </c>
      <c r="G201" s="41">
        <v>34</v>
      </c>
      <c r="H201" s="41">
        <v>1957</v>
      </c>
      <c r="I201" s="41">
        <v>928</v>
      </c>
      <c r="J201" s="136" cm="1">
        <f t="array" ref="J201">Ikäryhmähinnat[Ikä 0–5]*Ikärakenne[[#This Row],[0–5-vuotiaat]]</f>
        <v>502353.04000000004</v>
      </c>
      <c r="K201" s="136" cm="1">
        <f t="array" ref="K201">Ikäryhmähinnat[Ikä 6]*Ikärakenne[[#This Row],[6 vuotiaat]]</f>
        <v>57232.44</v>
      </c>
      <c r="L201" s="136" cm="1">
        <f t="array" ref="L201">Ikäryhmähinnat[Ikä 7–12]*Ikärakenne[[#This Row],[7–12-vuotiaat]]</f>
        <v>392260.80000000005</v>
      </c>
      <c r="M201" s="136" cm="1">
        <f t="array" ref="M201">Ikäryhmähinnat[Ikä 13–15]*Ikärakenne[[#This Row],[13–15-vuotiaat]]</f>
        <v>470871.1</v>
      </c>
      <c r="N201" s="136" cm="1">
        <f t="array" ref="N201">Ikäryhmähinnat[Ikä 16+]*Ikärakenne[[#This Row],[16 vuotta täyttäneet]]</f>
        <v>137420.54</v>
      </c>
      <c r="O201" s="136" cm="1">
        <f t="array" ref="O201">Ikäryhmähinnat[Ikä 18-64]*Ikärakenne[[#This Row],[18–64-vuotiaat]]</f>
        <v>79872.959999999992</v>
      </c>
      <c r="P201" s="178">
        <f>SUM(Ikärakenne[[#This Row],[Ikä 0–5]:[Ikä 18-64]])</f>
        <v>1640010.88</v>
      </c>
    </row>
    <row r="202" spans="1:16" x14ac:dyDescent="0.25">
      <c r="A202" s="127">
        <v>624</v>
      </c>
      <c r="B202" s="124" t="s">
        <v>207</v>
      </c>
      <c r="C202" s="38">
        <f>SUM(Ikärakenne[[#This Row],[0–5-vuotiaat]:[16 vuotta täyttäneet]])</f>
        <v>5001</v>
      </c>
      <c r="D202" s="41">
        <v>237</v>
      </c>
      <c r="E202" s="41">
        <v>37</v>
      </c>
      <c r="F202" s="41">
        <v>346</v>
      </c>
      <c r="G202" s="41">
        <v>193</v>
      </c>
      <c r="H202" s="41">
        <v>4188</v>
      </c>
      <c r="I202" s="41">
        <v>2661</v>
      </c>
      <c r="J202" s="136" cm="1">
        <f t="array" ref="J202">Ikäryhmähinnat[Ikä 0–5]*Ikärakenne[[#This Row],[0–5-vuotiaat]]</f>
        <v>2126029.83</v>
      </c>
      <c r="K202" s="136" cm="1">
        <f t="array" ref="K202">Ikäryhmähinnat[Ikä 6]*Ikärakenne[[#This Row],[6 vuotiaat]]</f>
        <v>352933.38</v>
      </c>
      <c r="L202" s="136" cm="1">
        <f t="array" ref="L202">Ikäryhmähinnat[Ikä 7–12]*Ikärakenne[[#This Row],[7–12-vuotiaat]]</f>
        <v>2827546.6</v>
      </c>
      <c r="M202" s="136" cm="1">
        <f t="array" ref="M202">Ikäryhmähinnat[Ikä 13–15]*Ikärakenne[[#This Row],[13–15-vuotiaat]]</f>
        <v>2672885.9499999997</v>
      </c>
      <c r="N202" s="136" cm="1">
        <f t="array" ref="N202">Ikäryhmähinnat[Ikä 16+]*Ikärakenne[[#This Row],[16 vuotta täyttäneet]]</f>
        <v>294081.36</v>
      </c>
      <c r="O202" s="136" cm="1">
        <f t="array" ref="O202">Ikäryhmähinnat[Ikä 18-64]*Ikärakenne[[#This Row],[18–64-vuotiaat]]</f>
        <v>229032.27</v>
      </c>
      <c r="P202" s="178">
        <f>SUM(Ikärakenne[[#This Row],[Ikä 0–5]:[Ikä 18-64]])</f>
        <v>8502509.3900000006</v>
      </c>
    </row>
    <row r="203" spans="1:16" x14ac:dyDescent="0.25">
      <c r="A203" s="127">
        <v>625</v>
      </c>
      <c r="B203" s="124" t="s">
        <v>208</v>
      </c>
      <c r="C203" s="38">
        <f>SUM(Ikärakenne[[#This Row],[0–5-vuotiaat]:[16 vuotta täyttäneet]])</f>
        <v>2976</v>
      </c>
      <c r="D203" s="41">
        <v>155</v>
      </c>
      <c r="E203" s="41">
        <v>19</v>
      </c>
      <c r="F203" s="41">
        <v>212</v>
      </c>
      <c r="G203" s="41">
        <v>130</v>
      </c>
      <c r="H203" s="41">
        <v>2460</v>
      </c>
      <c r="I203" s="41">
        <v>1476</v>
      </c>
      <c r="J203" s="136" cm="1">
        <f t="array" ref="J203">Ikäryhmähinnat[Ikä 0–5]*Ikärakenne[[#This Row],[0–5-vuotiaat]]</f>
        <v>1390441.45</v>
      </c>
      <c r="K203" s="136" cm="1">
        <f t="array" ref="K203">Ikäryhmähinnat[Ikä 6]*Ikärakenne[[#This Row],[6 vuotiaat]]</f>
        <v>181236.06</v>
      </c>
      <c r="L203" s="136" cm="1">
        <f t="array" ref="L203">Ikäryhmähinnat[Ikä 7–12]*Ikärakenne[[#This Row],[7–12-vuotiaat]]</f>
        <v>1732485.2000000002</v>
      </c>
      <c r="M203" s="136" cm="1">
        <f t="array" ref="M203">Ikäryhmähinnat[Ikä 13–15]*Ikärakenne[[#This Row],[13–15-vuotiaat]]</f>
        <v>1800389.5</v>
      </c>
      <c r="N203" s="136" cm="1">
        <f t="array" ref="N203">Ikäryhmähinnat[Ikä 16+]*Ikärakenne[[#This Row],[16 vuotta täyttäneet]]</f>
        <v>172741.2</v>
      </c>
      <c r="O203" s="136" cm="1">
        <f t="array" ref="O203">Ikäryhmähinnat[Ikä 18-64]*Ikärakenne[[#This Row],[18–64-vuotiaat]]</f>
        <v>127039.31999999999</v>
      </c>
      <c r="P203" s="178">
        <f>SUM(Ikärakenne[[#This Row],[Ikä 0–5]:[Ikä 18-64]])</f>
        <v>5404332.7300000004</v>
      </c>
    </row>
    <row r="204" spans="1:16" x14ac:dyDescent="0.25">
      <c r="A204" s="127">
        <v>626</v>
      </c>
      <c r="B204" s="124" t="s">
        <v>209</v>
      </c>
      <c r="C204" s="38">
        <f>SUM(Ikärakenne[[#This Row],[0–5-vuotiaat]:[16 vuotta täyttäneet]])</f>
        <v>4702</v>
      </c>
      <c r="D204" s="41">
        <v>172</v>
      </c>
      <c r="E204" s="41">
        <v>43</v>
      </c>
      <c r="F204" s="41">
        <v>284</v>
      </c>
      <c r="G204" s="41">
        <v>179</v>
      </c>
      <c r="H204" s="41">
        <v>4024</v>
      </c>
      <c r="I204" s="41">
        <v>2132</v>
      </c>
      <c r="J204" s="136" cm="1">
        <f t="array" ref="J204">Ikäryhmähinnat[Ikä 0–5]*Ikärakenne[[#This Row],[0–5-vuotiaat]]</f>
        <v>1542941.48</v>
      </c>
      <c r="K204" s="136" cm="1">
        <f t="array" ref="K204">Ikäryhmähinnat[Ikä 6]*Ikärakenne[[#This Row],[6 vuotiaat]]</f>
        <v>410165.82</v>
      </c>
      <c r="L204" s="136" cm="1">
        <f t="array" ref="L204">Ikäryhmähinnat[Ikä 7–12]*Ikärakenne[[#This Row],[7–12-vuotiaat]]</f>
        <v>2320876.4</v>
      </c>
      <c r="M204" s="136" cm="1">
        <f t="array" ref="M204">Ikäryhmähinnat[Ikä 13–15]*Ikärakenne[[#This Row],[13–15-vuotiaat]]</f>
        <v>2478997.85</v>
      </c>
      <c r="N204" s="136" cm="1">
        <f t="array" ref="N204">Ikäryhmähinnat[Ikä 16+]*Ikärakenne[[#This Row],[16 vuotta täyttäneet]]</f>
        <v>282565.27999999997</v>
      </c>
      <c r="O204" s="136" cm="1">
        <f t="array" ref="O204">Ikäryhmähinnat[Ikä 18-64]*Ikärakenne[[#This Row],[18–64-vuotiaat]]</f>
        <v>183501.24</v>
      </c>
      <c r="P204" s="178">
        <f>SUM(Ikärakenne[[#This Row],[Ikä 0–5]:[Ikä 18-64]])</f>
        <v>7219048.0700000012</v>
      </c>
    </row>
    <row r="205" spans="1:16" x14ac:dyDescent="0.25">
      <c r="A205" s="127">
        <v>630</v>
      </c>
      <c r="B205" s="124" t="s">
        <v>210</v>
      </c>
      <c r="C205" s="38">
        <f>SUM(Ikärakenne[[#This Row],[0–5-vuotiaat]:[16 vuotta täyttäneet]])</f>
        <v>1641</v>
      </c>
      <c r="D205" s="41">
        <v>136</v>
      </c>
      <c r="E205" s="41">
        <v>19</v>
      </c>
      <c r="F205" s="41">
        <v>137</v>
      </c>
      <c r="G205" s="41">
        <v>77</v>
      </c>
      <c r="H205" s="41">
        <v>1272</v>
      </c>
      <c r="I205" s="41">
        <v>807</v>
      </c>
      <c r="J205" s="136" cm="1">
        <f t="array" ref="J205">Ikäryhmähinnat[Ikä 0–5]*Ikärakenne[[#This Row],[0–5-vuotiaat]]</f>
        <v>1220000.24</v>
      </c>
      <c r="K205" s="136" cm="1">
        <f t="array" ref="K205">Ikäryhmähinnat[Ikä 6]*Ikärakenne[[#This Row],[6 vuotiaat]]</f>
        <v>181236.06</v>
      </c>
      <c r="L205" s="136" cm="1">
        <f t="array" ref="L205">Ikäryhmähinnat[Ikä 7–12]*Ikärakenne[[#This Row],[7–12-vuotiaat]]</f>
        <v>1119577.7</v>
      </c>
      <c r="M205" s="136" cm="1">
        <f t="array" ref="M205">Ikäryhmähinnat[Ikä 13–15]*Ikärakenne[[#This Row],[13–15-vuotiaat]]</f>
        <v>1066384.55</v>
      </c>
      <c r="N205" s="136" cm="1">
        <f t="array" ref="N205">Ikäryhmähinnat[Ikä 16+]*Ikärakenne[[#This Row],[16 vuotta täyttäneet]]</f>
        <v>89319.84</v>
      </c>
      <c r="O205" s="136" cm="1">
        <f t="array" ref="O205">Ikäryhmähinnat[Ikä 18-64]*Ikärakenne[[#This Row],[18–64-vuotiaat]]</f>
        <v>69458.489999999991</v>
      </c>
      <c r="P205" s="178">
        <f>SUM(Ikärakenne[[#This Row],[Ikä 0–5]:[Ikä 18-64]])</f>
        <v>3745976.88</v>
      </c>
    </row>
    <row r="206" spans="1:16" x14ac:dyDescent="0.25">
      <c r="A206" s="127">
        <v>631</v>
      </c>
      <c r="B206" s="124" t="s">
        <v>211</v>
      </c>
      <c r="C206" s="38">
        <f>SUM(Ikärakenne[[#This Row],[0–5-vuotiaat]:[16 vuotta täyttäneet]])</f>
        <v>1919</v>
      </c>
      <c r="D206" s="41">
        <v>94</v>
      </c>
      <c r="E206" s="41">
        <v>12</v>
      </c>
      <c r="F206" s="41">
        <v>119</v>
      </c>
      <c r="G206" s="41">
        <v>70</v>
      </c>
      <c r="H206" s="41">
        <v>1624</v>
      </c>
      <c r="I206" s="41">
        <v>987</v>
      </c>
      <c r="J206" s="136" cm="1">
        <f t="array" ref="J206">Ikäryhmähinnat[Ikä 0–5]*Ikärakenne[[#This Row],[0–5-vuotiaat]]</f>
        <v>843235.46</v>
      </c>
      <c r="K206" s="136" cm="1">
        <f t="array" ref="K206">Ikäryhmähinnat[Ikä 6]*Ikärakenne[[#This Row],[6 vuotiaat]]</f>
        <v>114464.88</v>
      </c>
      <c r="L206" s="136" cm="1">
        <f t="array" ref="L206">Ikäryhmähinnat[Ikä 7–12]*Ikärakenne[[#This Row],[7–12-vuotiaat]]</f>
        <v>972479.9</v>
      </c>
      <c r="M206" s="136" cm="1">
        <f t="array" ref="M206">Ikäryhmähinnat[Ikä 13–15]*Ikärakenne[[#This Row],[13–15-vuotiaat]]</f>
        <v>969440.5</v>
      </c>
      <c r="N206" s="136" cm="1">
        <f t="array" ref="N206">Ikäryhmähinnat[Ikä 16+]*Ikärakenne[[#This Row],[16 vuotta täyttäneet]]</f>
        <v>114037.28</v>
      </c>
      <c r="O206" s="136" cm="1">
        <f t="array" ref="O206">Ikäryhmähinnat[Ikä 18-64]*Ikärakenne[[#This Row],[18–64-vuotiaat]]</f>
        <v>84951.09</v>
      </c>
      <c r="P206" s="178">
        <f>SUM(Ikärakenne[[#This Row],[Ikä 0–5]:[Ikä 18-64]])</f>
        <v>3098609.11</v>
      </c>
    </row>
    <row r="207" spans="1:16" x14ac:dyDescent="0.25">
      <c r="A207" s="127">
        <v>635</v>
      </c>
      <c r="B207" s="124" t="s">
        <v>212</v>
      </c>
      <c r="C207" s="38">
        <f>SUM(Ikärakenne[[#This Row],[0–5-vuotiaat]:[16 vuotta täyttäneet]])</f>
        <v>6238</v>
      </c>
      <c r="D207" s="41">
        <v>254</v>
      </c>
      <c r="E207" s="41">
        <v>50</v>
      </c>
      <c r="F207" s="41">
        <v>361</v>
      </c>
      <c r="G207" s="41">
        <v>212</v>
      </c>
      <c r="H207" s="41">
        <v>5361</v>
      </c>
      <c r="I207" s="41">
        <v>3257</v>
      </c>
      <c r="J207" s="136" cm="1">
        <f t="array" ref="J207">Ikäryhmähinnat[Ikä 0–5]*Ikärakenne[[#This Row],[0–5-vuotiaat]]</f>
        <v>2278529.86</v>
      </c>
      <c r="K207" s="136" cm="1">
        <f t="array" ref="K207">Ikäryhmähinnat[Ikä 6]*Ikärakenne[[#This Row],[6 vuotiaat]]</f>
        <v>476937</v>
      </c>
      <c r="L207" s="136" cm="1">
        <f t="array" ref="L207">Ikäryhmähinnat[Ikä 7–12]*Ikärakenne[[#This Row],[7–12-vuotiaat]]</f>
        <v>2950128.1</v>
      </c>
      <c r="M207" s="136" cm="1">
        <f t="array" ref="M207">Ikäryhmähinnat[Ikä 13–15]*Ikärakenne[[#This Row],[13–15-vuotiaat]]</f>
        <v>2936019.8</v>
      </c>
      <c r="N207" s="136" cm="1">
        <f t="array" ref="N207">Ikäryhmähinnat[Ikä 16+]*Ikärakenne[[#This Row],[16 vuotta täyttäneet]]</f>
        <v>376449.42</v>
      </c>
      <c r="O207" s="136" cm="1">
        <f t="array" ref="O207">Ikäryhmähinnat[Ikä 18-64]*Ikärakenne[[#This Row],[18–64-vuotiaat]]</f>
        <v>280329.99</v>
      </c>
      <c r="P207" s="178">
        <f>SUM(Ikärakenne[[#This Row],[Ikä 0–5]:[Ikä 18-64]])</f>
        <v>9298394.1699999999</v>
      </c>
    </row>
    <row r="208" spans="1:16" x14ac:dyDescent="0.25">
      <c r="A208" s="127">
        <v>636</v>
      </c>
      <c r="B208" s="124" t="s">
        <v>213</v>
      </c>
      <c r="C208" s="38">
        <f>SUM(Ikärakenne[[#This Row],[0–5-vuotiaat]:[16 vuotta täyttäneet]])</f>
        <v>8011</v>
      </c>
      <c r="D208" s="41">
        <v>394</v>
      </c>
      <c r="E208" s="41">
        <v>64</v>
      </c>
      <c r="F208" s="41">
        <v>611</v>
      </c>
      <c r="G208" s="41">
        <v>349</v>
      </c>
      <c r="H208" s="41">
        <v>6593</v>
      </c>
      <c r="I208" s="41">
        <v>4219</v>
      </c>
      <c r="J208" s="136" cm="1">
        <f t="array" ref="J208">Ikäryhmähinnat[Ikä 0–5]*Ikärakenne[[#This Row],[0–5-vuotiaat]]</f>
        <v>3534412.46</v>
      </c>
      <c r="K208" s="136" cm="1">
        <f t="array" ref="K208">Ikäryhmähinnat[Ikä 6]*Ikärakenne[[#This Row],[6 vuotiaat]]</f>
        <v>610479.35999999999</v>
      </c>
      <c r="L208" s="136" cm="1">
        <f t="array" ref="L208">Ikäryhmähinnat[Ikä 7–12]*Ikärakenne[[#This Row],[7–12-vuotiaat]]</f>
        <v>4993153.1000000006</v>
      </c>
      <c r="M208" s="136" cm="1">
        <f t="array" ref="M208">Ikäryhmähinnat[Ikä 13–15]*Ikärakenne[[#This Row],[13–15-vuotiaat]]</f>
        <v>4833353.3499999996</v>
      </c>
      <c r="N208" s="136" cm="1">
        <f t="array" ref="N208">Ikäryhmähinnat[Ikä 16+]*Ikärakenne[[#This Row],[16 vuotta täyttäneet]]</f>
        <v>462960.46</v>
      </c>
      <c r="O208" s="136" cm="1">
        <f t="array" ref="O208">Ikäryhmähinnat[Ikä 18-64]*Ikärakenne[[#This Row],[18–64-vuotiaat]]</f>
        <v>363129.32999999996</v>
      </c>
      <c r="P208" s="178">
        <f>SUM(Ikärakenne[[#This Row],[Ikä 0–5]:[Ikä 18-64]])</f>
        <v>14797488.060000001</v>
      </c>
    </row>
    <row r="209" spans="1:16" x14ac:dyDescent="0.25">
      <c r="A209" s="127">
        <v>638</v>
      </c>
      <c r="B209" s="124" t="s">
        <v>214</v>
      </c>
      <c r="C209" s="38">
        <f>SUM(Ikärakenne[[#This Row],[0–5-vuotiaat]:[16 vuotta täyttäneet]])</f>
        <v>51737</v>
      </c>
      <c r="D209" s="41">
        <v>2729</v>
      </c>
      <c r="E209" s="41">
        <v>508</v>
      </c>
      <c r="F209" s="41">
        <v>3607</v>
      </c>
      <c r="G209" s="41">
        <v>2011</v>
      </c>
      <c r="H209" s="41">
        <v>42882</v>
      </c>
      <c r="I209" s="41">
        <v>29529</v>
      </c>
      <c r="J209" s="136" cm="1">
        <f t="array" ref="J209">Ikäryhmähinnat[Ikä 0–5]*Ikärakenne[[#This Row],[0–5-vuotiaat]]</f>
        <v>24480740.109999999</v>
      </c>
      <c r="K209" s="136" cm="1">
        <f t="array" ref="K209">Ikäryhmähinnat[Ikä 6]*Ikärakenne[[#This Row],[6 vuotiaat]]</f>
        <v>4845679.92</v>
      </c>
      <c r="L209" s="136" cm="1">
        <f t="array" ref="L209">Ikäryhmähinnat[Ikä 7–12]*Ikärakenne[[#This Row],[7–12-vuotiaat]]</f>
        <v>29476764.700000003</v>
      </c>
      <c r="M209" s="136" cm="1">
        <f t="array" ref="M209">Ikäryhmähinnat[Ikä 13–15]*Ikärakenne[[#This Row],[13–15-vuotiaat]]</f>
        <v>27850640.649999999</v>
      </c>
      <c r="N209" s="136" cm="1">
        <f t="array" ref="N209">Ikäryhmähinnat[Ikä 16+]*Ikärakenne[[#This Row],[16 vuotta täyttäneet]]</f>
        <v>3011174.04</v>
      </c>
      <c r="O209" s="136" cm="1">
        <f t="array" ref="O209">Ikäryhmähinnat[Ikä 18-64]*Ikärakenne[[#This Row],[18–64-vuotiaat]]</f>
        <v>2541561.0299999998</v>
      </c>
      <c r="P209" s="178">
        <f>SUM(Ikärakenne[[#This Row],[Ikä 0–5]:[Ikä 18-64]])</f>
        <v>92206560.450000003</v>
      </c>
    </row>
    <row r="210" spans="1:16" x14ac:dyDescent="0.25">
      <c r="A210" s="127">
        <v>678</v>
      </c>
      <c r="B210" s="124" t="s">
        <v>215</v>
      </c>
      <c r="C210" s="38">
        <f>SUM(Ikärakenne[[#This Row],[0–5-vuotiaat]:[16 vuotta täyttäneet]])</f>
        <v>23571</v>
      </c>
      <c r="D210" s="41">
        <v>1093</v>
      </c>
      <c r="E210" s="41">
        <v>217</v>
      </c>
      <c r="F210" s="41">
        <v>1760</v>
      </c>
      <c r="G210" s="41">
        <v>1042</v>
      </c>
      <c r="H210" s="41">
        <v>19459</v>
      </c>
      <c r="I210" s="41">
        <v>12125</v>
      </c>
      <c r="J210" s="136" cm="1">
        <f t="array" ref="J210">Ikäryhmähinnat[Ikä 0–5]*Ikärakenne[[#This Row],[0–5-vuotiaat]]</f>
        <v>9804854.870000001</v>
      </c>
      <c r="K210" s="136" cm="1">
        <f t="array" ref="K210">Ikäryhmähinnat[Ikä 6]*Ikärakenne[[#This Row],[6 vuotiaat]]</f>
        <v>2069906.5799999998</v>
      </c>
      <c r="L210" s="136" cm="1">
        <f t="array" ref="L210">Ikäryhmähinnat[Ikä 7–12]*Ikärakenne[[#This Row],[7–12-vuotiaat]]</f>
        <v>14382896</v>
      </c>
      <c r="M210" s="136" cm="1">
        <f t="array" ref="M210">Ikäryhmähinnat[Ikä 13–15]*Ikärakenne[[#This Row],[13–15-vuotiaat]]</f>
        <v>14430814.299999999</v>
      </c>
      <c r="N210" s="136" cm="1">
        <f t="array" ref="N210">Ikäryhmähinnat[Ikä 16+]*Ikärakenne[[#This Row],[16 vuotta täyttäneet]]</f>
        <v>1366410.98</v>
      </c>
      <c r="O210" s="136" cm="1">
        <f t="array" ref="O210">Ikäryhmähinnat[Ikä 18-64]*Ikärakenne[[#This Row],[18–64-vuotiaat]]</f>
        <v>1043598.7499999999</v>
      </c>
      <c r="P210" s="178">
        <f>SUM(Ikärakenne[[#This Row],[Ikä 0–5]:[Ikä 18-64]])</f>
        <v>43098481.479999997</v>
      </c>
    </row>
    <row r="211" spans="1:16" x14ac:dyDescent="0.25">
      <c r="A211" s="127">
        <v>680</v>
      </c>
      <c r="B211" s="124" t="s">
        <v>216</v>
      </c>
      <c r="C211" s="38">
        <f>SUM(Ikärakenne[[#This Row],[0–5-vuotiaat]:[16 vuotta täyttäneet]])</f>
        <v>25738</v>
      </c>
      <c r="D211" s="41">
        <v>1422</v>
      </c>
      <c r="E211" s="41">
        <v>232</v>
      </c>
      <c r="F211" s="41">
        <v>1676</v>
      </c>
      <c r="G211" s="41">
        <v>839</v>
      </c>
      <c r="H211" s="41">
        <v>21569</v>
      </c>
      <c r="I211" s="41">
        <v>14855</v>
      </c>
      <c r="J211" s="136" cm="1">
        <f t="array" ref="J211">Ikäryhmähinnat[Ikä 0–5]*Ikärakenne[[#This Row],[0–5-vuotiaat]]</f>
        <v>12756178.98</v>
      </c>
      <c r="K211" s="136" cm="1">
        <f t="array" ref="K211">Ikäryhmähinnat[Ikä 6]*Ikärakenne[[#This Row],[6 vuotiaat]]</f>
        <v>2212987.6800000002</v>
      </c>
      <c r="L211" s="136" cm="1">
        <f t="array" ref="L211">Ikäryhmähinnat[Ikä 7–12]*Ikärakenne[[#This Row],[7–12-vuotiaat]]</f>
        <v>13696439.600000001</v>
      </c>
      <c r="M211" s="136" cm="1">
        <f t="array" ref="M211">Ikäryhmähinnat[Ikä 13–15]*Ikärakenne[[#This Row],[13–15-vuotiaat]]</f>
        <v>11619436.85</v>
      </c>
      <c r="N211" s="136" cm="1">
        <f t="array" ref="N211">Ikäryhmähinnat[Ikä 16+]*Ikärakenne[[#This Row],[16 vuotta täyttäneet]]</f>
        <v>1514575.18</v>
      </c>
      <c r="O211" s="136" cm="1">
        <f t="array" ref="O211">Ikäryhmähinnat[Ikä 18-64]*Ikärakenne[[#This Row],[18–64-vuotiaat]]</f>
        <v>1278569.8499999999</v>
      </c>
      <c r="P211" s="178">
        <f>SUM(Ikärakenne[[#This Row],[Ikä 0–5]:[Ikä 18-64]])</f>
        <v>43078188.140000001</v>
      </c>
    </row>
    <row r="212" spans="1:16" x14ac:dyDescent="0.25">
      <c r="A212" s="127">
        <v>681</v>
      </c>
      <c r="B212" s="124" t="s">
        <v>217</v>
      </c>
      <c r="C212" s="38">
        <f>SUM(Ikärakenne[[#This Row],[0–5-vuotiaat]:[16 vuotta täyttäneet]])</f>
        <v>3246</v>
      </c>
      <c r="D212" s="41">
        <v>104</v>
      </c>
      <c r="E212" s="41">
        <v>17</v>
      </c>
      <c r="F212" s="41">
        <v>188</v>
      </c>
      <c r="G212" s="41">
        <v>84</v>
      </c>
      <c r="H212" s="41">
        <v>2853</v>
      </c>
      <c r="I212" s="41">
        <v>1565</v>
      </c>
      <c r="J212" s="136" cm="1">
        <f t="array" ref="J212">Ikäryhmähinnat[Ikä 0–5]*Ikärakenne[[#This Row],[0–5-vuotiaat]]</f>
        <v>932941.36</v>
      </c>
      <c r="K212" s="136" cm="1">
        <f t="array" ref="K212">Ikäryhmähinnat[Ikä 6]*Ikärakenne[[#This Row],[6 vuotiaat]]</f>
        <v>162158.57999999999</v>
      </c>
      <c r="L212" s="136" cm="1">
        <f t="array" ref="L212">Ikäryhmähinnat[Ikä 7–12]*Ikärakenne[[#This Row],[7–12-vuotiaat]]</f>
        <v>1536354.8</v>
      </c>
      <c r="M212" s="136" cm="1">
        <f t="array" ref="M212">Ikäryhmähinnat[Ikä 13–15]*Ikärakenne[[#This Row],[13–15-vuotiaat]]</f>
        <v>1163328.5999999999</v>
      </c>
      <c r="N212" s="136" cm="1">
        <f t="array" ref="N212">Ikäryhmähinnat[Ikä 16+]*Ikärakenne[[#This Row],[16 vuotta täyttäneet]]</f>
        <v>200337.66</v>
      </c>
      <c r="O212" s="136" cm="1">
        <f t="array" ref="O212">Ikäryhmähinnat[Ikä 18-64]*Ikärakenne[[#This Row],[18–64-vuotiaat]]</f>
        <v>134699.54999999999</v>
      </c>
      <c r="P212" s="178">
        <f>SUM(Ikärakenne[[#This Row],[Ikä 0–5]:[Ikä 18-64]])</f>
        <v>4129820.55</v>
      </c>
    </row>
    <row r="213" spans="1:16" x14ac:dyDescent="0.25">
      <c r="A213" s="127">
        <v>683</v>
      </c>
      <c r="B213" s="124" t="s">
        <v>218</v>
      </c>
      <c r="C213" s="38">
        <f>SUM(Ikärakenne[[#This Row],[0–5-vuotiaat]:[16 vuotta täyttäneet]])</f>
        <v>3570</v>
      </c>
      <c r="D213" s="41">
        <v>161</v>
      </c>
      <c r="E213" s="41">
        <v>30</v>
      </c>
      <c r="F213" s="41">
        <v>266</v>
      </c>
      <c r="G213" s="41">
        <v>182</v>
      </c>
      <c r="H213" s="41">
        <v>2931</v>
      </c>
      <c r="I213" s="41">
        <v>1654</v>
      </c>
      <c r="J213" s="136" cm="1">
        <f t="array" ref="J213">Ikäryhmähinnat[Ikä 0–5]*Ikärakenne[[#This Row],[0–5-vuotiaat]]</f>
        <v>1444264.99</v>
      </c>
      <c r="K213" s="136" cm="1">
        <f t="array" ref="K213">Ikäryhmähinnat[Ikä 6]*Ikärakenne[[#This Row],[6 vuotiaat]]</f>
        <v>286162.2</v>
      </c>
      <c r="L213" s="136" cm="1">
        <f t="array" ref="L213">Ikäryhmähinnat[Ikä 7–12]*Ikärakenne[[#This Row],[7–12-vuotiaat]]</f>
        <v>2173778.6</v>
      </c>
      <c r="M213" s="136" cm="1">
        <f t="array" ref="M213">Ikäryhmähinnat[Ikä 13–15]*Ikärakenne[[#This Row],[13–15-vuotiaat]]</f>
        <v>2520545.2999999998</v>
      </c>
      <c r="N213" s="136" cm="1">
        <f t="array" ref="N213">Ikäryhmähinnat[Ikä 16+]*Ikärakenne[[#This Row],[16 vuotta täyttäneet]]</f>
        <v>205814.82</v>
      </c>
      <c r="O213" s="136" cm="1">
        <f t="array" ref="O213">Ikäryhmähinnat[Ikä 18-64]*Ikärakenne[[#This Row],[18–64-vuotiaat]]</f>
        <v>142359.78</v>
      </c>
      <c r="P213" s="178">
        <f>SUM(Ikärakenne[[#This Row],[Ikä 0–5]:[Ikä 18-64]])</f>
        <v>6772925.6900000004</v>
      </c>
    </row>
    <row r="214" spans="1:16" x14ac:dyDescent="0.25">
      <c r="A214" s="127">
        <v>684</v>
      </c>
      <c r="B214" s="124" t="s">
        <v>219</v>
      </c>
      <c r="C214" s="38">
        <f>SUM(Ikärakenne[[#This Row],[0–5-vuotiaat]:[16 vuotta täyttäneet]])</f>
        <v>38968</v>
      </c>
      <c r="D214" s="41">
        <v>1717</v>
      </c>
      <c r="E214" s="41">
        <v>285</v>
      </c>
      <c r="F214" s="41">
        <v>2280</v>
      </c>
      <c r="G214" s="41">
        <v>1303</v>
      </c>
      <c r="H214" s="41">
        <v>33383</v>
      </c>
      <c r="I214" s="41">
        <v>21933</v>
      </c>
      <c r="J214" s="136" cm="1">
        <f t="array" ref="J214">Ikäryhmähinnat[Ikä 0–5]*Ikärakenne[[#This Row],[0–5-vuotiaat]]</f>
        <v>15402503.029999999</v>
      </c>
      <c r="K214" s="136" cm="1">
        <f t="array" ref="K214">Ikäryhmähinnat[Ikä 6]*Ikärakenne[[#This Row],[6 vuotiaat]]</f>
        <v>2718540.9</v>
      </c>
      <c r="L214" s="136" cm="1">
        <f t="array" ref="L214">Ikäryhmähinnat[Ikä 7–12]*Ikärakenne[[#This Row],[7–12-vuotiaat]]</f>
        <v>18632388</v>
      </c>
      <c r="M214" s="136" cm="1">
        <f t="array" ref="M214">Ikäryhmähinnat[Ikä 13–15]*Ikärakenne[[#This Row],[13–15-vuotiaat]]</f>
        <v>18045442.449999999</v>
      </c>
      <c r="N214" s="136" cm="1">
        <f t="array" ref="N214">Ikäryhmähinnat[Ikä 16+]*Ikärakenne[[#This Row],[16 vuotta täyttäneet]]</f>
        <v>2344154.2599999998</v>
      </c>
      <c r="O214" s="136" cm="1">
        <f t="array" ref="O214">Ikäryhmähinnat[Ikä 18-64]*Ikärakenne[[#This Row],[18–64-vuotiaat]]</f>
        <v>1887773.3099999998</v>
      </c>
      <c r="P214" s="178">
        <f>SUM(Ikärakenne[[#This Row],[Ikä 0–5]:[Ikä 18-64]])</f>
        <v>59030801.949999996</v>
      </c>
    </row>
    <row r="215" spans="1:16" x14ac:dyDescent="0.25">
      <c r="A215" s="127">
        <v>686</v>
      </c>
      <c r="B215" s="124" t="s">
        <v>220</v>
      </c>
      <c r="C215" s="38">
        <f>SUM(Ikärakenne[[#This Row],[0–5-vuotiaat]:[16 vuotta täyttäneet]])</f>
        <v>2935</v>
      </c>
      <c r="D215" s="41">
        <v>80</v>
      </c>
      <c r="E215" s="41">
        <v>18</v>
      </c>
      <c r="F215" s="41">
        <v>155</v>
      </c>
      <c r="G215" s="41">
        <v>89</v>
      </c>
      <c r="H215" s="41">
        <v>2593</v>
      </c>
      <c r="I215" s="41">
        <v>1425</v>
      </c>
      <c r="J215" s="136" cm="1">
        <f t="array" ref="J215">Ikäryhmähinnat[Ikä 0–5]*Ikärakenne[[#This Row],[0–5-vuotiaat]]</f>
        <v>717647.2</v>
      </c>
      <c r="K215" s="136" cm="1">
        <f t="array" ref="K215">Ikäryhmähinnat[Ikä 6]*Ikärakenne[[#This Row],[6 vuotiaat]]</f>
        <v>171697.32</v>
      </c>
      <c r="L215" s="136" cm="1">
        <f t="array" ref="L215">Ikäryhmähinnat[Ikä 7–12]*Ikärakenne[[#This Row],[7–12-vuotiaat]]</f>
        <v>1266675.5</v>
      </c>
      <c r="M215" s="136" cm="1">
        <f t="array" ref="M215">Ikäryhmähinnat[Ikä 13–15]*Ikärakenne[[#This Row],[13–15-vuotiaat]]</f>
        <v>1232574.3499999999</v>
      </c>
      <c r="N215" s="136" cm="1">
        <f t="array" ref="N215">Ikäryhmähinnat[Ikä 16+]*Ikärakenne[[#This Row],[16 vuotta täyttäneet]]</f>
        <v>182080.46</v>
      </c>
      <c r="O215" s="136" cm="1">
        <f t="array" ref="O215">Ikäryhmähinnat[Ikä 18-64]*Ikärakenne[[#This Row],[18–64-vuotiaat]]</f>
        <v>122649.74999999999</v>
      </c>
      <c r="P215" s="178">
        <f>SUM(Ikärakenne[[#This Row],[Ikä 0–5]:[Ikä 18-64]])</f>
        <v>3693324.58</v>
      </c>
    </row>
    <row r="216" spans="1:16" x14ac:dyDescent="0.25">
      <c r="A216" s="127">
        <v>687</v>
      </c>
      <c r="B216" s="124" t="s">
        <v>221</v>
      </c>
      <c r="C216" s="38">
        <f>SUM(Ikärakenne[[#This Row],[0–5-vuotiaat]:[16 vuotta täyttäneet]])</f>
        <v>1413</v>
      </c>
      <c r="D216" s="41">
        <v>35</v>
      </c>
      <c r="E216" s="41">
        <v>7</v>
      </c>
      <c r="F216" s="41">
        <v>53</v>
      </c>
      <c r="G216" s="41">
        <v>37</v>
      </c>
      <c r="H216" s="41">
        <v>1281</v>
      </c>
      <c r="I216" s="41">
        <v>643</v>
      </c>
      <c r="J216" s="136" cm="1">
        <f t="array" ref="J216">Ikäryhmähinnat[Ikä 0–5]*Ikärakenne[[#This Row],[0–5-vuotiaat]]</f>
        <v>313970.65000000002</v>
      </c>
      <c r="K216" s="136" cm="1">
        <f t="array" ref="K216">Ikäryhmähinnat[Ikä 6]*Ikärakenne[[#This Row],[6 vuotiaat]]</f>
        <v>66771.179999999993</v>
      </c>
      <c r="L216" s="136" cm="1">
        <f t="array" ref="L216">Ikäryhmähinnat[Ikä 7–12]*Ikärakenne[[#This Row],[7–12-vuotiaat]]</f>
        <v>433121.30000000005</v>
      </c>
      <c r="M216" s="136" cm="1">
        <f t="array" ref="M216">Ikäryhmähinnat[Ikä 13–15]*Ikärakenne[[#This Row],[13–15-vuotiaat]]</f>
        <v>512418.55</v>
      </c>
      <c r="N216" s="136" cm="1">
        <f t="array" ref="N216">Ikäryhmähinnat[Ikä 16+]*Ikärakenne[[#This Row],[16 vuotta täyttäneet]]</f>
        <v>89951.819999999992</v>
      </c>
      <c r="O216" s="136" cm="1">
        <f t="array" ref="O216">Ikäryhmähinnat[Ikä 18-64]*Ikärakenne[[#This Row],[18–64-vuotiaat]]</f>
        <v>55343.009999999995</v>
      </c>
      <c r="P216" s="178">
        <f>SUM(Ikärakenne[[#This Row],[Ikä 0–5]:[Ikä 18-64]])</f>
        <v>1471576.5100000002</v>
      </c>
    </row>
    <row r="217" spans="1:16" x14ac:dyDescent="0.25">
      <c r="A217" s="127">
        <v>689</v>
      </c>
      <c r="B217" s="124" t="s">
        <v>222</v>
      </c>
      <c r="C217" s="38">
        <f>SUM(Ikärakenne[[#This Row],[0–5-vuotiaat]:[16 vuotta täyttäneet]])</f>
        <v>3008</v>
      </c>
      <c r="D217" s="41">
        <v>78</v>
      </c>
      <c r="E217" s="41">
        <v>23</v>
      </c>
      <c r="F217" s="41">
        <v>124</v>
      </c>
      <c r="G217" s="41">
        <v>72</v>
      </c>
      <c r="H217" s="41">
        <v>2711</v>
      </c>
      <c r="I217" s="41">
        <v>1396</v>
      </c>
      <c r="J217" s="136" cm="1">
        <f t="array" ref="J217">Ikäryhmähinnat[Ikä 0–5]*Ikärakenne[[#This Row],[0–5-vuotiaat]]</f>
        <v>699706.02</v>
      </c>
      <c r="K217" s="136" cm="1">
        <f t="array" ref="K217">Ikäryhmähinnat[Ikä 6]*Ikärakenne[[#This Row],[6 vuotiaat]]</f>
        <v>219391.02</v>
      </c>
      <c r="L217" s="136" cm="1">
        <f t="array" ref="L217">Ikäryhmähinnat[Ikä 7–12]*Ikärakenne[[#This Row],[7–12-vuotiaat]]</f>
        <v>1013340.4</v>
      </c>
      <c r="M217" s="136" cm="1">
        <f t="array" ref="M217">Ikäryhmähinnat[Ikä 13–15]*Ikärakenne[[#This Row],[13–15-vuotiaat]]</f>
        <v>997138.79999999993</v>
      </c>
      <c r="N217" s="136" cm="1">
        <f t="array" ref="N217">Ikäryhmähinnat[Ikä 16+]*Ikärakenne[[#This Row],[16 vuotta täyttäneet]]</f>
        <v>190366.41999999998</v>
      </c>
      <c r="O217" s="136" cm="1">
        <f t="array" ref="O217">Ikäryhmähinnat[Ikä 18-64]*Ikärakenne[[#This Row],[18–64-vuotiaat]]</f>
        <v>120153.71999999999</v>
      </c>
      <c r="P217" s="178">
        <f>SUM(Ikärakenne[[#This Row],[Ikä 0–5]:[Ikä 18-64]])</f>
        <v>3240096.38</v>
      </c>
    </row>
    <row r="218" spans="1:16" x14ac:dyDescent="0.25">
      <c r="A218" s="127">
        <v>691</v>
      </c>
      <c r="B218" s="124" t="s">
        <v>223</v>
      </c>
      <c r="C218" s="38">
        <f>SUM(Ikärakenne[[#This Row],[0–5-vuotiaat]:[16 vuotta täyttäneet]])</f>
        <v>2556</v>
      </c>
      <c r="D218" s="41">
        <v>154</v>
      </c>
      <c r="E218" s="41">
        <v>36</v>
      </c>
      <c r="F218" s="41">
        <v>208</v>
      </c>
      <c r="G218" s="41">
        <v>103</v>
      </c>
      <c r="H218" s="41">
        <v>2055</v>
      </c>
      <c r="I218" s="41">
        <v>1215</v>
      </c>
      <c r="J218" s="136" cm="1">
        <f t="array" ref="J218">Ikäryhmähinnat[Ikä 0–5]*Ikärakenne[[#This Row],[0–5-vuotiaat]]</f>
        <v>1381470.86</v>
      </c>
      <c r="K218" s="136" cm="1">
        <f t="array" ref="K218">Ikäryhmähinnat[Ikä 6]*Ikärakenne[[#This Row],[6 vuotiaat]]</f>
        <v>343394.64</v>
      </c>
      <c r="L218" s="136" cm="1">
        <f t="array" ref="L218">Ikäryhmähinnat[Ikä 7–12]*Ikärakenne[[#This Row],[7–12-vuotiaat]]</f>
        <v>1699796.8</v>
      </c>
      <c r="M218" s="136" cm="1">
        <f t="array" ref="M218">Ikäryhmähinnat[Ikä 13–15]*Ikärakenne[[#This Row],[13–15-vuotiaat]]</f>
        <v>1426462.45</v>
      </c>
      <c r="N218" s="136" cm="1">
        <f t="array" ref="N218">Ikäryhmähinnat[Ikä 16+]*Ikärakenne[[#This Row],[16 vuotta täyttäneet]]</f>
        <v>144302.1</v>
      </c>
      <c r="O218" s="136" cm="1">
        <f t="array" ref="O218">Ikäryhmähinnat[Ikä 18-64]*Ikärakenne[[#This Row],[18–64-vuotiaat]]</f>
        <v>104575.04999999999</v>
      </c>
      <c r="P218" s="178">
        <f>SUM(Ikärakenne[[#This Row],[Ikä 0–5]:[Ikä 18-64]])</f>
        <v>5100001.8999999994</v>
      </c>
    </row>
    <row r="219" spans="1:16" x14ac:dyDescent="0.25">
      <c r="A219" s="127">
        <v>694</v>
      </c>
      <c r="B219" s="124" t="s">
        <v>224</v>
      </c>
      <c r="C219" s="38">
        <f>SUM(Ikärakenne[[#This Row],[0–5-vuotiaat]:[16 vuotta täyttäneet]])</f>
        <v>28643</v>
      </c>
      <c r="D219" s="41">
        <v>1189</v>
      </c>
      <c r="E219" s="41">
        <v>257</v>
      </c>
      <c r="F219" s="41">
        <v>1775</v>
      </c>
      <c r="G219" s="41">
        <v>1091</v>
      </c>
      <c r="H219" s="41">
        <v>24331</v>
      </c>
      <c r="I219" s="41">
        <v>16480</v>
      </c>
      <c r="J219" s="136" cm="1">
        <f t="array" ref="J219">Ikäryhmähinnat[Ikä 0–5]*Ikärakenne[[#This Row],[0–5-vuotiaat]]</f>
        <v>10666031.51</v>
      </c>
      <c r="K219" s="136" cm="1">
        <f t="array" ref="K219">Ikäryhmähinnat[Ikä 6]*Ikärakenne[[#This Row],[6 vuotiaat]]</f>
        <v>2451456.1800000002</v>
      </c>
      <c r="L219" s="136" cm="1">
        <f t="array" ref="L219">Ikäryhmähinnat[Ikä 7–12]*Ikärakenne[[#This Row],[7–12-vuotiaat]]</f>
        <v>14505477.5</v>
      </c>
      <c r="M219" s="136" cm="1">
        <f t="array" ref="M219">Ikäryhmähinnat[Ikä 13–15]*Ikärakenne[[#This Row],[13–15-vuotiaat]]</f>
        <v>15109422.65</v>
      </c>
      <c r="N219" s="136" cm="1">
        <f t="array" ref="N219">Ikäryhmähinnat[Ikä 16+]*Ikärakenne[[#This Row],[16 vuotta täyttäneet]]</f>
        <v>1708522.82</v>
      </c>
      <c r="O219" s="136" cm="1">
        <f t="array" ref="O219">Ikäryhmähinnat[Ikä 18-64]*Ikärakenne[[#This Row],[18–64-vuotiaat]]</f>
        <v>1418433.5999999999</v>
      </c>
      <c r="P219" s="178">
        <f>SUM(Ikärakenne[[#This Row],[Ikä 0–5]:[Ikä 18-64]])</f>
        <v>45859344.259999998</v>
      </c>
    </row>
    <row r="220" spans="1:16" x14ac:dyDescent="0.25">
      <c r="A220" s="127">
        <v>697</v>
      </c>
      <c r="B220" s="124" t="s">
        <v>225</v>
      </c>
      <c r="C220" s="38">
        <f>SUM(Ikärakenne[[#This Row],[0–5-vuotiaat]:[16 vuotta täyttäneet]])</f>
        <v>1163</v>
      </c>
      <c r="D220" s="41">
        <v>34</v>
      </c>
      <c r="E220" s="41">
        <v>6</v>
      </c>
      <c r="F220" s="41">
        <v>63</v>
      </c>
      <c r="G220" s="41">
        <v>28</v>
      </c>
      <c r="H220" s="41">
        <v>1032</v>
      </c>
      <c r="I220" s="41">
        <v>516</v>
      </c>
      <c r="J220" s="136" cm="1">
        <f t="array" ref="J220">Ikäryhmähinnat[Ikä 0–5]*Ikärakenne[[#This Row],[0–5-vuotiaat]]</f>
        <v>305000.06</v>
      </c>
      <c r="K220" s="136" cm="1">
        <f t="array" ref="K220">Ikäryhmähinnat[Ikä 6]*Ikärakenne[[#This Row],[6 vuotiaat]]</f>
        <v>57232.44</v>
      </c>
      <c r="L220" s="136" cm="1">
        <f t="array" ref="L220">Ikäryhmähinnat[Ikä 7–12]*Ikärakenne[[#This Row],[7–12-vuotiaat]]</f>
        <v>514842.30000000005</v>
      </c>
      <c r="M220" s="136" cm="1">
        <f t="array" ref="M220">Ikäryhmähinnat[Ikä 13–15]*Ikärakenne[[#This Row],[13–15-vuotiaat]]</f>
        <v>387776.2</v>
      </c>
      <c r="N220" s="136" cm="1">
        <f t="array" ref="N220">Ikäryhmähinnat[Ikä 16+]*Ikärakenne[[#This Row],[16 vuotta täyttäneet]]</f>
        <v>72467.039999999994</v>
      </c>
      <c r="O220" s="136" cm="1">
        <f t="array" ref="O220">Ikäryhmähinnat[Ikä 18-64]*Ikärakenne[[#This Row],[18–64-vuotiaat]]</f>
        <v>44412.119999999995</v>
      </c>
      <c r="P220" s="178">
        <f>SUM(Ikärakenne[[#This Row],[Ikä 0–5]:[Ikä 18-64]])</f>
        <v>1381730.1600000001</v>
      </c>
    </row>
    <row r="221" spans="1:16" x14ac:dyDescent="0.25">
      <c r="A221" s="127">
        <v>698</v>
      </c>
      <c r="B221" s="124" t="s">
        <v>226</v>
      </c>
      <c r="C221" s="38">
        <f>SUM(Ikärakenne[[#This Row],[0–5-vuotiaat]:[16 vuotta täyttäneet]])</f>
        <v>65722</v>
      </c>
      <c r="D221" s="41">
        <v>3584</v>
      </c>
      <c r="E221" s="41">
        <v>611</v>
      </c>
      <c r="F221" s="41">
        <v>4256</v>
      </c>
      <c r="G221" s="41">
        <v>2403</v>
      </c>
      <c r="H221" s="41">
        <v>54868</v>
      </c>
      <c r="I221" s="41">
        <v>39205</v>
      </c>
      <c r="J221" s="136" cm="1">
        <f t="array" ref="J221">Ikäryhmähinnat[Ikä 0–5]*Ikärakenne[[#This Row],[0–5-vuotiaat]]</f>
        <v>32150594.560000002</v>
      </c>
      <c r="K221" s="136" cm="1">
        <f t="array" ref="K221">Ikäryhmähinnat[Ikä 6]*Ikärakenne[[#This Row],[6 vuotiaat]]</f>
        <v>5828170.1399999997</v>
      </c>
      <c r="L221" s="136" cm="1">
        <f t="array" ref="L221">Ikäryhmähinnat[Ikä 7–12]*Ikärakenne[[#This Row],[7–12-vuotiaat]]</f>
        <v>34780457.600000001</v>
      </c>
      <c r="M221" s="136" cm="1">
        <f t="array" ref="M221">Ikäryhmähinnat[Ikä 13–15]*Ikärakenne[[#This Row],[13–15-vuotiaat]]</f>
        <v>33279507.449999999</v>
      </c>
      <c r="N221" s="136" cm="1">
        <f t="array" ref="N221">Ikäryhmähinnat[Ikä 16+]*Ikärakenne[[#This Row],[16 vuotta täyttäneet]]</f>
        <v>3852830.96</v>
      </c>
      <c r="O221" s="136" cm="1">
        <f t="array" ref="O221">Ikäryhmähinnat[Ikä 18-64]*Ikärakenne[[#This Row],[18–64-vuotiaat]]</f>
        <v>3374374.3499999996</v>
      </c>
      <c r="P221" s="178">
        <f>SUM(Ikärakenne[[#This Row],[Ikä 0–5]:[Ikä 18-64]])</f>
        <v>113265935.06</v>
      </c>
    </row>
    <row r="222" spans="1:16" x14ac:dyDescent="0.25">
      <c r="A222" s="127">
        <v>700</v>
      </c>
      <c r="B222" s="124" t="s">
        <v>227</v>
      </c>
      <c r="C222" s="38">
        <f>SUM(Ikärakenne[[#This Row],[0–5-vuotiaat]:[16 vuotta täyttäneet]])</f>
        <v>4733</v>
      </c>
      <c r="D222" s="41">
        <v>132</v>
      </c>
      <c r="E222" s="41">
        <v>25</v>
      </c>
      <c r="F222" s="41">
        <v>234</v>
      </c>
      <c r="G222" s="41">
        <v>166</v>
      </c>
      <c r="H222" s="41">
        <v>4176</v>
      </c>
      <c r="I222" s="41">
        <v>2302</v>
      </c>
      <c r="J222" s="136" cm="1">
        <f t="array" ref="J222">Ikäryhmähinnat[Ikä 0–5]*Ikärakenne[[#This Row],[0–5-vuotiaat]]</f>
        <v>1184117.8800000001</v>
      </c>
      <c r="K222" s="136" cm="1">
        <f t="array" ref="K222">Ikäryhmähinnat[Ikä 6]*Ikärakenne[[#This Row],[6 vuotiaat]]</f>
        <v>238468.5</v>
      </c>
      <c r="L222" s="136" cm="1">
        <f t="array" ref="L222">Ikäryhmähinnat[Ikä 7–12]*Ikärakenne[[#This Row],[7–12-vuotiaat]]</f>
        <v>1912271.4000000001</v>
      </c>
      <c r="M222" s="136" cm="1">
        <f t="array" ref="M222">Ikäryhmähinnat[Ikä 13–15]*Ikärakenne[[#This Row],[13–15-vuotiaat]]</f>
        <v>2298958.9</v>
      </c>
      <c r="N222" s="136" cm="1">
        <f t="array" ref="N222">Ikäryhmähinnat[Ikä 16+]*Ikärakenne[[#This Row],[16 vuotta täyttäneet]]</f>
        <v>293238.71999999997</v>
      </c>
      <c r="O222" s="136" cm="1">
        <f t="array" ref="O222">Ikäryhmähinnat[Ikä 18-64]*Ikärakenne[[#This Row],[18–64-vuotiaat]]</f>
        <v>198133.13999999998</v>
      </c>
      <c r="P222" s="178">
        <f>SUM(Ikärakenne[[#This Row],[Ikä 0–5]:[Ikä 18-64]])</f>
        <v>6125188.5399999991</v>
      </c>
    </row>
    <row r="223" spans="1:16" x14ac:dyDescent="0.25">
      <c r="A223" s="127">
        <v>702</v>
      </c>
      <c r="B223" s="124" t="s">
        <v>228</v>
      </c>
      <c r="C223" s="38">
        <f>SUM(Ikärakenne[[#This Row],[0–5-vuotiaat]:[16 vuotta täyttäneet]])</f>
        <v>4039</v>
      </c>
      <c r="D223" s="41">
        <v>132</v>
      </c>
      <c r="E223" s="41">
        <v>23</v>
      </c>
      <c r="F223" s="41">
        <v>188</v>
      </c>
      <c r="G223" s="41">
        <v>116</v>
      </c>
      <c r="H223" s="41">
        <v>3580</v>
      </c>
      <c r="I223" s="41">
        <v>1851</v>
      </c>
      <c r="J223" s="136" cm="1">
        <f t="array" ref="J223">Ikäryhmähinnat[Ikä 0–5]*Ikärakenne[[#This Row],[0–5-vuotiaat]]</f>
        <v>1184117.8800000001</v>
      </c>
      <c r="K223" s="136" cm="1">
        <f t="array" ref="K223">Ikäryhmähinnat[Ikä 6]*Ikärakenne[[#This Row],[6 vuotiaat]]</f>
        <v>219391.02</v>
      </c>
      <c r="L223" s="136" cm="1">
        <f t="array" ref="L223">Ikäryhmähinnat[Ikä 7–12]*Ikärakenne[[#This Row],[7–12-vuotiaat]]</f>
        <v>1536354.8</v>
      </c>
      <c r="M223" s="136" cm="1">
        <f t="array" ref="M223">Ikäryhmähinnat[Ikä 13–15]*Ikärakenne[[#This Row],[13–15-vuotiaat]]</f>
        <v>1606501.4</v>
      </c>
      <c r="N223" s="136" cm="1">
        <f t="array" ref="N223">Ikäryhmähinnat[Ikä 16+]*Ikärakenne[[#This Row],[16 vuotta täyttäneet]]</f>
        <v>251387.6</v>
      </c>
      <c r="O223" s="136" cm="1">
        <f t="array" ref="O223">Ikäryhmähinnat[Ikä 18-64]*Ikärakenne[[#This Row],[18–64-vuotiaat]]</f>
        <v>159315.56999999998</v>
      </c>
      <c r="P223" s="178">
        <f>SUM(Ikärakenne[[#This Row],[Ikä 0–5]:[Ikä 18-64]])</f>
        <v>4957068.2699999996</v>
      </c>
    </row>
    <row r="224" spans="1:16" x14ac:dyDescent="0.25">
      <c r="A224" s="127">
        <v>704</v>
      </c>
      <c r="B224" s="124" t="s">
        <v>229</v>
      </c>
      <c r="C224" s="38">
        <f>SUM(Ikärakenne[[#This Row],[0–5-vuotiaat]:[16 vuotta täyttäneet]])</f>
        <v>6418</v>
      </c>
      <c r="D224" s="41">
        <v>421</v>
      </c>
      <c r="E224" s="41">
        <v>91</v>
      </c>
      <c r="F224" s="41">
        <v>565</v>
      </c>
      <c r="G224" s="41">
        <v>262</v>
      </c>
      <c r="H224" s="41">
        <v>5079</v>
      </c>
      <c r="I224" s="41">
        <v>3539</v>
      </c>
      <c r="J224" s="136" cm="1">
        <f t="array" ref="J224">Ikäryhmähinnat[Ikä 0–5]*Ikärakenne[[#This Row],[0–5-vuotiaat]]</f>
        <v>3776618.39</v>
      </c>
      <c r="K224" s="136" cm="1">
        <f t="array" ref="K224">Ikäryhmähinnat[Ikä 6]*Ikärakenne[[#This Row],[6 vuotiaat]]</f>
        <v>868025.34</v>
      </c>
      <c r="L224" s="136" cm="1">
        <f t="array" ref="L224">Ikäryhmähinnat[Ikä 7–12]*Ikärakenne[[#This Row],[7–12-vuotiaat]]</f>
        <v>4617236.5</v>
      </c>
      <c r="M224" s="136" cm="1">
        <f t="array" ref="M224">Ikäryhmähinnat[Ikä 13–15]*Ikärakenne[[#This Row],[13–15-vuotiaat]]</f>
        <v>3628477.3</v>
      </c>
      <c r="N224" s="136" cm="1">
        <f t="array" ref="N224">Ikäryhmähinnat[Ikä 16+]*Ikärakenne[[#This Row],[16 vuotta täyttäneet]]</f>
        <v>356647.38</v>
      </c>
      <c r="O224" s="136" cm="1">
        <f t="array" ref="O224">Ikäryhmähinnat[Ikä 18-64]*Ikärakenne[[#This Row],[18–64-vuotiaat]]</f>
        <v>304601.73</v>
      </c>
      <c r="P224" s="178">
        <f>SUM(Ikärakenne[[#This Row],[Ikä 0–5]:[Ikä 18-64]])</f>
        <v>13551606.640000002</v>
      </c>
    </row>
    <row r="225" spans="1:16" x14ac:dyDescent="0.25">
      <c r="A225" s="127">
        <v>707</v>
      </c>
      <c r="B225" s="124" t="s">
        <v>230</v>
      </c>
      <c r="C225" s="38">
        <f>SUM(Ikärakenne[[#This Row],[0–5-vuotiaat]:[16 vuotta täyttäneet]])</f>
        <v>1881</v>
      </c>
      <c r="D225" s="41">
        <v>27</v>
      </c>
      <c r="E225" s="41">
        <v>7</v>
      </c>
      <c r="F225" s="41">
        <v>65</v>
      </c>
      <c r="G225" s="41">
        <v>36</v>
      </c>
      <c r="H225" s="41">
        <v>1746</v>
      </c>
      <c r="I225" s="41">
        <v>820</v>
      </c>
      <c r="J225" s="136" cm="1">
        <f t="array" ref="J225">Ikäryhmähinnat[Ikä 0–5]*Ikärakenne[[#This Row],[0–5-vuotiaat]]</f>
        <v>242205.93</v>
      </c>
      <c r="K225" s="136" cm="1">
        <f t="array" ref="K225">Ikäryhmähinnat[Ikä 6]*Ikärakenne[[#This Row],[6 vuotiaat]]</f>
        <v>66771.179999999993</v>
      </c>
      <c r="L225" s="136" cm="1">
        <f t="array" ref="L225">Ikäryhmähinnat[Ikä 7–12]*Ikärakenne[[#This Row],[7–12-vuotiaat]]</f>
        <v>531186.5</v>
      </c>
      <c r="M225" s="136" cm="1">
        <f t="array" ref="M225">Ikäryhmähinnat[Ikä 13–15]*Ikärakenne[[#This Row],[13–15-vuotiaat]]</f>
        <v>498569.39999999997</v>
      </c>
      <c r="N225" s="136" cm="1">
        <f t="array" ref="N225">Ikäryhmähinnat[Ikä 16+]*Ikärakenne[[#This Row],[16 vuotta täyttäneet]]</f>
        <v>122604.12</v>
      </c>
      <c r="O225" s="136" cm="1">
        <f t="array" ref="O225">Ikäryhmähinnat[Ikä 18-64]*Ikärakenne[[#This Row],[18–64-vuotiaat]]</f>
        <v>70577.399999999994</v>
      </c>
      <c r="P225" s="178">
        <f>SUM(Ikärakenne[[#This Row],[Ikä 0–5]:[Ikä 18-64]])</f>
        <v>1531914.5299999998</v>
      </c>
    </row>
    <row r="226" spans="1:16" x14ac:dyDescent="0.25">
      <c r="A226" s="127">
        <v>710</v>
      </c>
      <c r="B226" s="124" t="s">
        <v>231</v>
      </c>
      <c r="C226" s="38">
        <f>SUM(Ikärakenne[[#This Row],[0–5-vuotiaat]:[16 vuotta täyttäneet]])</f>
        <v>27036</v>
      </c>
      <c r="D226" s="41">
        <v>1247</v>
      </c>
      <c r="E226" s="41">
        <v>249</v>
      </c>
      <c r="F226" s="41">
        <v>1558</v>
      </c>
      <c r="G226" s="41">
        <v>922</v>
      </c>
      <c r="H226" s="41">
        <v>23060</v>
      </c>
      <c r="I226" s="41">
        <v>14616</v>
      </c>
      <c r="J226" s="136" cm="1">
        <f t="array" ref="J226">Ikäryhmähinnat[Ikä 0–5]*Ikärakenne[[#This Row],[0–5-vuotiaat]]</f>
        <v>11186325.73</v>
      </c>
      <c r="K226" s="136" cm="1">
        <f t="array" ref="K226">Ikäryhmähinnat[Ikä 6]*Ikärakenne[[#This Row],[6 vuotiaat]]</f>
        <v>2375146.2599999998</v>
      </c>
      <c r="L226" s="136" cm="1">
        <f t="array" ref="L226">Ikäryhmähinnat[Ikä 7–12]*Ikärakenne[[#This Row],[7–12-vuotiaat]]</f>
        <v>12732131.800000001</v>
      </c>
      <c r="M226" s="136" cm="1">
        <f t="array" ref="M226">Ikäryhmähinnat[Ikä 13–15]*Ikärakenne[[#This Row],[13–15-vuotiaat]]</f>
        <v>12768916.299999999</v>
      </c>
      <c r="N226" s="136" cm="1">
        <f t="array" ref="N226">Ikäryhmähinnat[Ikä 16+]*Ikärakenne[[#This Row],[16 vuotta täyttäneet]]</f>
        <v>1619273.2</v>
      </c>
      <c r="O226" s="136" cm="1">
        <f t="array" ref="O226">Ikäryhmähinnat[Ikä 18-64]*Ikärakenne[[#This Row],[18–64-vuotiaat]]</f>
        <v>1257999.1199999999</v>
      </c>
      <c r="P226" s="178">
        <f>SUM(Ikärakenne[[#This Row],[Ikä 0–5]:[Ikä 18-64]])</f>
        <v>41939792.409999996</v>
      </c>
    </row>
    <row r="227" spans="1:16" x14ac:dyDescent="0.25">
      <c r="A227" s="127">
        <v>729</v>
      </c>
      <c r="B227" s="124" t="s">
        <v>232</v>
      </c>
      <c r="C227" s="38">
        <f>SUM(Ikärakenne[[#This Row],[0–5-vuotiaat]:[16 vuotta täyttäneet]])</f>
        <v>8858</v>
      </c>
      <c r="D227" s="41">
        <v>312</v>
      </c>
      <c r="E227" s="41">
        <v>78</v>
      </c>
      <c r="F227" s="41">
        <v>513</v>
      </c>
      <c r="G227" s="41">
        <v>268</v>
      </c>
      <c r="H227" s="41">
        <v>7687</v>
      </c>
      <c r="I227" s="41">
        <v>4270</v>
      </c>
      <c r="J227" s="136" cm="1">
        <f t="array" ref="J227">Ikäryhmähinnat[Ikä 0–5]*Ikärakenne[[#This Row],[0–5-vuotiaat]]</f>
        <v>2798824.08</v>
      </c>
      <c r="K227" s="136" cm="1">
        <f t="array" ref="K227">Ikäryhmähinnat[Ikä 6]*Ikärakenne[[#This Row],[6 vuotiaat]]</f>
        <v>744021.72</v>
      </c>
      <c r="L227" s="136" cm="1">
        <f t="array" ref="L227">Ikäryhmähinnat[Ikä 7–12]*Ikärakenne[[#This Row],[7–12-vuotiaat]]</f>
        <v>4192287.3000000003</v>
      </c>
      <c r="M227" s="136" cm="1">
        <f t="array" ref="M227">Ikäryhmähinnat[Ikä 13–15]*Ikärakenne[[#This Row],[13–15-vuotiaat]]</f>
        <v>3711572.1999999997</v>
      </c>
      <c r="N227" s="136" cm="1">
        <f t="array" ref="N227">Ikäryhmähinnat[Ikä 16+]*Ikärakenne[[#This Row],[16 vuotta täyttäneet]]</f>
        <v>539781.14</v>
      </c>
      <c r="O227" s="136" cm="1">
        <f t="array" ref="O227">Ikäryhmähinnat[Ikä 18-64]*Ikärakenne[[#This Row],[18–64-vuotiaat]]</f>
        <v>367518.89999999997</v>
      </c>
      <c r="P227" s="178">
        <f>SUM(Ikärakenne[[#This Row],[Ikä 0–5]:[Ikä 18-64]])</f>
        <v>12354005.34</v>
      </c>
    </row>
    <row r="228" spans="1:16" x14ac:dyDescent="0.25">
      <c r="A228" s="127">
        <v>732</v>
      </c>
      <c r="B228" s="124" t="s">
        <v>233</v>
      </c>
      <c r="C228" s="38">
        <f>SUM(Ikärakenne[[#This Row],[0–5-vuotiaat]:[16 vuotta täyttäneet]])</f>
        <v>3285</v>
      </c>
      <c r="D228" s="41">
        <v>77</v>
      </c>
      <c r="E228" s="41">
        <v>12</v>
      </c>
      <c r="F228" s="41">
        <v>120</v>
      </c>
      <c r="G228" s="41">
        <v>72</v>
      </c>
      <c r="H228" s="41">
        <v>3004</v>
      </c>
      <c r="I228" s="41">
        <v>1550</v>
      </c>
      <c r="J228" s="136" cm="1">
        <f t="array" ref="J228">Ikäryhmähinnat[Ikä 0–5]*Ikärakenne[[#This Row],[0–5-vuotiaat]]</f>
        <v>690735.43</v>
      </c>
      <c r="K228" s="136" cm="1">
        <f t="array" ref="K228">Ikäryhmähinnat[Ikä 6]*Ikärakenne[[#This Row],[6 vuotiaat]]</f>
        <v>114464.88</v>
      </c>
      <c r="L228" s="136" cm="1">
        <f t="array" ref="L228">Ikäryhmähinnat[Ikä 7–12]*Ikärakenne[[#This Row],[7–12-vuotiaat]]</f>
        <v>980652</v>
      </c>
      <c r="M228" s="136" cm="1">
        <f t="array" ref="M228">Ikäryhmähinnat[Ikä 13–15]*Ikärakenne[[#This Row],[13–15-vuotiaat]]</f>
        <v>997138.79999999993</v>
      </c>
      <c r="N228" s="136" cm="1">
        <f t="array" ref="N228">Ikäryhmähinnat[Ikä 16+]*Ikärakenne[[#This Row],[16 vuotta täyttäneet]]</f>
        <v>210940.88</v>
      </c>
      <c r="O228" s="136" cm="1">
        <f t="array" ref="O228">Ikäryhmähinnat[Ikä 18-64]*Ikärakenne[[#This Row],[18–64-vuotiaat]]</f>
        <v>133408.5</v>
      </c>
      <c r="P228" s="178">
        <f>SUM(Ikärakenne[[#This Row],[Ikä 0–5]:[Ikä 18-64]])</f>
        <v>3127340.4899999998</v>
      </c>
    </row>
    <row r="229" spans="1:16" x14ac:dyDescent="0.25">
      <c r="A229" s="127">
        <v>734</v>
      </c>
      <c r="B229" s="124" t="s">
        <v>234</v>
      </c>
      <c r="C229" s="38">
        <f>SUM(Ikärakenne[[#This Row],[0–5-vuotiaat]:[16 vuotta täyttäneet]])</f>
        <v>50870</v>
      </c>
      <c r="D229" s="41">
        <v>1998</v>
      </c>
      <c r="E229" s="41">
        <v>384</v>
      </c>
      <c r="F229" s="41">
        <v>2821</v>
      </c>
      <c r="G229" s="41">
        <v>1825</v>
      </c>
      <c r="H229" s="41">
        <v>43842</v>
      </c>
      <c r="I229" s="41">
        <v>27488</v>
      </c>
      <c r="J229" s="136" cm="1">
        <f t="array" ref="J229">Ikäryhmähinnat[Ikä 0–5]*Ikärakenne[[#This Row],[0–5-vuotiaat]]</f>
        <v>17923238.82</v>
      </c>
      <c r="K229" s="136" cm="1">
        <f t="array" ref="K229">Ikäryhmähinnat[Ikä 6]*Ikärakenne[[#This Row],[6 vuotiaat]]</f>
        <v>3662876.16</v>
      </c>
      <c r="L229" s="136" cm="1">
        <f t="array" ref="L229">Ikäryhmähinnat[Ikä 7–12]*Ikärakenne[[#This Row],[7–12-vuotiaat]]</f>
        <v>23053494.100000001</v>
      </c>
      <c r="M229" s="136" cm="1">
        <f t="array" ref="M229">Ikäryhmähinnat[Ikä 13–15]*Ikärakenne[[#This Row],[13–15-vuotiaat]]</f>
        <v>25274698.75</v>
      </c>
      <c r="N229" s="136" cm="1">
        <f t="array" ref="N229">Ikäryhmähinnat[Ikä 16+]*Ikärakenne[[#This Row],[16 vuotta täyttäneet]]</f>
        <v>3078585.2399999998</v>
      </c>
      <c r="O229" s="136" cm="1">
        <f t="array" ref="O229">Ikäryhmähinnat[Ikä 18-64]*Ikärakenne[[#This Row],[18–64-vuotiaat]]</f>
        <v>2365892.1599999997</v>
      </c>
      <c r="P229" s="178">
        <f>SUM(Ikärakenne[[#This Row],[Ikä 0–5]:[Ikä 18-64]])</f>
        <v>75358785.229999989</v>
      </c>
    </row>
    <row r="230" spans="1:16" x14ac:dyDescent="0.25">
      <c r="A230" s="127">
        <v>738</v>
      </c>
      <c r="B230" s="124" t="s">
        <v>235</v>
      </c>
      <c r="C230" s="38">
        <f>SUM(Ikärakenne[[#This Row],[0–5-vuotiaat]:[16 vuotta täyttäneet]])</f>
        <v>2965</v>
      </c>
      <c r="D230" s="41">
        <v>131</v>
      </c>
      <c r="E230" s="41">
        <v>27</v>
      </c>
      <c r="F230" s="41">
        <v>186</v>
      </c>
      <c r="G230" s="41">
        <v>122</v>
      </c>
      <c r="H230" s="41">
        <v>2499</v>
      </c>
      <c r="I230" s="41">
        <v>1593</v>
      </c>
      <c r="J230" s="136" cm="1">
        <f t="array" ref="J230">Ikäryhmähinnat[Ikä 0–5]*Ikärakenne[[#This Row],[0–5-vuotiaat]]</f>
        <v>1175147.29</v>
      </c>
      <c r="K230" s="136" cm="1">
        <f t="array" ref="K230">Ikäryhmähinnat[Ikä 6]*Ikärakenne[[#This Row],[6 vuotiaat]]</f>
        <v>257545.97999999998</v>
      </c>
      <c r="L230" s="136" cm="1">
        <f t="array" ref="L230">Ikäryhmähinnat[Ikä 7–12]*Ikärakenne[[#This Row],[7–12-vuotiaat]]</f>
        <v>1520010.6</v>
      </c>
      <c r="M230" s="136" cm="1">
        <f t="array" ref="M230">Ikäryhmähinnat[Ikä 13–15]*Ikärakenne[[#This Row],[13–15-vuotiaat]]</f>
        <v>1689596.3</v>
      </c>
      <c r="N230" s="136" cm="1">
        <f t="array" ref="N230">Ikäryhmähinnat[Ikä 16+]*Ikärakenne[[#This Row],[16 vuotta täyttäneet]]</f>
        <v>175479.78</v>
      </c>
      <c r="O230" s="136" cm="1">
        <f t="array" ref="O230">Ikäryhmähinnat[Ikä 18-64]*Ikärakenne[[#This Row],[18–64-vuotiaat]]</f>
        <v>137109.50999999998</v>
      </c>
      <c r="P230" s="178">
        <f>SUM(Ikärakenne[[#This Row],[Ikä 0–5]:[Ikä 18-64]])</f>
        <v>4954889.46</v>
      </c>
    </row>
    <row r="231" spans="1:16" x14ac:dyDescent="0.25">
      <c r="A231" s="127">
        <v>739</v>
      </c>
      <c r="B231" s="124" t="s">
        <v>236</v>
      </c>
      <c r="C231" s="38">
        <f>SUM(Ikärakenne[[#This Row],[0–5-vuotiaat]:[16 vuotta täyttäneet]])</f>
        <v>3188</v>
      </c>
      <c r="D231" s="41">
        <v>113</v>
      </c>
      <c r="E231" s="41">
        <v>14</v>
      </c>
      <c r="F231" s="41">
        <v>150</v>
      </c>
      <c r="G231" s="41">
        <v>91</v>
      </c>
      <c r="H231" s="41">
        <v>2820</v>
      </c>
      <c r="I231" s="41">
        <v>1472</v>
      </c>
      <c r="J231" s="136" cm="1">
        <f t="array" ref="J231">Ikäryhmähinnat[Ikä 0–5]*Ikärakenne[[#This Row],[0–5-vuotiaat]]</f>
        <v>1013676.67</v>
      </c>
      <c r="K231" s="136" cm="1">
        <f t="array" ref="K231">Ikäryhmähinnat[Ikä 6]*Ikärakenne[[#This Row],[6 vuotiaat]]</f>
        <v>133542.35999999999</v>
      </c>
      <c r="L231" s="136" cm="1">
        <f t="array" ref="L231">Ikäryhmähinnat[Ikä 7–12]*Ikärakenne[[#This Row],[7–12-vuotiaat]]</f>
        <v>1225815</v>
      </c>
      <c r="M231" s="136" cm="1">
        <f t="array" ref="M231">Ikäryhmähinnat[Ikä 13–15]*Ikärakenne[[#This Row],[13–15-vuotiaat]]</f>
        <v>1260272.6499999999</v>
      </c>
      <c r="N231" s="136" cm="1">
        <f t="array" ref="N231">Ikäryhmähinnat[Ikä 16+]*Ikärakenne[[#This Row],[16 vuotta täyttäneet]]</f>
        <v>198020.4</v>
      </c>
      <c r="O231" s="136" cm="1">
        <f t="array" ref="O231">Ikäryhmähinnat[Ikä 18-64]*Ikärakenne[[#This Row],[18–64-vuotiaat]]</f>
        <v>126695.03999999999</v>
      </c>
      <c r="P231" s="178">
        <f>SUM(Ikärakenne[[#This Row],[Ikä 0–5]:[Ikä 18-64]])</f>
        <v>3958022.12</v>
      </c>
    </row>
    <row r="232" spans="1:16" x14ac:dyDescent="0.25">
      <c r="A232" s="127">
        <v>740</v>
      </c>
      <c r="B232" s="124" t="s">
        <v>237</v>
      </c>
      <c r="C232" s="38">
        <f>SUM(Ikärakenne[[#This Row],[0–5-vuotiaat]:[16 vuotta täyttäneet]])</f>
        <v>31460</v>
      </c>
      <c r="D232" s="41">
        <v>898</v>
      </c>
      <c r="E232" s="41">
        <v>195</v>
      </c>
      <c r="F232" s="41">
        <v>1523</v>
      </c>
      <c r="G232" s="41">
        <v>913</v>
      </c>
      <c r="H232" s="41">
        <v>27931</v>
      </c>
      <c r="I232" s="41">
        <v>16135</v>
      </c>
      <c r="J232" s="136" cm="1">
        <f t="array" ref="J232">Ikäryhmähinnat[Ikä 0–5]*Ikärakenne[[#This Row],[0–5-vuotiaat]]</f>
        <v>8055589.8200000003</v>
      </c>
      <c r="K232" s="136" cm="1">
        <f t="array" ref="K232">Ikäryhmähinnat[Ikä 6]*Ikärakenne[[#This Row],[6 vuotiaat]]</f>
        <v>1860054.3</v>
      </c>
      <c r="L232" s="136" cm="1">
        <f t="array" ref="L232">Ikäryhmähinnat[Ikä 7–12]*Ikärakenne[[#This Row],[7–12-vuotiaat]]</f>
        <v>12446108.300000001</v>
      </c>
      <c r="M232" s="136" cm="1">
        <f t="array" ref="M232">Ikäryhmähinnat[Ikä 13–15]*Ikärakenne[[#This Row],[13–15-vuotiaat]]</f>
        <v>12644273.949999999</v>
      </c>
      <c r="N232" s="136" cm="1">
        <f t="array" ref="N232">Ikäryhmähinnat[Ikä 16+]*Ikärakenne[[#This Row],[16 vuotta täyttäneet]]</f>
        <v>1961314.82</v>
      </c>
      <c r="O232" s="136" cm="1">
        <f t="array" ref="O232">Ikäryhmähinnat[Ikä 18-64]*Ikärakenne[[#This Row],[18–64-vuotiaat]]</f>
        <v>1388739.45</v>
      </c>
      <c r="P232" s="178">
        <f>SUM(Ikärakenne[[#This Row],[Ikä 0–5]:[Ikä 18-64]])</f>
        <v>38356080.640000008</v>
      </c>
    </row>
    <row r="233" spans="1:16" x14ac:dyDescent="0.25">
      <c r="A233" s="127">
        <v>742</v>
      </c>
      <c r="B233" s="124" t="s">
        <v>238</v>
      </c>
      <c r="C233" s="38">
        <f>SUM(Ikärakenne[[#This Row],[0–5-vuotiaat]:[16 vuotta täyttäneet]])</f>
        <v>964</v>
      </c>
      <c r="D233" s="41">
        <v>36</v>
      </c>
      <c r="E233" s="41">
        <v>9</v>
      </c>
      <c r="F233" s="41">
        <v>40</v>
      </c>
      <c r="G233" s="41">
        <v>20</v>
      </c>
      <c r="H233" s="41">
        <v>859</v>
      </c>
      <c r="I233" s="41">
        <v>489</v>
      </c>
      <c r="J233" s="136" cm="1">
        <f t="array" ref="J233">Ikäryhmähinnat[Ikä 0–5]*Ikärakenne[[#This Row],[0–5-vuotiaat]]</f>
        <v>322941.24</v>
      </c>
      <c r="K233" s="136" cm="1">
        <f t="array" ref="K233">Ikäryhmähinnat[Ikä 6]*Ikärakenne[[#This Row],[6 vuotiaat]]</f>
        <v>85848.66</v>
      </c>
      <c r="L233" s="136" cm="1">
        <f t="array" ref="L233">Ikäryhmähinnat[Ikä 7–12]*Ikärakenne[[#This Row],[7–12-vuotiaat]]</f>
        <v>326884</v>
      </c>
      <c r="M233" s="136" cm="1">
        <f t="array" ref="M233">Ikäryhmähinnat[Ikä 13–15]*Ikärakenne[[#This Row],[13–15-vuotiaat]]</f>
        <v>276983</v>
      </c>
      <c r="N233" s="136" cm="1">
        <f t="array" ref="N233">Ikäryhmähinnat[Ikä 16+]*Ikärakenne[[#This Row],[16 vuotta täyttäneet]]</f>
        <v>60318.979999999996</v>
      </c>
      <c r="O233" s="136" cm="1">
        <f t="array" ref="O233">Ikäryhmähinnat[Ikä 18-64]*Ikärakenne[[#This Row],[18–64-vuotiaat]]</f>
        <v>42088.229999999996</v>
      </c>
      <c r="P233" s="178">
        <f>SUM(Ikärakenne[[#This Row],[Ikä 0–5]:[Ikä 18-64]])</f>
        <v>1115064.1100000001</v>
      </c>
    </row>
    <row r="234" spans="1:16" x14ac:dyDescent="0.25">
      <c r="A234" s="127">
        <v>743</v>
      </c>
      <c r="B234" s="124" t="s">
        <v>239</v>
      </c>
      <c r="C234" s="38">
        <f>SUM(Ikärakenne[[#This Row],[0–5-vuotiaat]:[16 vuotta täyttäneet]])</f>
        <v>66611</v>
      </c>
      <c r="D234" s="41">
        <v>3768</v>
      </c>
      <c r="E234" s="41">
        <v>664</v>
      </c>
      <c r="F234" s="41">
        <v>4751</v>
      </c>
      <c r="G234" s="41">
        <v>2463</v>
      </c>
      <c r="H234" s="41">
        <v>54965</v>
      </c>
      <c r="I234" s="41">
        <v>39341</v>
      </c>
      <c r="J234" s="136" cm="1">
        <f t="array" ref="J234">Ikäryhmähinnat[Ikä 0–5]*Ikärakenne[[#This Row],[0–5-vuotiaat]]</f>
        <v>33801183.119999997</v>
      </c>
      <c r="K234" s="136" cm="1">
        <f t="array" ref="K234">Ikäryhmähinnat[Ikä 6]*Ikärakenne[[#This Row],[6 vuotiaat]]</f>
        <v>6333723.3599999994</v>
      </c>
      <c r="L234" s="136" cm="1">
        <f t="array" ref="L234">Ikäryhmähinnat[Ikä 7–12]*Ikärakenne[[#This Row],[7–12-vuotiaat]]</f>
        <v>38825647.100000001</v>
      </c>
      <c r="M234" s="136" cm="1">
        <f t="array" ref="M234">Ikäryhmähinnat[Ikä 13–15]*Ikärakenne[[#This Row],[13–15-vuotiaat]]</f>
        <v>34110456.449999996</v>
      </c>
      <c r="N234" s="136" cm="1">
        <f t="array" ref="N234">Ikäryhmähinnat[Ikä 16+]*Ikärakenne[[#This Row],[16 vuotta täyttäneet]]</f>
        <v>3859642.3</v>
      </c>
      <c r="O234" s="136" cm="1">
        <f t="array" ref="O234">Ikäryhmähinnat[Ikä 18-64]*Ikärakenne[[#This Row],[18–64-vuotiaat]]</f>
        <v>3386079.8699999996</v>
      </c>
      <c r="P234" s="178">
        <f>SUM(Ikärakenne[[#This Row],[Ikä 0–5]:[Ikä 18-64]])</f>
        <v>120316732.2</v>
      </c>
    </row>
    <row r="235" spans="1:16" x14ac:dyDescent="0.25">
      <c r="A235" s="127">
        <v>746</v>
      </c>
      <c r="B235" s="124" t="s">
        <v>240</v>
      </c>
      <c r="C235" s="38">
        <f>SUM(Ikärakenne[[#This Row],[0–5-vuotiaat]:[16 vuotta täyttäneet]])</f>
        <v>4603</v>
      </c>
      <c r="D235" s="41">
        <v>310</v>
      </c>
      <c r="E235" s="41">
        <v>60</v>
      </c>
      <c r="F235" s="41">
        <v>448</v>
      </c>
      <c r="G235" s="41">
        <v>280</v>
      </c>
      <c r="H235" s="41">
        <v>3505</v>
      </c>
      <c r="I235" s="41">
        <v>2323</v>
      </c>
      <c r="J235" s="136" cm="1">
        <f t="array" ref="J235">Ikäryhmähinnat[Ikä 0–5]*Ikärakenne[[#This Row],[0–5-vuotiaat]]</f>
        <v>2780882.9</v>
      </c>
      <c r="K235" s="136" cm="1">
        <f t="array" ref="K235">Ikäryhmähinnat[Ikä 6]*Ikärakenne[[#This Row],[6 vuotiaat]]</f>
        <v>572324.4</v>
      </c>
      <c r="L235" s="136" cm="1">
        <f t="array" ref="L235">Ikäryhmähinnat[Ikä 7–12]*Ikärakenne[[#This Row],[7–12-vuotiaat]]</f>
        <v>3661100.8000000003</v>
      </c>
      <c r="M235" s="136" cm="1">
        <f t="array" ref="M235">Ikäryhmähinnat[Ikä 13–15]*Ikärakenne[[#This Row],[13–15-vuotiaat]]</f>
        <v>3877762</v>
      </c>
      <c r="N235" s="136" cm="1">
        <f t="array" ref="N235">Ikäryhmähinnat[Ikä 16+]*Ikärakenne[[#This Row],[16 vuotta täyttäneet]]</f>
        <v>246121.1</v>
      </c>
      <c r="O235" s="136" cm="1">
        <f t="array" ref="O235">Ikäryhmähinnat[Ikä 18-64]*Ikärakenne[[#This Row],[18–64-vuotiaat]]</f>
        <v>199940.61</v>
      </c>
      <c r="P235" s="178">
        <f>SUM(Ikärakenne[[#This Row],[Ikä 0–5]:[Ikä 18-64]])</f>
        <v>11338131.809999999</v>
      </c>
    </row>
    <row r="236" spans="1:16" x14ac:dyDescent="0.25">
      <c r="A236" s="127">
        <v>747</v>
      </c>
      <c r="B236" s="124" t="s">
        <v>241</v>
      </c>
      <c r="C236" s="38">
        <f>SUM(Ikärakenne[[#This Row],[0–5-vuotiaat]:[16 vuotta täyttäneet]])</f>
        <v>1264</v>
      </c>
      <c r="D236" s="41">
        <v>37</v>
      </c>
      <c r="E236" s="41">
        <v>10</v>
      </c>
      <c r="F236" s="41">
        <v>62</v>
      </c>
      <c r="G236" s="41">
        <v>37</v>
      </c>
      <c r="H236" s="41">
        <v>1118</v>
      </c>
      <c r="I236" s="41">
        <v>580</v>
      </c>
      <c r="J236" s="136" cm="1">
        <f t="array" ref="J236">Ikäryhmähinnat[Ikä 0–5]*Ikärakenne[[#This Row],[0–5-vuotiaat]]</f>
        <v>331911.83</v>
      </c>
      <c r="K236" s="136" cm="1">
        <f t="array" ref="K236">Ikäryhmähinnat[Ikä 6]*Ikärakenne[[#This Row],[6 vuotiaat]]</f>
        <v>95387.4</v>
      </c>
      <c r="L236" s="136" cm="1">
        <f t="array" ref="L236">Ikäryhmähinnat[Ikä 7–12]*Ikärakenne[[#This Row],[7–12-vuotiaat]]</f>
        <v>506670.2</v>
      </c>
      <c r="M236" s="136" cm="1">
        <f t="array" ref="M236">Ikäryhmähinnat[Ikä 13–15]*Ikärakenne[[#This Row],[13–15-vuotiaat]]</f>
        <v>512418.55</v>
      </c>
      <c r="N236" s="136" cm="1">
        <f t="array" ref="N236">Ikäryhmähinnat[Ikä 16+]*Ikärakenne[[#This Row],[16 vuotta täyttäneet]]</f>
        <v>78505.959999999992</v>
      </c>
      <c r="O236" s="136" cm="1">
        <f t="array" ref="O236">Ikäryhmähinnat[Ikä 18-64]*Ikärakenne[[#This Row],[18–64-vuotiaat]]</f>
        <v>49920.6</v>
      </c>
      <c r="P236" s="178">
        <f>SUM(Ikärakenne[[#This Row],[Ikä 0–5]:[Ikä 18-64]])</f>
        <v>1574814.54</v>
      </c>
    </row>
    <row r="237" spans="1:16" x14ac:dyDescent="0.25">
      <c r="A237" s="127">
        <v>748</v>
      </c>
      <c r="B237" s="124" t="s">
        <v>242</v>
      </c>
      <c r="C237" s="38">
        <f>SUM(Ikärakenne[[#This Row],[0–5-vuotiaat]:[16 vuotta täyttäneet]])</f>
        <v>4804</v>
      </c>
      <c r="D237" s="41">
        <v>278</v>
      </c>
      <c r="E237" s="41">
        <v>68</v>
      </c>
      <c r="F237" s="41">
        <v>425</v>
      </c>
      <c r="G237" s="41">
        <v>253</v>
      </c>
      <c r="H237" s="41">
        <v>3780</v>
      </c>
      <c r="I237" s="41">
        <v>2311</v>
      </c>
      <c r="J237" s="136" cm="1">
        <f t="array" ref="J237">Ikäryhmähinnat[Ikä 0–5]*Ikärakenne[[#This Row],[0–5-vuotiaat]]</f>
        <v>2493824.02</v>
      </c>
      <c r="K237" s="136" cm="1">
        <f t="array" ref="K237">Ikäryhmähinnat[Ikä 6]*Ikärakenne[[#This Row],[6 vuotiaat]]</f>
        <v>648634.31999999995</v>
      </c>
      <c r="L237" s="136" cm="1">
        <f t="array" ref="L237">Ikäryhmähinnat[Ikä 7–12]*Ikärakenne[[#This Row],[7–12-vuotiaat]]</f>
        <v>3473142.5</v>
      </c>
      <c r="M237" s="136" cm="1">
        <f t="array" ref="M237">Ikäryhmähinnat[Ikä 13–15]*Ikärakenne[[#This Row],[13–15-vuotiaat]]</f>
        <v>3503834.9499999997</v>
      </c>
      <c r="N237" s="136" cm="1">
        <f t="array" ref="N237">Ikäryhmähinnat[Ikä 16+]*Ikärakenne[[#This Row],[16 vuotta täyttäneet]]</f>
        <v>265431.59999999998</v>
      </c>
      <c r="O237" s="136" cm="1">
        <f t="array" ref="O237">Ikäryhmähinnat[Ikä 18-64]*Ikärakenne[[#This Row],[18–64-vuotiaat]]</f>
        <v>198907.77</v>
      </c>
      <c r="P237" s="178">
        <f>SUM(Ikärakenne[[#This Row],[Ikä 0–5]:[Ikä 18-64]])</f>
        <v>10583775.159999998</v>
      </c>
    </row>
    <row r="238" spans="1:16" x14ac:dyDescent="0.25">
      <c r="A238" s="127">
        <v>749</v>
      </c>
      <c r="B238" s="124" t="s">
        <v>243</v>
      </c>
      <c r="C238" s="38">
        <f>SUM(Ikärakenne[[#This Row],[0–5-vuotiaat]:[16 vuotta täyttäneet]])</f>
        <v>21269</v>
      </c>
      <c r="D238" s="41">
        <v>1176</v>
      </c>
      <c r="E238" s="41">
        <v>258</v>
      </c>
      <c r="F238" s="41">
        <v>1771</v>
      </c>
      <c r="G238" s="41">
        <v>925</v>
      </c>
      <c r="H238" s="41">
        <v>17139</v>
      </c>
      <c r="I238" s="41">
        <v>11616</v>
      </c>
      <c r="J238" s="136" cm="1">
        <f t="array" ref="J238">Ikäryhmähinnat[Ikä 0–5]*Ikärakenne[[#This Row],[0–5-vuotiaat]]</f>
        <v>10549413.84</v>
      </c>
      <c r="K238" s="136" cm="1">
        <f t="array" ref="K238">Ikäryhmähinnat[Ikä 6]*Ikärakenne[[#This Row],[6 vuotiaat]]</f>
        <v>2460994.92</v>
      </c>
      <c r="L238" s="136" cm="1">
        <f t="array" ref="L238">Ikäryhmähinnat[Ikä 7–12]*Ikärakenne[[#This Row],[7–12-vuotiaat]]</f>
        <v>14472789.100000001</v>
      </c>
      <c r="M238" s="136" cm="1">
        <f t="array" ref="M238">Ikäryhmähinnat[Ikä 13–15]*Ikärakenne[[#This Row],[13–15-vuotiaat]]</f>
        <v>12810463.75</v>
      </c>
      <c r="N238" s="136" cm="1">
        <f t="array" ref="N238">Ikäryhmähinnat[Ikä 16+]*Ikärakenne[[#This Row],[16 vuotta täyttäneet]]</f>
        <v>1203500.58</v>
      </c>
      <c r="O238" s="136" cm="1">
        <f t="array" ref="O238">Ikäryhmähinnat[Ikä 18-64]*Ikärakenne[[#This Row],[18–64-vuotiaat]]</f>
        <v>999789.11999999988</v>
      </c>
      <c r="P238" s="178">
        <f>SUM(Ikärakenne[[#This Row],[Ikä 0–5]:[Ikä 18-64]])</f>
        <v>42496951.309999995</v>
      </c>
    </row>
    <row r="239" spans="1:16" x14ac:dyDescent="0.25">
      <c r="A239" s="127">
        <v>751</v>
      </c>
      <c r="B239" s="124" t="s">
        <v>244</v>
      </c>
      <c r="C239" s="38">
        <f>SUM(Ikärakenne[[#This Row],[0–5-vuotiaat]:[16 vuotta täyttäneet]])</f>
        <v>2778</v>
      </c>
      <c r="D239" s="41">
        <v>89</v>
      </c>
      <c r="E239" s="41">
        <v>17</v>
      </c>
      <c r="F239" s="41">
        <v>163</v>
      </c>
      <c r="G239" s="41">
        <v>98</v>
      </c>
      <c r="H239" s="41">
        <v>2411</v>
      </c>
      <c r="I239" s="41">
        <v>1312</v>
      </c>
      <c r="J239" s="136" cm="1">
        <f t="array" ref="J239">Ikäryhmähinnat[Ikä 0–5]*Ikärakenne[[#This Row],[0–5-vuotiaat]]</f>
        <v>798382.51</v>
      </c>
      <c r="K239" s="136" cm="1">
        <f t="array" ref="K239">Ikäryhmähinnat[Ikä 6]*Ikärakenne[[#This Row],[6 vuotiaat]]</f>
        <v>162158.57999999999</v>
      </c>
      <c r="L239" s="136" cm="1">
        <f t="array" ref="L239">Ikäryhmähinnat[Ikä 7–12]*Ikärakenne[[#This Row],[7–12-vuotiaat]]</f>
        <v>1332052.3</v>
      </c>
      <c r="M239" s="136" cm="1">
        <f t="array" ref="M239">Ikäryhmähinnat[Ikä 13–15]*Ikärakenne[[#This Row],[13–15-vuotiaat]]</f>
        <v>1357216.7</v>
      </c>
      <c r="N239" s="136" cm="1">
        <f t="array" ref="N239">Ikäryhmähinnat[Ikä 16+]*Ikärakenne[[#This Row],[16 vuotta täyttäneet]]</f>
        <v>169300.41999999998</v>
      </c>
      <c r="O239" s="136" cm="1">
        <f t="array" ref="O239">Ikäryhmähinnat[Ikä 18-64]*Ikärakenne[[#This Row],[18–64-vuotiaat]]</f>
        <v>112923.84</v>
      </c>
      <c r="P239" s="178">
        <f>SUM(Ikärakenne[[#This Row],[Ikä 0–5]:[Ikä 18-64]])</f>
        <v>3932034.3499999996</v>
      </c>
    </row>
    <row r="240" spans="1:16" x14ac:dyDescent="0.25">
      <c r="A240" s="127">
        <v>753</v>
      </c>
      <c r="B240" s="124" t="s">
        <v>245</v>
      </c>
      <c r="C240" s="38">
        <f>SUM(Ikärakenne[[#This Row],[0–5-vuotiaat]:[16 vuotta täyttäneet]])</f>
        <v>22826</v>
      </c>
      <c r="D240" s="41">
        <v>1290</v>
      </c>
      <c r="E240" s="41">
        <v>245</v>
      </c>
      <c r="F240" s="41">
        <v>1630</v>
      </c>
      <c r="G240" s="41">
        <v>939</v>
      </c>
      <c r="H240" s="41">
        <v>18722</v>
      </c>
      <c r="I240" s="41">
        <v>13779</v>
      </c>
      <c r="J240" s="136" cm="1">
        <f t="array" ref="J240">Ikäryhmähinnat[Ikä 0–5]*Ikärakenne[[#This Row],[0–5-vuotiaat]]</f>
        <v>11572061.1</v>
      </c>
      <c r="K240" s="136" cm="1">
        <f t="array" ref="K240">Ikäryhmähinnat[Ikä 6]*Ikärakenne[[#This Row],[6 vuotiaat]]</f>
        <v>2336991.2999999998</v>
      </c>
      <c r="L240" s="136" cm="1">
        <f t="array" ref="L240">Ikäryhmähinnat[Ikä 7–12]*Ikärakenne[[#This Row],[7–12-vuotiaat]]</f>
        <v>13320523</v>
      </c>
      <c r="M240" s="136" cm="1">
        <f t="array" ref="M240">Ikäryhmähinnat[Ikä 13–15]*Ikärakenne[[#This Row],[13–15-vuotiaat]]</f>
        <v>13004351.85</v>
      </c>
      <c r="N240" s="136" cm="1">
        <f t="array" ref="N240">Ikäryhmähinnat[Ikä 16+]*Ikärakenne[[#This Row],[16 vuotta täyttäneet]]</f>
        <v>1314658.8400000001</v>
      </c>
      <c r="O240" s="136" cm="1">
        <f t="array" ref="O240">Ikäryhmähinnat[Ikä 18-64]*Ikärakenne[[#This Row],[18–64-vuotiaat]]</f>
        <v>1185958.5299999998</v>
      </c>
      <c r="P240" s="178">
        <f>SUM(Ikärakenne[[#This Row],[Ikä 0–5]:[Ikä 18-64]])</f>
        <v>42734544.620000005</v>
      </c>
    </row>
    <row r="241" spans="1:16" x14ac:dyDescent="0.25">
      <c r="A241" s="127">
        <v>755</v>
      </c>
      <c r="B241" s="124" t="s">
        <v>246</v>
      </c>
      <c r="C241" s="38">
        <f>SUM(Ikärakenne[[#This Row],[0–5-vuotiaat]:[16 vuotta täyttäneet]])</f>
        <v>6182</v>
      </c>
      <c r="D241" s="41">
        <v>306</v>
      </c>
      <c r="E241" s="41">
        <v>51</v>
      </c>
      <c r="F241" s="41">
        <v>430</v>
      </c>
      <c r="G241" s="41">
        <v>260</v>
      </c>
      <c r="H241" s="41">
        <v>5135</v>
      </c>
      <c r="I241" s="41">
        <v>3613</v>
      </c>
      <c r="J241" s="136" cm="1">
        <f t="array" ref="J241">Ikäryhmähinnat[Ikä 0–5]*Ikärakenne[[#This Row],[0–5-vuotiaat]]</f>
        <v>2745000.54</v>
      </c>
      <c r="K241" s="136" cm="1">
        <f t="array" ref="K241">Ikäryhmähinnat[Ikä 6]*Ikärakenne[[#This Row],[6 vuotiaat]]</f>
        <v>486475.74</v>
      </c>
      <c r="L241" s="136" cm="1">
        <f t="array" ref="L241">Ikäryhmähinnat[Ikä 7–12]*Ikärakenne[[#This Row],[7–12-vuotiaat]]</f>
        <v>3514003</v>
      </c>
      <c r="M241" s="136" cm="1">
        <f t="array" ref="M241">Ikäryhmähinnat[Ikä 13–15]*Ikärakenne[[#This Row],[13–15-vuotiaat]]</f>
        <v>3600779</v>
      </c>
      <c r="N241" s="136" cm="1">
        <f t="array" ref="N241">Ikäryhmähinnat[Ikä 16+]*Ikärakenne[[#This Row],[16 vuotta täyttäneet]]</f>
        <v>360579.7</v>
      </c>
      <c r="O241" s="136" cm="1">
        <f t="array" ref="O241">Ikäryhmähinnat[Ikä 18-64]*Ikärakenne[[#This Row],[18–64-vuotiaat]]</f>
        <v>310970.90999999997</v>
      </c>
      <c r="P241" s="178">
        <f>SUM(Ikärakenne[[#This Row],[Ikä 0–5]:[Ikä 18-64]])</f>
        <v>11017808.890000001</v>
      </c>
    </row>
    <row r="242" spans="1:16" x14ac:dyDescent="0.25">
      <c r="A242" s="127">
        <v>758</v>
      </c>
      <c r="B242" s="124" t="s">
        <v>247</v>
      </c>
      <c r="C242" s="38">
        <f>SUM(Ikärakenne[[#This Row],[0–5-vuotiaat]:[16 vuotta täyttäneet]])</f>
        <v>8127</v>
      </c>
      <c r="D242" s="41">
        <v>317</v>
      </c>
      <c r="E242" s="41">
        <v>57</v>
      </c>
      <c r="F242" s="41">
        <v>478</v>
      </c>
      <c r="G242" s="41">
        <v>258</v>
      </c>
      <c r="H242" s="41">
        <v>7017</v>
      </c>
      <c r="I242" s="41">
        <v>4387</v>
      </c>
      <c r="J242" s="136" cm="1">
        <f t="array" ref="J242">Ikäryhmähinnat[Ikä 0–5]*Ikärakenne[[#This Row],[0–5-vuotiaat]]</f>
        <v>2843677.0300000003</v>
      </c>
      <c r="K242" s="136" cm="1">
        <f t="array" ref="K242">Ikäryhmähinnat[Ikä 6]*Ikärakenne[[#This Row],[6 vuotiaat]]</f>
        <v>543708.17999999993</v>
      </c>
      <c r="L242" s="136" cm="1">
        <f t="array" ref="L242">Ikäryhmähinnat[Ikä 7–12]*Ikärakenne[[#This Row],[7–12-vuotiaat]]</f>
        <v>3906263.8000000003</v>
      </c>
      <c r="M242" s="136" cm="1">
        <f t="array" ref="M242">Ikäryhmähinnat[Ikä 13–15]*Ikärakenne[[#This Row],[13–15-vuotiaat]]</f>
        <v>3573080.6999999997</v>
      </c>
      <c r="N242" s="136" cm="1">
        <f t="array" ref="N242">Ikäryhmähinnat[Ikä 16+]*Ikärakenne[[#This Row],[16 vuotta täyttäneet]]</f>
        <v>492733.74</v>
      </c>
      <c r="O242" s="136" cm="1">
        <f t="array" ref="O242">Ikäryhmähinnat[Ikä 18-64]*Ikärakenne[[#This Row],[18–64-vuotiaat]]</f>
        <v>377589.08999999997</v>
      </c>
      <c r="P242" s="178">
        <f>SUM(Ikärakenne[[#This Row],[Ikä 0–5]:[Ikä 18-64]])</f>
        <v>11737052.539999999</v>
      </c>
    </row>
    <row r="243" spans="1:16" x14ac:dyDescent="0.25">
      <c r="A243" s="127">
        <v>759</v>
      </c>
      <c r="B243" s="124" t="s">
        <v>248</v>
      </c>
      <c r="C243" s="38">
        <f>SUM(Ikärakenne[[#This Row],[0–5-vuotiaat]:[16 vuotta täyttäneet]])</f>
        <v>1800</v>
      </c>
      <c r="D243" s="41">
        <v>76</v>
      </c>
      <c r="E243" s="41">
        <v>15</v>
      </c>
      <c r="F243" s="41">
        <v>132</v>
      </c>
      <c r="G243" s="41">
        <v>66</v>
      </c>
      <c r="H243" s="41">
        <v>1511</v>
      </c>
      <c r="I243" s="41">
        <v>855</v>
      </c>
      <c r="J243" s="136" cm="1">
        <f t="array" ref="J243">Ikäryhmähinnat[Ikä 0–5]*Ikärakenne[[#This Row],[0–5-vuotiaat]]</f>
        <v>681764.84</v>
      </c>
      <c r="K243" s="136" cm="1">
        <f t="array" ref="K243">Ikäryhmähinnat[Ikä 6]*Ikärakenne[[#This Row],[6 vuotiaat]]</f>
        <v>143081.1</v>
      </c>
      <c r="L243" s="136" cm="1">
        <f t="array" ref="L243">Ikäryhmähinnat[Ikä 7–12]*Ikärakenne[[#This Row],[7–12-vuotiaat]]</f>
        <v>1078717.2</v>
      </c>
      <c r="M243" s="136" cm="1">
        <f t="array" ref="M243">Ikäryhmähinnat[Ikä 13–15]*Ikärakenne[[#This Row],[13–15-vuotiaat]]</f>
        <v>914043.9</v>
      </c>
      <c r="N243" s="136" cm="1">
        <f t="array" ref="N243">Ikäryhmähinnat[Ikä 16+]*Ikärakenne[[#This Row],[16 vuotta täyttäneet]]</f>
        <v>106102.42</v>
      </c>
      <c r="O243" s="136" cm="1">
        <f t="array" ref="O243">Ikäryhmähinnat[Ikä 18-64]*Ikärakenne[[#This Row],[18–64-vuotiaat]]</f>
        <v>73589.849999999991</v>
      </c>
      <c r="P243" s="178">
        <f>SUM(Ikärakenne[[#This Row],[Ikä 0–5]:[Ikä 18-64]])</f>
        <v>2997299.31</v>
      </c>
    </row>
    <row r="244" spans="1:16" x14ac:dyDescent="0.25">
      <c r="A244" s="127">
        <v>761</v>
      </c>
      <c r="B244" s="124" t="s">
        <v>249</v>
      </c>
      <c r="C244" s="38">
        <f>SUM(Ikärakenne[[#This Row],[0–5-vuotiaat]:[16 vuotta täyttäneet]])</f>
        <v>8429</v>
      </c>
      <c r="D244" s="41">
        <v>304</v>
      </c>
      <c r="E244" s="41">
        <v>66</v>
      </c>
      <c r="F244" s="41">
        <v>497</v>
      </c>
      <c r="G244" s="41">
        <v>248</v>
      </c>
      <c r="H244" s="41">
        <v>7314</v>
      </c>
      <c r="I244" s="41">
        <v>4187</v>
      </c>
      <c r="J244" s="136" cm="1">
        <f t="array" ref="J244">Ikäryhmähinnat[Ikä 0–5]*Ikärakenne[[#This Row],[0–5-vuotiaat]]</f>
        <v>2727059.36</v>
      </c>
      <c r="K244" s="136" cm="1">
        <f t="array" ref="K244">Ikäryhmähinnat[Ikä 6]*Ikärakenne[[#This Row],[6 vuotiaat]]</f>
        <v>629556.84</v>
      </c>
      <c r="L244" s="136" cm="1">
        <f t="array" ref="L244">Ikäryhmähinnat[Ikä 7–12]*Ikärakenne[[#This Row],[7–12-vuotiaat]]</f>
        <v>4061533.7</v>
      </c>
      <c r="M244" s="136" cm="1">
        <f t="array" ref="M244">Ikäryhmähinnat[Ikä 13–15]*Ikärakenne[[#This Row],[13–15-vuotiaat]]</f>
        <v>3434589.1999999997</v>
      </c>
      <c r="N244" s="136" cm="1">
        <f t="array" ref="N244">Ikäryhmähinnat[Ikä 16+]*Ikärakenne[[#This Row],[16 vuotta täyttäneet]]</f>
        <v>513589.08</v>
      </c>
      <c r="O244" s="136" cm="1">
        <f t="array" ref="O244">Ikäryhmähinnat[Ikä 18-64]*Ikärakenne[[#This Row],[18–64-vuotiaat]]</f>
        <v>360375.08999999997</v>
      </c>
      <c r="P244" s="178">
        <f>SUM(Ikärakenne[[#This Row],[Ikä 0–5]:[Ikä 18-64]])</f>
        <v>11726703.27</v>
      </c>
    </row>
    <row r="245" spans="1:16" x14ac:dyDescent="0.25">
      <c r="A245" s="127">
        <v>762</v>
      </c>
      <c r="B245" s="124" t="s">
        <v>250</v>
      </c>
      <c r="C245" s="38">
        <f>SUM(Ikärakenne[[#This Row],[0–5-vuotiaat]:[16 vuotta täyttäneet]])</f>
        <v>3570</v>
      </c>
      <c r="D245" s="41">
        <v>112</v>
      </c>
      <c r="E245" s="41">
        <v>23</v>
      </c>
      <c r="F245" s="41">
        <v>181</v>
      </c>
      <c r="G245" s="41">
        <v>112</v>
      </c>
      <c r="H245" s="41">
        <v>3142</v>
      </c>
      <c r="I245" s="41">
        <v>1700</v>
      </c>
      <c r="J245" s="136" cm="1">
        <f t="array" ref="J245">Ikäryhmähinnat[Ikä 0–5]*Ikärakenne[[#This Row],[0–5-vuotiaat]]</f>
        <v>1004706.0800000001</v>
      </c>
      <c r="K245" s="136" cm="1">
        <f t="array" ref="K245">Ikäryhmähinnat[Ikä 6]*Ikärakenne[[#This Row],[6 vuotiaat]]</f>
        <v>219391.02</v>
      </c>
      <c r="L245" s="136" cm="1">
        <f t="array" ref="L245">Ikäryhmähinnat[Ikä 7–12]*Ikärakenne[[#This Row],[7–12-vuotiaat]]</f>
        <v>1479150.1</v>
      </c>
      <c r="M245" s="136" cm="1">
        <f t="array" ref="M245">Ikäryhmähinnat[Ikä 13–15]*Ikärakenne[[#This Row],[13–15-vuotiaat]]</f>
        <v>1551104.8</v>
      </c>
      <c r="N245" s="136" cm="1">
        <f t="array" ref="N245">Ikäryhmähinnat[Ikä 16+]*Ikärakenne[[#This Row],[16 vuotta täyttäneet]]</f>
        <v>220631.24</v>
      </c>
      <c r="O245" s="136" cm="1">
        <f t="array" ref="O245">Ikäryhmähinnat[Ikä 18-64]*Ikärakenne[[#This Row],[18–64-vuotiaat]]</f>
        <v>146319</v>
      </c>
      <c r="P245" s="178">
        <f>SUM(Ikärakenne[[#This Row],[Ikä 0–5]:[Ikä 18-64]])</f>
        <v>4621302.24</v>
      </c>
    </row>
    <row r="246" spans="1:16" x14ac:dyDescent="0.25">
      <c r="A246" s="127">
        <v>765</v>
      </c>
      <c r="B246" s="124" t="s">
        <v>251</v>
      </c>
      <c r="C246" s="38">
        <f>SUM(Ikärakenne[[#This Row],[0–5-vuotiaat]:[16 vuotta täyttäneet]])</f>
        <v>10185</v>
      </c>
      <c r="D246" s="41">
        <v>446</v>
      </c>
      <c r="E246" s="41">
        <v>77</v>
      </c>
      <c r="F246" s="41">
        <v>685</v>
      </c>
      <c r="G246" s="41">
        <v>368</v>
      </c>
      <c r="H246" s="41">
        <v>8609</v>
      </c>
      <c r="I246" s="41">
        <v>5433</v>
      </c>
      <c r="J246" s="136" cm="1">
        <f t="array" ref="J246">Ikäryhmähinnat[Ikä 0–5]*Ikärakenne[[#This Row],[0–5-vuotiaat]]</f>
        <v>4000883.14</v>
      </c>
      <c r="K246" s="136" cm="1">
        <f t="array" ref="K246">Ikäryhmähinnat[Ikä 6]*Ikärakenne[[#This Row],[6 vuotiaat]]</f>
        <v>734482.98</v>
      </c>
      <c r="L246" s="136" cm="1">
        <f t="array" ref="L246">Ikäryhmähinnat[Ikä 7–12]*Ikärakenne[[#This Row],[7–12-vuotiaat]]</f>
        <v>5597888.5</v>
      </c>
      <c r="M246" s="136" cm="1">
        <f t="array" ref="M246">Ikäryhmähinnat[Ikä 13–15]*Ikärakenne[[#This Row],[13–15-vuotiaat]]</f>
        <v>5096487.2</v>
      </c>
      <c r="N246" s="136" cm="1">
        <f t="array" ref="N246">Ikäryhmähinnat[Ikä 16+]*Ikärakenne[[#This Row],[16 vuotta täyttäneet]]</f>
        <v>604523.98</v>
      </c>
      <c r="O246" s="136" cm="1">
        <f t="array" ref="O246">Ikäryhmähinnat[Ikä 18-64]*Ikärakenne[[#This Row],[18–64-vuotiaat]]</f>
        <v>467618.30999999994</v>
      </c>
      <c r="P246" s="178">
        <f>SUM(Ikärakenne[[#This Row],[Ikä 0–5]:[Ikä 18-64]])</f>
        <v>16501884.110000001</v>
      </c>
    </row>
    <row r="247" spans="1:16" x14ac:dyDescent="0.25">
      <c r="A247" s="127">
        <v>768</v>
      </c>
      <c r="B247" s="124" t="s">
        <v>252</v>
      </c>
      <c r="C247" s="38">
        <f>SUM(Ikärakenne[[#This Row],[0–5-vuotiaat]:[16 vuotta täyttäneet]])</f>
        <v>2361</v>
      </c>
      <c r="D247" s="41">
        <v>71</v>
      </c>
      <c r="E247" s="41">
        <v>8</v>
      </c>
      <c r="F247" s="41">
        <v>108</v>
      </c>
      <c r="G247" s="41">
        <v>46</v>
      </c>
      <c r="H247" s="41">
        <v>2128</v>
      </c>
      <c r="I247" s="41">
        <v>1088</v>
      </c>
      <c r="J247" s="136" cm="1">
        <f t="array" ref="J247">Ikäryhmähinnat[Ikä 0–5]*Ikärakenne[[#This Row],[0–5-vuotiaat]]</f>
        <v>636911.89</v>
      </c>
      <c r="K247" s="136" cm="1">
        <f t="array" ref="K247">Ikäryhmähinnat[Ikä 6]*Ikärakenne[[#This Row],[6 vuotiaat]]</f>
        <v>76309.919999999998</v>
      </c>
      <c r="L247" s="136" cm="1">
        <f t="array" ref="L247">Ikäryhmähinnat[Ikä 7–12]*Ikärakenne[[#This Row],[7–12-vuotiaat]]</f>
        <v>882586.8</v>
      </c>
      <c r="M247" s="136" cm="1">
        <f t="array" ref="M247">Ikäryhmähinnat[Ikä 13–15]*Ikärakenne[[#This Row],[13–15-vuotiaat]]</f>
        <v>637060.9</v>
      </c>
      <c r="N247" s="136" cm="1">
        <f t="array" ref="N247">Ikäryhmähinnat[Ikä 16+]*Ikärakenne[[#This Row],[16 vuotta täyttäneet]]</f>
        <v>149428.16</v>
      </c>
      <c r="O247" s="136" cm="1">
        <f t="array" ref="O247">Ikäryhmähinnat[Ikä 18-64]*Ikärakenne[[#This Row],[18–64-vuotiaat]]</f>
        <v>93644.159999999989</v>
      </c>
      <c r="P247" s="178">
        <f>SUM(Ikärakenne[[#This Row],[Ikä 0–5]:[Ikä 18-64]])</f>
        <v>2475941.8300000005</v>
      </c>
    </row>
    <row r="248" spans="1:16" x14ac:dyDescent="0.25">
      <c r="A248" s="127">
        <v>777</v>
      </c>
      <c r="B248" s="124" t="s">
        <v>253</v>
      </c>
      <c r="C248" s="38">
        <f>SUM(Ikärakenne[[#This Row],[0–5-vuotiaat]:[16 vuotta täyttäneet]])</f>
        <v>7038</v>
      </c>
      <c r="D248" s="41">
        <v>183</v>
      </c>
      <c r="E248" s="41">
        <v>43</v>
      </c>
      <c r="F248" s="41">
        <v>326</v>
      </c>
      <c r="G248" s="41">
        <v>170</v>
      </c>
      <c r="H248" s="41">
        <v>6316</v>
      </c>
      <c r="I248" s="41">
        <v>3215</v>
      </c>
      <c r="J248" s="136" cm="1">
        <f t="array" ref="J248">Ikäryhmähinnat[Ikä 0–5]*Ikärakenne[[#This Row],[0–5-vuotiaat]]</f>
        <v>1641617.97</v>
      </c>
      <c r="K248" s="136" cm="1">
        <f t="array" ref="K248">Ikäryhmähinnat[Ikä 6]*Ikärakenne[[#This Row],[6 vuotiaat]]</f>
        <v>410165.82</v>
      </c>
      <c r="L248" s="136" cm="1">
        <f t="array" ref="L248">Ikäryhmähinnat[Ikä 7–12]*Ikärakenne[[#This Row],[7–12-vuotiaat]]</f>
        <v>2664104.6</v>
      </c>
      <c r="M248" s="136" cm="1">
        <f t="array" ref="M248">Ikäryhmähinnat[Ikä 13–15]*Ikärakenne[[#This Row],[13–15-vuotiaat]]</f>
        <v>2354355.5</v>
      </c>
      <c r="N248" s="136" cm="1">
        <f t="array" ref="N248">Ikäryhmähinnat[Ikä 16+]*Ikärakenne[[#This Row],[16 vuotta täyttäneet]]</f>
        <v>443509.52</v>
      </c>
      <c r="O248" s="136" cm="1">
        <f t="array" ref="O248">Ikäryhmähinnat[Ikä 18-64]*Ikärakenne[[#This Row],[18–64-vuotiaat]]</f>
        <v>276715.05</v>
      </c>
      <c r="P248" s="178">
        <f>SUM(Ikärakenne[[#This Row],[Ikä 0–5]:[Ikä 18-64]])</f>
        <v>7790468.46</v>
      </c>
    </row>
    <row r="249" spans="1:16" x14ac:dyDescent="0.25">
      <c r="A249" s="127">
        <v>778</v>
      </c>
      <c r="B249" s="124" t="s">
        <v>254</v>
      </c>
      <c r="C249" s="38">
        <f>SUM(Ikärakenne[[#This Row],[0–5-vuotiaat]:[16 vuotta täyttäneet]])</f>
        <v>6632</v>
      </c>
      <c r="D249" s="41">
        <v>231</v>
      </c>
      <c r="E249" s="41">
        <v>51</v>
      </c>
      <c r="F249" s="41">
        <v>394</v>
      </c>
      <c r="G249" s="41">
        <v>217</v>
      </c>
      <c r="H249" s="41">
        <v>5739</v>
      </c>
      <c r="I249" s="41">
        <v>3314</v>
      </c>
      <c r="J249" s="136" cm="1">
        <f t="array" ref="J249">Ikäryhmähinnat[Ikä 0–5]*Ikärakenne[[#This Row],[0–5-vuotiaat]]</f>
        <v>2072206.29</v>
      </c>
      <c r="K249" s="136" cm="1">
        <f t="array" ref="K249">Ikäryhmähinnat[Ikä 6]*Ikärakenne[[#This Row],[6 vuotiaat]]</f>
        <v>486475.74</v>
      </c>
      <c r="L249" s="136" cm="1">
        <f t="array" ref="L249">Ikäryhmähinnat[Ikä 7–12]*Ikärakenne[[#This Row],[7–12-vuotiaat]]</f>
        <v>3219807.4000000004</v>
      </c>
      <c r="M249" s="136" cm="1">
        <f t="array" ref="M249">Ikäryhmähinnat[Ikä 13–15]*Ikärakenne[[#This Row],[13–15-vuotiaat]]</f>
        <v>3005265.55</v>
      </c>
      <c r="N249" s="136" cm="1">
        <f t="array" ref="N249">Ikäryhmähinnat[Ikä 16+]*Ikärakenne[[#This Row],[16 vuotta täyttäneet]]</f>
        <v>402992.58</v>
      </c>
      <c r="O249" s="136" cm="1">
        <f t="array" ref="O249">Ikäryhmähinnat[Ikä 18-64]*Ikärakenne[[#This Row],[18–64-vuotiaat]]</f>
        <v>285235.98</v>
      </c>
      <c r="P249" s="178">
        <f>SUM(Ikärakenne[[#This Row],[Ikä 0–5]:[Ikä 18-64]])</f>
        <v>9471983.540000001</v>
      </c>
    </row>
    <row r="250" spans="1:16" x14ac:dyDescent="0.25">
      <c r="A250" s="127">
        <v>781</v>
      </c>
      <c r="B250" s="124" t="s">
        <v>255</v>
      </c>
      <c r="C250" s="38">
        <f>SUM(Ikärakenne[[#This Row],[0–5-vuotiaat]:[16 vuotta täyttäneet]])</f>
        <v>3428</v>
      </c>
      <c r="D250" s="41">
        <v>75</v>
      </c>
      <c r="E250" s="41">
        <v>12</v>
      </c>
      <c r="F250" s="41">
        <v>129</v>
      </c>
      <c r="G250" s="41">
        <v>61</v>
      </c>
      <c r="H250" s="41">
        <v>3151</v>
      </c>
      <c r="I250" s="41">
        <v>1524</v>
      </c>
      <c r="J250" s="136" cm="1">
        <f t="array" ref="J250">Ikäryhmähinnat[Ikä 0–5]*Ikärakenne[[#This Row],[0–5-vuotiaat]]</f>
        <v>672794.25</v>
      </c>
      <c r="K250" s="136" cm="1">
        <f t="array" ref="K250">Ikäryhmähinnat[Ikä 6]*Ikärakenne[[#This Row],[6 vuotiaat]]</f>
        <v>114464.88</v>
      </c>
      <c r="L250" s="136" cm="1">
        <f t="array" ref="L250">Ikäryhmähinnat[Ikä 7–12]*Ikärakenne[[#This Row],[7–12-vuotiaat]]</f>
        <v>1054200.9000000001</v>
      </c>
      <c r="M250" s="136" cm="1">
        <f t="array" ref="M250">Ikäryhmähinnat[Ikä 13–15]*Ikärakenne[[#This Row],[13–15-vuotiaat]]</f>
        <v>844798.15</v>
      </c>
      <c r="N250" s="136" cm="1">
        <f t="array" ref="N250">Ikäryhmähinnat[Ikä 16+]*Ikärakenne[[#This Row],[16 vuotta täyttäneet]]</f>
        <v>221263.22</v>
      </c>
      <c r="O250" s="136" cm="1">
        <f t="array" ref="O250">Ikäryhmähinnat[Ikä 18-64]*Ikärakenne[[#This Row],[18–64-vuotiaat]]</f>
        <v>131170.68</v>
      </c>
      <c r="P250" s="178">
        <f>SUM(Ikärakenne[[#This Row],[Ikä 0–5]:[Ikä 18-64]])</f>
        <v>3038692.0800000005</v>
      </c>
    </row>
    <row r="251" spans="1:16" x14ac:dyDescent="0.25">
      <c r="A251" s="127">
        <v>783</v>
      </c>
      <c r="B251" s="124" t="s">
        <v>256</v>
      </c>
      <c r="C251" s="38">
        <f>SUM(Ikärakenne[[#This Row],[0–5-vuotiaat]:[16 vuotta täyttäneet]])</f>
        <v>6256</v>
      </c>
      <c r="D251" s="41">
        <v>221</v>
      </c>
      <c r="E251" s="41">
        <v>45</v>
      </c>
      <c r="F251" s="41">
        <v>351</v>
      </c>
      <c r="G251" s="41">
        <v>206</v>
      </c>
      <c r="H251" s="41">
        <v>5433</v>
      </c>
      <c r="I251" s="41">
        <v>3187</v>
      </c>
      <c r="J251" s="136" cm="1">
        <f t="array" ref="J251">Ikäryhmähinnat[Ikä 0–5]*Ikärakenne[[#This Row],[0–5-vuotiaat]]</f>
        <v>1982500.3900000001</v>
      </c>
      <c r="K251" s="136" cm="1">
        <f t="array" ref="K251">Ikäryhmähinnat[Ikä 6]*Ikärakenne[[#This Row],[6 vuotiaat]]</f>
        <v>429243.3</v>
      </c>
      <c r="L251" s="136" cm="1">
        <f t="array" ref="L251">Ikäryhmähinnat[Ikä 7–12]*Ikärakenne[[#This Row],[7–12-vuotiaat]]</f>
        <v>2868407.1</v>
      </c>
      <c r="M251" s="136" cm="1">
        <f t="array" ref="M251">Ikäryhmähinnat[Ikä 13–15]*Ikärakenne[[#This Row],[13–15-vuotiaat]]</f>
        <v>2852924.9</v>
      </c>
      <c r="N251" s="136" cm="1">
        <f t="array" ref="N251">Ikäryhmähinnat[Ikä 16+]*Ikärakenne[[#This Row],[16 vuotta täyttäneet]]</f>
        <v>381505.26</v>
      </c>
      <c r="O251" s="136" cm="1">
        <f t="array" ref="O251">Ikäryhmähinnat[Ikä 18-64]*Ikärakenne[[#This Row],[18–64-vuotiaat]]</f>
        <v>274305.08999999997</v>
      </c>
      <c r="P251" s="178">
        <f>SUM(Ikärakenne[[#This Row],[Ikä 0–5]:[Ikä 18-64]])</f>
        <v>8788886.0399999991</v>
      </c>
    </row>
    <row r="252" spans="1:16" x14ac:dyDescent="0.25">
      <c r="A252" s="127">
        <v>785</v>
      </c>
      <c r="B252" s="124" t="s">
        <v>257</v>
      </c>
      <c r="C252" s="38">
        <f>SUM(Ikärakenne[[#This Row],[0–5-vuotiaat]:[16 vuotta täyttäneet]])</f>
        <v>2581</v>
      </c>
      <c r="D252" s="41">
        <v>88</v>
      </c>
      <c r="E252" s="41">
        <v>18</v>
      </c>
      <c r="F252" s="41">
        <v>133</v>
      </c>
      <c r="G252" s="41">
        <v>59</v>
      </c>
      <c r="H252" s="41">
        <v>2283</v>
      </c>
      <c r="I252" s="41">
        <v>1193</v>
      </c>
      <c r="J252" s="136" cm="1">
        <f t="array" ref="J252">Ikäryhmähinnat[Ikä 0–5]*Ikärakenne[[#This Row],[0–5-vuotiaat]]</f>
        <v>789411.92</v>
      </c>
      <c r="K252" s="136" cm="1">
        <f t="array" ref="K252">Ikäryhmähinnat[Ikä 6]*Ikärakenne[[#This Row],[6 vuotiaat]]</f>
        <v>171697.32</v>
      </c>
      <c r="L252" s="136" cm="1">
        <f t="array" ref="L252">Ikäryhmähinnat[Ikä 7–12]*Ikärakenne[[#This Row],[7–12-vuotiaat]]</f>
        <v>1086889.3</v>
      </c>
      <c r="M252" s="136" cm="1">
        <f t="array" ref="M252">Ikäryhmähinnat[Ikä 13–15]*Ikärakenne[[#This Row],[13–15-vuotiaat]]</f>
        <v>817099.85</v>
      </c>
      <c r="N252" s="136" cm="1">
        <f t="array" ref="N252">Ikäryhmähinnat[Ikä 16+]*Ikärakenne[[#This Row],[16 vuotta täyttäneet]]</f>
        <v>160312.26</v>
      </c>
      <c r="O252" s="136" cm="1">
        <f t="array" ref="O252">Ikäryhmähinnat[Ikä 18-64]*Ikärakenne[[#This Row],[18–64-vuotiaat]]</f>
        <v>102681.51</v>
      </c>
      <c r="P252" s="178">
        <f>SUM(Ikärakenne[[#This Row],[Ikä 0–5]:[Ikä 18-64]])</f>
        <v>3128092.16</v>
      </c>
    </row>
    <row r="253" spans="1:16" x14ac:dyDescent="0.25">
      <c r="A253" s="127">
        <v>790</v>
      </c>
      <c r="B253" s="124" t="s">
        <v>258</v>
      </c>
      <c r="C253" s="38">
        <f>SUM(Ikärakenne[[#This Row],[0–5-vuotiaat]:[16 vuotta täyttäneet]])</f>
        <v>23464</v>
      </c>
      <c r="D253" s="41">
        <v>938</v>
      </c>
      <c r="E253" s="41">
        <v>189</v>
      </c>
      <c r="F253" s="41">
        <v>1394</v>
      </c>
      <c r="G253" s="41">
        <v>786</v>
      </c>
      <c r="H253" s="41">
        <v>20157</v>
      </c>
      <c r="I253" s="41">
        <v>12083</v>
      </c>
      <c r="J253" s="136" cm="1">
        <f t="array" ref="J253">Ikäryhmähinnat[Ikä 0–5]*Ikärakenne[[#This Row],[0–5-vuotiaat]]</f>
        <v>8414413.4199999999</v>
      </c>
      <c r="K253" s="136" cm="1">
        <f t="array" ref="K253">Ikäryhmähinnat[Ikä 6]*Ikärakenne[[#This Row],[6 vuotiaat]]</f>
        <v>1802821.8599999999</v>
      </c>
      <c r="L253" s="136" cm="1">
        <f t="array" ref="L253">Ikäryhmähinnat[Ikä 7–12]*Ikärakenne[[#This Row],[7–12-vuotiaat]]</f>
        <v>11391907.4</v>
      </c>
      <c r="M253" s="136" cm="1">
        <f t="array" ref="M253">Ikäryhmähinnat[Ikä 13–15]*Ikärakenne[[#This Row],[13–15-vuotiaat]]</f>
        <v>10885431.9</v>
      </c>
      <c r="N253" s="136" cm="1">
        <f t="array" ref="N253">Ikäryhmähinnat[Ikä 16+]*Ikärakenne[[#This Row],[16 vuotta täyttäneet]]</f>
        <v>1415424.54</v>
      </c>
      <c r="O253" s="136" cm="1">
        <f t="array" ref="O253">Ikäryhmähinnat[Ikä 18-64]*Ikärakenne[[#This Row],[18–64-vuotiaat]]</f>
        <v>1039983.8099999999</v>
      </c>
      <c r="P253" s="178">
        <f>SUM(Ikärakenne[[#This Row],[Ikä 0–5]:[Ikä 18-64]])</f>
        <v>34949982.93</v>
      </c>
    </row>
    <row r="254" spans="1:16" x14ac:dyDescent="0.25">
      <c r="A254" s="127">
        <v>791</v>
      </c>
      <c r="B254" s="124" t="s">
        <v>259</v>
      </c>
      <c r="C254" s="38">
        <f>SUM(Ikärakenne[[#This Row],[0–5-vuotiaat]:[16 vuotta täyttäneet]])</f>
        <v>4938</v>
      </c>
      <c r="D254" s="41">
        <v>229</v>
      </c>
      <c r="E254" s="41">
        <v>36</v>
      </c>
      <c r="F254" s="41">
        <v>305</v>
      </c>
      <c r="G254" s="41">
        <v>181</v>
      </c>
      <c r="H254" s="41">
        <v>4187</v>
      </c>
      <c r="I254" s="41">
        <v>2420</v>
      </c>
      <c r="J254" s="136" cm="1">
        <f t="array" ref="J254">Ikäryhmähinnat[Ikä 0–5]*Ikärakenne[[#This Row],[0–5-vuotiaat]]</f>
        <v>2054265.11</v>
      </c>
      <c r="K254" s="136" cm="1">
        <f t="array" ref="K254">Ikäryhmähinnat[Ikä 6]*Ikärakenne[[#This Row],[6 vuotiaat]]</f>
        <v>343394.64</v>
      </c>
      <c r="L254" s="136" cm="1">
        <f t="array" ref="L254">Ikäryhmähinnat[Ikä 7–12]*Ikärakenne[[#This Row],[7–12-vuotiaat]]</f>
        <v>2492490.5</v>
      </c>
      <c r="M254" s="136" cm="1">
        <f t="array" ref="M254">Ikäryhmähinnat[Ikä 13–15]*Ikärakenne[[#This Row],[13–15-vuotiaat]]</f>
        <v>2506696.15</v>
      </c>
      <c r="N254" s="136" cm="1">
        <f t="array" ref="N254">Ikäryhmähinnat[Ikä 16+]*Ikärakenne[[#This Row],[16 vuotta täyttäneet]]</f>
        <v>294011.14</v>
      </c>
      <c r="O254" s="136" cm="1">
        <f t="array" ref="O254">Ikäryhmähinnat[Ikä 18-64]*Ikärakenne[[#This Row],[18–64-vuotiaat]]</f>
        <v>208289.4</v>
      </c>
      <c r="P254" s="178">
        <f>SUM(Ikärakenne[[#This Row],[Ikä 0–5]:[Ikä 18-64]])</f>
        <v>7899146.9400000004</v>
      </c>
    </row>
    <row r="255" spans="1:16" x14ac:dyDescent="0.25">
      <c r="A255" s="127">
        <v>831</v>
      </c>
      <c r="B255" s="124" t="s">
        <v>260</v>
      </c>
      <c r="C255" s="38">
        <f>SUM(Ikärakenne[[#This Row],[0–5-vuotiaat]:[16 vuotta täyttäneet]])</f>
        <v>4596</v>
      </c>
      <c r="D255" s="41">
        <v>219</v>
      </c>
      <c r="E255" s="41">
        <v>43</v>
      </c>
      <c r="F255" s="41">
        <v>283</v>
      </c>
      <c r="G255" s="41">
        <v>160</v>
      </c>
      <c r="H255" s="41">
        <v>3891</v>
      </c>
      <c r="I255" s="41">
        <v>2401</v>
      </c>
      <c r="J255" s="136" cm="1">
        <f t="array" ref="J255">Ikäryhmähinnat[Ikä 0–5]*Ikärakenne[[#This Row],[0–5-vuotiaat]]</f>
        <v>1964559.21</v>
      </c>
      <c r="K255" s="136" cm="1">
        <f t="array" ref="K255">Ikäryhmähinnat[Ikä 6]*Ikärakenne[[#This Row],[6 vuotiaat]]</f>
        <v>410165.82</v>
      </c>
      <c r="L255" s="136" cm="1">
        <f t="array" ref="L255">Ikäryhmähinnat[Ikä 7–12]*Ikärakenne[[#This Row],[7–12-vuotiaat]]</f>
        <v>2312704.3000000003</v>
      </c>
      <c r="M255" s="136" cm="1">
        <f t="array" ref="M255">Ikäryhmähinnat[Ikä 13–15]*Ikärakenne[[#This Row],[13–15-vuotiaat]]</f>
        <v>2215864</v>
      </c>
      <c r="N255" s="136" cm="1">
        <f t="array" ref="N255">Ikäryhmähinnat[Ikä 16+]*Ikärakenne[[#This Row],[16 vuotta täyttäneet]]</f>
        <v>273226.02</v>
      </c>
      <c r="O255" s="136" cm="1">
        <f t="array" ref="O255">Ikäryhmähinnat[Ikä 18-64]*Ikärakenne[[#This Row],[18–64-vuotiaat]]</f>
        <v>206654.06999999998</v>
      </c>
      <c r="P255" s="178">
        <f>SUM(Ikärakenne[[#This Row],[Ikä 0–5]:[Ikä 18-64]])</f>
        <v>7383173.4199999999</v>
      </c>
    </row>
    <row r="256" spans="1:16" x14ac:dyDescent="0.25">
      <c r="A256" s="127">
        <v>832</v>
      </c>
      <c r="B256" s="124" t="s">
        <v>261</v>
      </c>
      <c r="C256" s="38">
        <f>SUM(Ikärakenne[[#This Row],[0–5-vuotiaat]:[16 vuotta täyttäneet]])</f>
        <v>3657</v>
      </c>
      <c r="D256" s="41">
        <v>151</v>
      </c>
      <c r="E256" s="41">
        <v>21</v>
      </c>
      <c r="F256" s="41">
        <v>217</v>
      </c>
      <c r="G256" s="41">
        <v>146</v>
      </c>
      <c r="H256" s="41">
        <v>3122</v>
      </c>
      <c r="I256" s="41">
        <v>1759</v>
      </c>
      <c r="J256" s="136" cm="1">
        <f t="array" ref="J256">Ikäryhmähinnat[Ikä 0–5]*Ikärakenne[[#This Row],[0–5-vuotiaat]]</f>
        <v>1354559.09</v>
      </c>
      <c r="K256" s="136" cm="1">
        <f t="array" ref="K256">Ikäryhmähinnat[Ikä 6]*Ikärakenne[[#This Row],[6 vuotiaat]]</f>
        <v>200313.54</v>
      </c>
      <c r="L256" s="136" cm="1">
        <f t="array" ref="L256">Ikäryhmähinnat[Ikä 7–12]*Ikärakenne[[#This Row],[7–12-vuotiaat]]</f>
        <v>1773345.7000000002</v>
      </c>
      <c r="M256" s="136" cm="1">
        <f t="array" ref="M256">Ikäryhmähinnat[Ikä 13–15]*Ikärakenne[[#This Row],[13–15-vuotiaat]]</f>
        <v>2021975.9</v>
      </c>
      <c r="N256" s="136" cm="1">
        <f t="array" ref="N256">Ikäryhmähinnat[Ikä 16+]*Ikärakenne[[#This Row],[16 vuotta täyttäneet]]</f>
        <v>219226.84</v>
      </c>
      <c r="O256" s="136" cm="1">
        <f t="array" ref="O256">Ikäryhmähinnat[Ikä 18-64]*Ikärakenne[[#This Row],[18–64-vuotiaat]]</f>
        <v>151397.12999999998</v>
      </c>
      <c r="P256" s="178">
        <f>SUM(Ikärakenne[[#This Row],[Ikä 0–5]:[Ikä 18-64]])</f>
        <v>5720818.2000000002</v>
      </c>
    </row>
    <row r="257" spans="1:16" x14ac:dyDescent="0.25">
      <c r="A257" s="127">
        <v>833</v>
      </c>
      <c r="B257" s="124" t="s">
        <v>262</v>
      </c>
      <c r="C257" s="38">
        <f>SUM(Ikärakenne[[#This Row],[0–5-vuotiaat]:[16 vuotta täyttäneet]])</f>
        <v>1692</v>
      </c>
      <c r="D257" s="41">
        <v>70</v>
      </c>
      <c r="E257" s="41">
        <v>13</v>
      </c>
      <c r="F257" s="41">
        <v>93</v>
      </c>
      <c r="G257" s="41">
        <v>52</v>
      </c>
      <c r="H257" s="41">
        <v>1464</v>
      </c>
      <c r="I257" s="41">
        <v>811</v>
      </c>
      <c r="J257" s="136" cm="1">
        <f t="array" ref="J257">Ikäryhmähinnat[Ikä 0–5]*Ikärakenne[[#This Row],[0–5-vuotiaat]]</f>
        <v>627941.30000000005</v>
      </c>
      <c r="K257" s="136" cm="1">
        <f t="array" ref="K257">Ikäryhmähinnat[Ikä 6]*Ikärakenne[[#This Row],[6 vuotiaat]]</f>
        <v>124003.62</v>
      </c>
      <c r="L257" s="136" cm="1">
        <f t="array" ref="L257">Ikäryhmähinnat[Ikä 7–12]*Ikärakenne[[#This Row],[7–12-vuotiaat]]</f>
        <v>760005.3</v>
      </c>
      <c r="M257" s="136" cm="1">
        <f t="array" ref="M257">Ikäryhmähinnat[Ikä 13–15]*Ikärakenne[[#This Row],[13–15-vuotiaat]]</f>
        <v>720155.79999999993</v>
      </c>
      <c r="N257" s="136" cm="1">
        <f t="array" ref="N257">Ikäryhmähinnat[Ikä 16+]*Ikärakenne[[#This Row],[16 vuotta täyttäneet]]</f>
        <v>102802.08</v>
      </c>
      <c r="O257" s="136" cm="1">
        <f t="array" ref="O257">Ikäryhmähinnat[Ikä 18-64]*Ikärakenne[[#This Row],[18–64-vuotiaat]]</f>
        <v>69802.76999999999</v>
      </c>
      <c r="P257" s="178">
        <f>SUM(Ikärakenne[[#This Row],[Ikä 0–5]:[Ikä 18-64]])</f>
        <v>2404710.87</v>
      </c>
    </row>
    <row r="258" spans="1:16" x14ac:dyDescent="0.25">
      <c r="A258" s="127">
        <v>834</v>
      </c>
      <c r="B258" s="124" t="s">
        <v>263</v>
      </c>
      <c r="C258" s="38">
        <f>SUM(Ikärakenne[[#This Row],[0–5-vuotiaat]:[16 vuotta täyttäneet]])</f>
        <v>5832</v>
      </c>
      <c r="D258" s="41">
        <v>248</v>
      </c>
      <c r="E258" s="41">
        <v>52</v>
      </c>
      <c r="F258" s="41">
        <v>316</v>
      </c>
      <c r="G258" s="41">
        <v>230</v>
      </c>
      <c r="H258" s="41">
        <v>4986</v>
      </c>
      <c r="I258" s="41">
        <v>3089</v>
      </c>
      <c r="J258" s="136" cm="1">
        <f t="array" ref="J258">Ikäryhmähinnat[Ikä 0–5]*Ikärakenne[[#This Row],[0–5-vuotiaat]]</f>
        <v>2224706.3199999998</v>
      </c>
      <c r="K258" s="136" cm="1">
        <f t="array" ref="K258">Ikäryhmähinnat[Ikä 6]*Ikärakenne[[#This Row],[6 vuotiaat]]</f>
        <v>496014.48</v>
      </c>
      <c r="L258" s="136" cm="1">
        <f t="array" ref="L258">Ikäryhmähinnat[Ikä 7–12]*Ikärakenne[[#This Row],[7–12-vuotiaat]]</f>
        <v>2582383.6</v>
      </c>
      <c r="M258" s="136" cm="1">
        <f t="array" ref="M258">Ikäryhmähinnat[Ikä 13–15]*Ikärakenne[[#This Row],[13–15-vuotiaat]]</f>
        <v>3185304.5</v>
      </c>
      <c r="N258" s="136" cm="1">
        <f t="array" ref="N258">Ikäryhmähinnat[Ikä 16+]*Ikärakenne[[#This Row],[16 vuotta täyttäneet]]</f>
        <v>350116.92</v>
      </c>
      <c r="O258" s="136" cm="1">
        <f t="array" ref="O258">Ikäryhmähinnat[Ikä 18-64]*Ikärakenne[[#This Row],[18–64-vuotiaat]]</f>
        <v>265870.23</v>
      </c>
      <c r="P258" s="178">
        <f>SUM(Ikärakenne[[#This Row],[Ikä 0–5]:[Ikä 18-64]])</f>
        <v>9104396.0500000007</v>
      </c>
    </row>
    <row r="259" spans="1:16" x14ac:dyDescent="0.25">
      <c r="A259" s="127">
        <v>837</v>
      </c>
      <c r="B259" s="124" t="s">
        <v>264</v>
      </c>
      <c r="C259" s="38">
        <f>SUM(Ikärakenne[[#This Row],[0–5-vuotiaat]:[16 vuotta täyttäneet]])</f>
        <v>260180</v>
      </c>
      <c r="D259" s="41">
        <v>12219</v>
      </c>
      <c r="E259" s="41">
        <v>2054</v>
      </c>
      <c r="F259" s="41">
        <v>13471</v>
      </c>
      <c r="G259" s="41">
        <v>6845</v>
      </c>
      <c r="H259" s="41">
        <v>225591</v>
      </c>
      <c r="I259" s="41">
        <v>171528</v>
      </c>
      <c r="J259" s="136" cm="1">
        <f t="array" ref="J259">Ikäryhmähinnat[Ikä 0–5]*Ikärakenne[[#This Row],[0–5-vuotiaat]]</f>
        <v>109611639.21000001</v>
      </c>
      <c r="K259" s="136" cm="1">
        <f t="array" ref="K259">Ikäryhmähinnat[Ikä 6]*Ikärakenne[[#This Row],[6 vuotiaat]]</f>
        <v>19592571.960000001</v>
      </c>
      <c r="L259" s="136" cm="1">
        <f t="array" ref="L259">Ikäryhmähinnat[Ikä 7–12]*Ikärakenne[[#This Row],[7–12-vuotiaat]]</f>
        <v>110086359.10000001</v>
      </c>
      <c r="M259" s="136" cm="1">
        <f t="array" ref="M259">Ikäryhmähinnat[Ikä 13–15]*Ikärakenne[[#This Row],[13–15-vuotiaat]]</f>
        <v>94797431.75</v>
      </c>
      <c r="N259" s="136" cm="1">
        <f t="array" ref="N259">Ikäryhmähinnat[Ikä 16+]*Ikärakenne[[#This Row],[16 vuotta täyttäneet]]</f>
        <v>15841000.02</v>
      </c>
      <c r="O259" s="136" cm="1">
        <f t="array" ref="O259">Ikäryhmähinnat[Ikä 18-64]*Ikärakenne[[#This Row],[18–64-vuotiaat]]</f>
        <v>14763414.959999999</v>
      </c>
      <c r="P259" s="178">
        <f>SUM(Ikärakenne[[#This Row],[Ikä 0–5]:[Ikä 18-64]])</f>
        <v>364692417</v>
      </c>
    </row>
    <row r="260" spans="1:16" x14ac:dyDescent="0.25">
      <c r="A260" s="127">
        <v>844</v>
      </c>
      <c r="B260" s="124" t="s">
        <v>265</v>
      </c>
      <c r="C260" s="38">
        <f>SUM(Ikärakenne[[#This Row],[0–5-vuotiaat]:[16 vuotta täyttäneet]])</f>
        <v>1388</v>
      </c>
      <c r="D260" s="41">
        <v>32</v>
      </c>
      <c r="E260" s="41">
        <v>11</v>
      </c>
      <c r="F260" s="41">
        <v>69</v>
      </c>
      <c r="G260" s="41">
        <v>30</v>
      </c>
      <c r="H260" s="41">
        <v>1246</v>
      </c>
      <c r="I260" s="41">
        <v>613</v>
      </c>
      <c r="J260" s="136" cm="1">
        <f t="array" ref="J260">Ikäryhmähinnat[Ikä 0–5]*Ikärakenne[[#This Row],[0–5-vuotiaat]]</f>
        <v>287058.88</v>
      </c>
      <c r="K260" s="136" cm="1">
        <f t="array" ref="K260">Ikäryhmähinnat[Ikä 6]*Ikärakenne[[#This Row],[6 vuotiaat]]</f>
        <v>104926.14</v>
      </c>
      <c r="L260" s="136" cm="1">
        <f t="array" ref="L260">Ikäryhmähinnat[Ikä 7–12]*Ikärakenne[[#This Row],[7–12-vuotiaat]]</f>
        <v>563874.9</v>
      </c>
      <c r="M260" s="136" cm="1">
        <f t="array" ref="M260">Ikäryhmähinnat[Ikä 13–15]*Ikärakenne[[#This Row],[13–15-vuotiaat]]</f>
        <v>415474.5</v>
      </c>
      <c r="N260" s="136" cm="1">
        <f t="array" ref="N260">Ikäryhmähinnat[Ikä 16+]*Ikärakenne[[#This Row],[16 vuotta täyttäneet]]</f>
        <v>87494.12</v>
      </c>
      <c r="O260" s="136" cm="1">
        <f t="array" ref="O260">Ikäryhmähinnat[Ikä 18-64]*Ikärakenne[[#This Row],[18–64-vuotiaat]]</f>
        <v>52760.909999999996</v>
      </c>
      <c r="P260" s="178">
        <f>SUM(Ikärakenne[[#This Row],[Ikä 0–5]:[Ikä 18-64]])</f>
        <v>1511589.45</v>
      </c>
    </row>
    <row r="261" spans="1:16" x14ac:dyDescent="0.25">
      <c r="A261" s="127">
        <v>845</v>
      </c>
      <c r="B261" s="124" t="s">
        <v>266</v>
      </c>
      <c r="C261" s="38">
        <f>SUM(Ikärakenne[[#This Row],[0–5-vuotiaat]:[16 vuotta täyttäneet]])</f>
        <v>2826</v>
      </c>
      <c r="D261" s="41">
        <v>144</v>
      </c>
      <c r="E261" s="41">
        <v>38</v>
      </c>
      <c r="F261" s="41">
        <v>180</v>
      </c>
      <c r="G261" s="41">
        <v>99</v>
      </c>
      <c r="H261" s="41">
        <v>2365</v>
      </c>
      <c r="I261" s="41">
        <v>1399</v>
      </c>
      <c r="J261" s="136" cm="1">
        <f t="array" ref="J261">Ikäryhmähinnat[Ikä 0–5]*Ikärakenne[[#This Row],[0–5-vuotiaat]]</f>
        <v>1291764.96</v>
      </c>
      <c r="K261" s="136" cm="1">
        <f t="array" ref="K261">Ikäryhmähinnat[Ikä 6]*Ikärakenne[[#This Row],[6 vuotiaat]]</f>
        <v>362472.12</v>
      </c>
      <c r="L261" s="136" cm="1">
        <f t="array" ref="L261">Ikäryhmähinnat[Ikä 7–12]*Ikärakenne[[#This Row],[7–12-vuotiaat]]</f>
        <v>1470978</v>
      </c>
      <c r="M261" s="136" cm="1">
        <f t="array" ref="M261">Ikäryhmähinnat[Ikä 13–15]*Ikärakenne[[#This Row],[13–15-vuotiaat]]</f>
        <v>1371065.8499999999</v>
      </c>
      <c r="N261" s="136" cm="1">
        <f t="array" ref="N261">Ikäryhmähinnat[Ikä 16+]*Ikärakenne[[#This Row],[16 vuotta täyttäneet]]</f>
        <v>166070.29999999999</v>
      </c>
      <c r="O261" s="136" cm="1">
        <f t="array" ref="O261">Ikäryhmähinnat[Ikä 18-64]*Ikärakenne[[#This Row],[18–64-vuotiaat]]</f>
        <v>120411.93</v>
      </c>
      <c r="P261" s="178">
        <f>SUM(Ikärakenne[[#This Row],[Ikä 0–5]:[Ikä 18-64]])</f>
        <v>4782763.1599999992</v>
      </c>
    </row>
    <row r="262" spans="1:16" x14ac:dyDescent="0.25">
      <c r="A262" s="127">
        <v>846</v>
      </c>
      <c r="B262" s="124" t="s">
        <v>267</v>
      </c>
      <c r="C262" s="38">
        <f>SUM(Ikärakenne[[#This Row],[0–5-vuotiaat]:[16 vuotta täyttäneet]])</f>
        <v>4662</v>
      </c>
      <c r="D262" s="41">
        <v>168</v>
      </c>
      <c r="E262" s="41">
        <v>44</v>
      </c>
      <c r="F262" s="41">
        <v>280</v>
      </c>
      <c r="G262" s="41">
        <v>165</v>
      </c>
      <c r="H262" s="41">
        <v>4005</v>
      </c>
      <c r="I262" s="41">
        <v>2220</v>
      </c>
      <c r="J262" s="136" cm="1">
        <f t="array" ref="J262">Ikäryhmähinnat[Ikä 0–5]*Ikärakenne[[#This Row],[0–5-vuotiaat]]</f>
        <v>1507059.12</v>
      </c>
      <c r="K262" s="136" cm="1">
        <f t="array" ref="K262">Ikäryhmähinnat[Ikä 6]*Ikärakenne[[#This Row],[6 vuotiaat]]</f>
        <v>419704.56</v>
      </c>
      <c r="L262" s="136" cm="1">
        <f t="array" ref="L262">Ikäryhmähinnat[Ikä 7–12]*Ikärakenne[[#This Row],[7–12-vuotiaat]]</f>
        <v>2288188</v>
      </c>
      <c r="M262" s="136" cm="1">
        <f t="array" ref="M262">Ikäryhmähinnat[Ikä 13–15]*Ikärakenne[[#This Row],[13–15-vuotiaat]]</f>
        <v>2285109.75</v>
      </c>
      <c r="N262" s="136" cm="1">
        <f t="array" ref="N262">Ikäryhmähinnat[Ikä 16+]*Ikärakenne[[#This Row],[16 vuotta täyttäneet]]</f>
        <v>281231.09999999998</v>
      </c>
      <c r="O262" s="136" cm="1">
        <f t="array" ref="O262">Ikäryhmähinnat[Ikä 18-64]*Ikärakenne[[#This Row],[18–64-vuotiaat]]</f>
        <v>191075.4</v>
      </c>
      <c r="P262" s="178">
        <f>SUM(Ikärakenne[[#This Row],[Ikä 0–5]:[Ikä 18-64]])</f>
        <v>6972367.9299999997</v>
      </c>
    </row>
    <row r="263" spans="1:16" x14ac:dyDescent="0.25">
      <c r="A263" s="127">
        <v>848</v>
      </c>
      <c r="B263" s="124" t="s">
        <v>268</v>
      </c>
      <c r="C263" s="38">
        <f>SUM(Ikärakenne[[#This Row],[0–5-vuotiaat]:[16 vuotta täyttäneet]])</f>
        <v>3976</v>
      </c>
      <c r="D263" s="41">
        <v>137</v>
      </c>
      <c r="E263" s="41">
        <v>24</v>
      </c>
      <c r="F263" s="41">
        <v>242</v>
      </c>
      <c r="G263" s="41">
        <v>131</v>
      </c>
      <c r="H263" s="41">
        <v>3442</v>
      </c>
      <c r="I263" s="41">
        <v>1896</v>
      </c>
      <c r="J263" s="136" cm="1">
        <f t="array" ref="J263">Ikäryhmähinnat[Ikä 0–5]*Ikärakenne[[#This Row],[0–5-vuotiaat]]</f>
        <v>1228970.83</v>
      </c>
      <c r="K263" s="136" cm="1">
        <f t="array" ref="K263">Ikäryhmähinnat[Ikä 6]*Ikärakenne[[#This Row],[6 vuotiaat]]</f>
        <v>228929.76</v>
      </c>
      <c r="L263" s="136" cm="1">
        <f t="array" ref="L263">Ikäryhmähinnat[Ikä 7–12]*Ikärakenne[[#This Row],[7–12-vuotiaat]]</f>
        <v>1977648.2000000002</v>
      </c>
      <c r="M263" s="136" cm="1">
        <f t="array" ref="M263">Ikäryhmähinnat[Ikä 13–15]*Ikärakenne[[#This Row],[13–15-vuotiaat]]</f>
        <v>1814238.65</v>
      </c>
      <c r="N263" s="136" cm="1">
        <f t="array" ref="N263">Ikäryhmähinnat[Ikä 16+]*Ikärakenne[[#This Row],[16 vuotta täyttäneet]]</f>
        <v>241697.24</v>
      </c>
      <c r="O263" s="136" cm="1">
        <f t="array" ref="O263">Ikäryhmähinnat[Ikä 18-64]*Ikärakenne[[#This Row],[18–64-vuotiaat]]</f>
        <v>163188.72</v>
      </c>
      <c r="P263" s="178">
        <f>SUM(Ikärakenne[[#This Row],[Ikä 0–5]:[Ikä 18-64]])</f>
        <v>5654673.3999999994</v>
      </c>
    </row>
    <row r="264" spans="1:16" x14ac:dyDescent="0.25">
      <c r="A264" s="127">
        <v>849</v>
      </c>
      <c r="B264" s="124" t="s">
        <v>269</v>
      </c>
      <c r="C264" s="38">
        <f>SUM(Ikärakenne[[#This Row],[0–5-vuotiaat]:[16 vuotta täyttäneet]])</f>
        <v>2799</v>
      </c>
      <c r="D264" s="41">
        <v>135</v>
      </c>
      <c r="E264" s="41">
        <v>30</v>
      </c>
      <c r="F264" s="41">
        <v>217</v>
      </c>
      <c r="G264" s="41">
        <v>134</v>
      </c>
      <c r="H264" s="41">
        <v>2283</v>
      </c>
      <c r="I264" s="41">
        <v>1322</v>
      </c>
      <c r="J264" s="136" cm="1">
        <f t="array" ref="J264">Ikäryhmähinnat[Ikä 0–5]*Ikärakenne[[#This Row],[0–5-vuotiaat]]</f>
        <v>1211029.6499999999</v>
      </c>
      <c r="K264" s="136" cm="1">
        <f t="array" ref="K264">Ikäryhmähinnat[Ikä 6]*Ikärakenne[[#This Row],[6 vuotiaat]]</f>
        <v>286162.2</v>
      </c>
      <c r="L264" s="136" cm="1">
        <f t="array" ref="L264">Ikäryhmähinnat[Ikä 7–12]*Ikärakenne[[#This Row],[7–12-vuotiaat]]</f>
        <v>1773345.7000000002</v>
      </c>
      <c r="M264" s="136" cm="1">
        <f t="array" ref="M264">Ikäryhmähinnat[Ikä 13–15]*Ikärakenne[[#This Row],[13–15-vuotiaat]]</f>
        <v>1855786.0999999999</v>
      </c>
      <c r="N264" s="136" cm="1">
        <f t="array" ref="N264">Ikäryhmähinnat[Ikä 16+]*Ikärakenne[[#This Row],[16 vuotta täyttäneet]]</f>
        <v>160312.26</v>
      </c>
      <c r="O264" s="136" cm="1">
        <f t="array" ref="O264">Ikäryhmähinnat[Ikä 18-64]*Ikärakenne[[#This Row],[18–64-vuotiaat]]</f>
        <v>113784.54</v>
      </c>
      <c r="P264" s="178">
        <f>SUM(Ikärakenne[[#This Row],[Ikä 0–5]:[Ikä 18-64]])</f>
        <v>5400420.4499999993</v>
      </c>
    </row>
    <row r="265" spans="1:16" x14ac:dyDescent="0.25">
      <c r="A265" s="127">
        <v>850</v>
      </c>
      <c r="B265" s="124" t="s">
        <v>270</v>
      </c>
      <c r="C265" s="38">
        <f>SUM(Ikärakenne[[#This Row],[0–5-vuotiaat]:[16 vuotta täyttäneet]])</f>
        <v>2349</v>
      </c>
      <c r="D265" s="41">
        <v>114</v>
      </c>
      <c r="E265" s="41">
        <v>25</v>
      </c>
      <c r="F265" s="41">
        <v>168</v>
      </c>
      <c r="G265" s="41">
        <v>126</v>
      </c>
      <c r="H265" s="41">
        <v>1916</v>
      </c>
      <c r="I265" s="41">
        <v>1162</v>
      </c>
      <c r="J265" s="136" cm="1">
        <f t="array" ref="J265">Ikäryhmähinnat[Ikä 0–5]*Ikärakenne[[#This Row],[0–5-vuotiaat]]</f>
        <v>1022647.26</v>
      </c>
      <c r="K265" s="136" cm="1">
        <f t="array" ref="K265">Ikäryhmähinnat[Ikä 6]*Ikärakenne[[#This Row],[6 vuotiaat]]</f>
        <v>238468.5</v>
      </c>
      <c r="L265" s="136" cm="1">
        <f t="array" ref="L265">Ikäryhmähinnat[Ikä 7–12]*Ikärakenne[[#This Row],[7–12-vuotiaat]]</f>
        <v>1372912.8</v>
      </c>
      <c r="M265" s="136" cm="1">
        <f t="array" ref="M265">Ikäryhmähinnat[Ikä 13–15]*Ikärakenne[[#This Row],[13–15-vuotiaat]]</f>
        <v>1744992.9</v>
      </c>
      <c r="N265" s="136" cm="1">
        <f t="array" ref="N265">Ikäryhmähinnat[Ikä 16+]*Ikärakenne[[#This Row],[16 vuotta täyttäneet]]</f>
        <v>134541.51999999999</v>
      </c>
      <c r="O265" s="136" cm="1">
        <f t="array" ref="O265">Ikäryhmähinnat[Ikä 18-64]*Ikärakenne[[#This Row],[18–64-vuotiaat]]</f>
        <v>100013.34</v>
      </c>
      <c r="P265" s="178">
        <f>SUM(Ikärakenne[[#This Row],[Ikä 0–5]:[Ikä 18-64]])</f>
        <v>4613576.3199999994</v>
      </c>
    </row>
    <row r="266" spans="1:16" x14ac:dyDescent="0.25">
      <c r="A266" s="127">
        <v>851</v>
      </c>
      <c r="B266" s="124" t="s">
        <v>271</v>
      </c>
      <c r="C266" s="38">
        <f>SUM(Ikärakenne[[#This Row],[0–5-vuotiaat]:[16 vuotta täyttäneet]])</f>
        <v>20959</v>
      </c>
      <c r="D266" s="41">
        <v>1057</v>
      </c>
      <c r="E266" s="41">
        <v>207</v>
      </c>
      <c r="F266" s="41">
        <v>1406</v>
      </c>
      <c r="G266" s="41">
        <v>866</v>
      </c>
      <c r="H266" s="41">
        <v>17423</v>
      </c>
      <c r="I266" s="41">
        <v>11373</v>
      </c>
      <c r="J266" s="136" cm="1">
        <f t="array" ref="J266">Ikäryhmähinnat[Ikä 0–5]*Ikärakenne[[#This Row],[0–5-vuotiaat]]</f>
        <v>9481913.6300000008</v>
      </c>
      <c r="K266" s="136" cm="1">
        <f t="array" ref="K266">Ikäryhmähinnat[Ikä 6]*Ikärakenne[[#This Row],[6 vuotiaat]]</f>
        <v>1974519.18</v>
      </c>
      <c r="L266" s="136" cm="1">
        <f t="array" ref="L266">Ikäryhmähinnat[Ikä 7–12]*Ikärakenne[[#This Row],[7–12-vuotiaat]]</f>
        <v>11489972.6</v>
      </c>
      <c r="M266" s="136" cm="1">
        <f t="array" ref="M266">Ikäryhmähinnat[Ikä 13–15]*Ikärakenne[[#This Row],[13–15-vuotiaat]]</f>
        <v>11993363.9</v>
      </c>
      <c r="N266" s="136" cm="1">
        <f t="array" ref="N266">Ikäryhmähinnat[Ikä 16+]*Ikärakenne[[#This Row],[16 vuotta täyttäneet]]</f>
        <v>1223443.06</v>
      </c>
      <c r="O266" s="136" cm="1">
        <f t="array" ref="O266">Ikäryhmähinnat[Ikä 18-64]*Ikärakenne[[#This Row],[18–64-vuotiaat]]</f>
        <v>978874.10999999987</v>
      </c>
      <c r="P266" s="178">
        <f>SUM(Ikärakenne[[#This Row],[Ikä 0–5]:[Ikä 18-64]])</f>
        <v>37142086.480000004</v>
      </c>
    </row>
    <row r="267" spans="1:16" x14ac:dyDescent="0.25">
      <c r="A267" s="127">
        <v>853</v>
      </c>
      <c r="B267" s="124" t="s">
        <v>272</v>
      </c>
      <c r="C267" s="38">
        <f>SUM(Ikärakenne[[#This Row],[0–5-vuotiaat]:[16 vuotta täyttäneet]])</f>
        <v>206073</v>
      </c>
      <c r="D267" s="41">
        <v>9508</v>
      </c>
      <c r="E267" s="41">
        <v>1576</v>
      </c>
      <c r="F267" s="41">
        <v>10325</v>
      </c>
      <c r="G267" s="41">
        <v>5253</v>
      </c>
      <c r="H267" s="41">
        <v>179411</v>
      </c>
      <c r="I267" s="41">
        <v>133939</v>
      </c>
      <c r="J267" s="136" cm="1">
        <f t="array" ref="J267">Ikäryhmähinnat[Ikä 0–5]*Ikärakenne[[#This Row],[0–5-vuotiaat]]</f>
        <v>85292369.719999999</v>
      </c>
      <c r="K267" s="136" cm="1">
        <f t="array" ref="K267">Ikäryhmähinnat[Ikä 6]*Ikärakenne[[#This Row],[6 vuotiaat]]</f>
        <v>15033054.24</v>
      </c>
      <c r="L267" s="136" cm="1">
        <f t="array" ref="L267">Ikäryhmähinnat[Ikä 7–12]*Ikärakenne[[#This Row],[7–12-vuotiaat]]</f>
        <v>84376932.5</v>
      </c>
      <c r="M267" s="136" cm="1">
        <f t="array" ref="M267">Ikäryhmähinnat[Ikä 13–15]*Ikärakenne[[#This Row],[13–15-vuotiaat]]</f>
        <v>72749584.950000003</v>
      </c>
      <c r="N267" s="136" cm="1">
        <f t="array" ref="N267">Ikäryhmähinnat[Ikä 16+]*Ikärakenne[[#This Row],[16 vuotta täyttäneet]]</f>
        <v>12598240.42</v>
      </c>
      <c r="O267" s="136" cm="1">
        <f t="array" ref="O267">Ikäryhmähinnat[Ikä 18-64]*Ikärakenne[[#This Row],[18–64-vuotiaat]]</f>
        <v>11528129.729999999</v>
      </c>
      <c r="P267" s="178">
        <f>SUM(Ikärakenne[[#This Row],[Ikä 0–5]:[Ikä 18-64]])</f>
        <v>281578311.56</v>
      </c>
    </row>
    <row r="268" spans="1:16" x14ac:dyDescent="0.25">
      <c r="A268" s="127">
        <v>854</v>
      </c>
      <c r="B268" s="124" t="s">
        <v>273</v>
      </c>
      <c r="C268" s="38">
        <f>SUM(Ikärakenne[[#This Row],[0–5-vuotiaat]:[16 vuotta täyttäneet]])</f>
        <v>3191</v>
      </c>
      <c r="D268" s="41">
        <v>102</v>
      </c>
      <c r="E268" s="41">
        <v>10</v>
      </c>
      <c r="F268" s="41">
        <v>149</v>
      </c>
      <c r="G268" s="41">
        <v>69</v>
      </c>
      <c r="H268" s="41">
        <v>2861</v>
      </c>
      <c r="I268" s="41">
        <v>1408</v>
      </c>
      <c r="J268" s="136" cm="1">
        <f t="array" ref="J268">Ikäryhmähinnat[Ikä 0–5]*Ikärakenne[[#This Row],[0–5-vuotiaat]]</f>
        <v>915000.18</v>
      </c>
      <c r="K268" s="136" cm="1">
        <f t="array" ref="K268">Ikäryhmähinnat[Ikä 6]*Ikärakenne[[#This Row],[6 vuotiaat]]</f>
        <v>95387.4</v>
      </c>
      <c r="L268" s="136" cm="1">
        <f t="array" ref="L268">Ikäryhmähinnat[Ikä 7–12]*Ikärakenne[[#This Row],[7–12-vuotiaat]]</f>
        <v>1217642.9000000001</v>
      </c>
      <c r="M268" s="136" cm="1">
        <f t="array" ref="M268">Ikäryhmähinnat[Ikä 13–15]*Ikärakenne[[#This Row],[13–15-vuotiaat]]</f>
        <v>955591.35</v>
      </c>
      <c r="N268" s="136" cm="1">
        <f t="array" ref="N268">Ikäryhmähinnat[Ikä 16+]*Ikärakenne[[#This Row],[16 vuotta täyttäneet]]</f>
        <v>200899.41999999998</v>
      </c>
      <c r="O268" s="136" cm="1">
        <f t="array" ref="O268">Ikäryhmähinnat[Ikä 18-64]*Ikärakenne[[#This Row],[18–64-vuotiaat]]</f>
        <v>121186.56</v>
      </c>
      <c r="P268" s="178">
        <f>SUM(Ikärakenne[[#This Row],[Ikä 0–5]:[Ikä 18-64]])</f>
        <v>3505707.8100000005</v>
      </c>
    </row>
    <row r="269" spans="1:16" x14ac:dyDescent="0.25">
      <c r="A269" s="127">
        <v>857</v>
      </c>
      <c r="B269" s="124" t="s">
        <v>274</v>
      </c>
      <c r="C269" s="38">
        <f>SUM(Ikärakenne[[#This Row],[0–5-vuotiaat]:[16 vuotta täyttäneet]])</f>
        <v>2311</v>
      </c>
      <c r="D269" s="41">
        <v>58</v>
      </c>
      <c r="E269" s="41">
        <v>8</v>
      </c>
      <c r="F269" s="41">
        <v>105</v>
      </c>
      <c r="G269" s="41">
        <v>62</v>
      </c>
      <c r="H269" s="41">
        <v>2078</v>
      </c>
      <c r="I269" s="41">
        <v>1078</v>
      </c>
      <c r="J269" s="136" cm="1">
        <f t="array" ref="J269">Ikäryhmähinnat[Ikä 0–5]*Ikärakenne[[#This Row],[0–5-vuotiaat]]</f>
        <v>520294.22000000003</v>
      </c>
      <c r="K269" s="136" cm="1">
        <f t="array" ref="K269">Ikäryhmähinnat[Ikä 6]*Ikärakenne[[#This Row],[6 vuotiaat]]</f>
        <v>76309.919999999998</v>
      </c>
      <c r="L269" s="136" cm="1">
        <f t="array" ref="L269">Ikäryhmähinnat[Ikä 7–12]*Ikärakenne[[#This Row],[7–12-vuotiaat]]</f>
        <v>858070.5</v>
      </c>
      <c r="M269" s="136" cm="1">
        <f t="array" ref="M269">Ikäryhmähinnat[Ikä 13–15]*Ikärakenne[[#This Row],[13–15-vuotiaat]]</f>
        <v>858647.29999999993</v>
      </c>
      <c r="N269" s="136" cm="1">
        <f t="array" ref="N269">Ikäryhmähinnat[Ikä 16+]*Ikärakenne[[#This Row],[16 vuotta täyttäneet]]</f>
        <v>145917.16</v>
      </c>
      <c r="O269" s="136" cm="1">
        <f t="array" ref="O269">Ikäryhmähinnat[Ikä 18-64]*Ikärakenne[[#This Row],[18–64-vuotiaat]]</f>
        <v>92783.459999999992</v>
      </c>
      <c r="P269" s="178">
        <f>SUM(Ikärakenne[[#This Row],[Ikä 0–5]:[Ikä 18-64]])</f>
        <v>2552022.56</v>
      </c>
    </row>
    <row r="270" spans="1:16" x14ac:dyDescent="0.25">
      <c r="A270" s="127">
        <v>858</v>
      </c>
      <c r="B270" s="124" t="s">
        <v>275</v>
      </c>
      <c r="C270" s="38">
        <f>SUM(Ikärakenne[[#This Row],[0–5-vuotiaat]:[16 vuotta täyttäneet]])</f>
        <v>42225</v>
      </c>
      <c r="D270" s="41">
        <v>2407</v>
      </c>
      <c r="E270" s="41">
        <v>433</v>
      </c>
      <c r="F270" s="41">
        <v>3066</v>
      </c>
      <c r="G270" s="41">
        <v>1769</v>
      </c>
      <c r="H270" s="41">
        <v>34550</v>
      </c>
      <c r="I270" s="41">
        <v>25332</v>
      </c>
      <c r="J270" s="136" cm="1">
        <f t="array" ref="J270">Ikäryhmähinnat[Ikä 0–5]*Ikärakenne[[#This Row],[0–5-vuotiaat]]</f>
        <v>21592210.129999999</v>
      </c>
      <c r="K270" s="136" cm="1">
        <f t="array" ref="K270">Ikäryhmähinnat[Ikä 6]*Ikärakenne[[#This Row],[6 vuotiaat]]</f>
        <v>4130274.42</v>
      </c>
      <c r="L270" s="136" cm="1">
        <f t="array" ref="L270">Ikäryhmähinnat[Ikä 7–12]*Ikärakenne[[#This Row],[7–12-vuotiaat]]</f>
        <v>25055658.600000001</v>
      </c>
      <c r="M270" s="136" cm="1">
        <f t="array" ref="M270">Ikäryhmähinnat[Ikä 13–15]*Ikärakenne[[#This Row],[13–15-vuotiaat]]</f>
        <v>24499146.349999998</v>
      </c>
      <c r="N270" s="136" cm="1">
        <f t="array" ref="N270">Ikäryhmähinnat[Ikä 16+]*Ikärakenne[[#This Row],[16 vuotta täyttäneet]]</f>
        <v>2426101</v>
      </c>
      <c r="O270" s="136" cm="1">
        <f t="array" ref="O270">Ikäryhmähinnat[Ikä 18-64]*Ikärakenne[[#This Row],[18–64-vuotiaat]]</f>
        <v>2180325.2399999998</v>
      </c>
      <c r="P270" s="178">
        <f>SUM(Ikärakenne[[#This Row],[Ikä 0–5]:[Ikä 18-64]])</f>
        <v>79883715.739999995</v>
      </c>
    </row>
    <row r="271" spans="1:16" x14ac:dyDescent="0.25">
      <c r="A271" s="127">
        <v>859</v>
      </c>
      <c r="B271" s="124" t="s">
        <v>276</v>
      </c>
      <c r="C271" s="38">
        <f>SUM(Ikärakenne[[#This Row],[0–5-vuotiaat]:[16 vuotta täyttäneet]])</f>
        <v>6501</v>
      </c>
      <c r="D271" s="41">
        <v>573</v>
      </c>
      <c r="E271" s="41">
        <v>117</v>
      </c>
      <c r="F271" s="41">
        <v>807</v>
      </c>
      <c r="G271" s="41">
        <v>438</v>
      </c>
      <c r="H271" s="41">
        <v>4566</v>
      </c>
      <c r="I271" s="41">
        <v>3275</v>
      </c>
      <c r="J271" s="136" cm="1">
        <f t="array" ref="J271">Ikäryhmähinnat[Ikä 0–5]*Ikärakenne[[#This Row],[0–5-vuotiaat]]</f>
        <v>5140148.07</v>
      </c>
      <c r="K271" s="136" cm="1">
        <f t="array" ref="K271">Ikäryhmähinnat[Ikä 6]*Ikärakenne[[#This Row],[6 vuotiaat]]</f>
        <v>1116032.58</v>
      </c>
      <c r="L271" s="136" cm="1">
        <f t="array" ref="L271">Ikäryhmähinnat[Ikä 7–12]*Ikärakenne[[#This Row],[7–12-vuotiaat]]</f>
        <v>6594884.7000000002</v>
      </c>
      <c r="M271" s="136" cm="1">
        <f t="array" ref="M271">Ikäryhmähinnat[Ikä 13–15]*Ikärakenne[[#This Row],[13–15-vuotiaat]]</f>
        <v>6065927.7000000002</v>
      </c>
      <c r="N271" s="136" cm="1">
        <f t="array" ref="N271">Ikäryhmähinnat[Ikä 16+]*Ikärakenne[[#This Row],[16 vuotta täyttäneet]]</f>
        <v>320624.52</v>
      </c>
      <c r="O271" s="136" cm="1">
        <f t="array" ref="O271">Ikäryhmähinnat[Ikä 18-64]*Ikärakenne[[#This Row],[18–64-vuotiaat]]</f>
        <v>281879.25</v>
      </c>
      <c r="P271" s="178">
        <f>SUM(Ikärakenne[[#This Row],[Ikä 0–5]:[Ikä 18-64]])</f>
        <v>19519496.82</v>
      </c>
    </row>
    <row r="272" spans="1:16" x14ac:dyDescent="0.25">
      <c r="A272" s="127">
        <v>886</v>
      </c>
      <c r="B272" s="124" t="s">
        <v>277</v>
      </c>
      <c r="C272" s="38">
        <f>SUM(Ikärakenne[[#This Row],[0–5-vuotiaat]:[16 vuotta täyttäneet]])</f>
        <v>12382</v>
      </c>
      <c r="D272" s="41">
        <v>610</v>
      </c>
      <c r="E272" s="41">
        <v>107</v>
      </c>
      <c r="F272" s="41">
        <v>896</v>
      </c>
      <c r="G272" s="41">
        <v>504</v>
      </c>
      <c r="H272" s="41">
        <v>10265</v>
      </c>
      <c r="I272" s="41">
        <v>6462</v>
      </c>
      <c r="J272" s="136" cm="1">
        <f t="array" ref="J272">Ikäryhmähinnat[Ikä 0–5]*Ikärakenne[[#This Row],[0–5-vuotiaat]]</f>
        <v>5472059.9000000004</v>
      </c>
      <c r="K272" s="136" cm="1">
        <f t="array" ref="K272">Ikäryhmähinnat[Ikä 6]*Ikärakenne[[#This Row],[6 vuotiaat]]</f>
        <v>1020645.1799999999</v>
      </c>
      <c r="L272" s="136" cm="1">
        <f t="array" ref="L272">Ikäryhmähinnat[Ikä 7–12]*Ikärakenne[[#This Row],[7–12-vuotiaat]]</f>
        <v>7322201.6000000006</v>
      </c>
      <c r="M272" s="136" cm="1">
        <f t="array" ref="M272">Ikäryhmähinnat[Ikä 13–15]*Ikärakenne[[#This Row],[13–15-vuotiaat]]</f>
        <v>6979971.5999999996</v>
      </c>
      <c r="N272" s="136" cm="1">
        <f t="array" ref="N272">Ikäryhmähinnat[Ikä 16+]*Ikärakenne[[#This Row],[16 vuotta täyttäneet]]</f>
        <v>720808.3</v>
      </c>
      <c r="O272" s="136" cm="1">
        <f t="array" ref="O272">Ikäryhmähinnat[Ikä 18-64]*Ikärakenne[[#This Row],[18–64-vuotiaat]]</f>
        <v>556184.34</v>
      </c>
      <c r="P272" s="178">
        <f>SUM(Ikärakenne[[#This Row],[Ikä 0–5]:[Ikä 18-64]])</f>
        <v>22071870.920000002</v>
      </c>
    </row>
    <row r="273" spans="1:16" x14ac:dyDescent="0.25">
      <c r="A273" s="127">
        <v>887</v>
      </c>
      <c r="B273" s="124" t="s">
        <v>278</v>
      </c>
      <c r="C273" s="38">
        <f>SUM(Ikärakenne[[#This Row],[0–5-vuotiaat]:[16 vuotta täyttäneet]])</f>
        <v>4493</v>
      </c>
      <c r="D273" s="41">
        <v>159</v>
      </c>
      <c r="E273" s="41">
        <v>38</v>
      </c>
      <c r="F273" s="41">
        <v>242</v>
      </c>
      <c r="G273" s="41">
        <v>132</v>
      </c>
      <c r="H273" s="41">
        <v>3922</v>
      </c>
      <c r="I273" s="41">
        <v>2247</v>
      </c>
      <c r="J273" s="136" cm="1">
        <f t="array" ref="J273">Ikäryhmähinnat[Ikä 0–5]*Ikärakenne[[#This Row],[0–5-vuotiaat]]</f>
        <v>1426323.81</v>
      </c>
      <c r="K273" s="136" cm="1">
        <f t="array" ref="K273">Ikäryhmähinnat[Ikä 6]*Ikärakenne[[#This Row],[6 vuotiaat]]</f>
        <v>362472.12</v>
      </c>
      <c r="L273" s="136" cm="1">
        <f t="array" ref="L273">Ikäryhmähinnat[Ikä 7–12]*Ikärakenne[[#This Row],[7–12-vuotiaat]]</f>
        <v>1977648.2000000002</v>
      </c>
      <c r="M273" s="136" cm="1">
        <f t="array" ref="M273">Ikäryhmähinnat[Ikä 13–15]*Ikärakenne[[#This Row],[13–15-vuotiaat]]</f>
        <v>1828087.8</v>
      </c>
      <c r="N273" s="136" cm="1">
        <f t="array" ref="N273">Ikäryhmähinnat[Ikä 16+]*Ikärakenne[[#This Row],[16 vuotta täyttäneet]]</f>
        <v>275402.83999999997</v>
      </c>
      <c r="O273" s="136" cm="1">
        <f t="array" ref="O273">Ikäryhmähinnat[Ikä 18-64]*Ikärakenne[[#This Row],[18–64-vuotiaat]]</f>
        <v>193399.28999999998</v>
      </c>
      <c r="P273" s="178">
        <f>SUM(Ikärakenne[[#This Row],[Ikä 0–5]:[Ikä 18-64]])</f>
        <v>6063334.0600000005</v>
      </c>
    </row>
    <row r="274" spans="1:16" x14ac:dyDescent="0.25">
      <c r="A274" s="127">
        <v>889</v>
      </c>
      <c r="B274" s="124" t="s">
        <v>279</v>
      </c>
      <c r="C274" s="38">
        <f>SUM(Ikärakenne[[#This Row],[0–5-vuotiaat]:[16 vuotta täyttäneet]])</f>
        <v>2466</v>
      </c>
      <c r="D274" s="41">
        <v>105</v>
      </c>
      <c r="E274" s="41">
        <v>16</v>
      </c>
      <c r="F274" s="41">
        <v>172</v>
      </c>
      <c r="G274" s="41">
        <v>96</v>
      </c>
      <c r="H274" s="41">
        <v>2077</v>
      </c>
      <c r="I274" s="41">
        <v>1190</v>
      </c>
      <c r="J274" s="136" cm="1">
        <f t="array" ref="J274">Ikäryhmähinnat[Ikä 0–5]*Ikärakenne[[#This Row],[0–5-vuotiaat]]</f>
        <v>941911.95000000007</v>
      </c>
      <c r="K274" s="136" cm="1">
        <f t="array" ref="K274">Ikäryhmähinnat[Ikä 6]*Ikärakenne[[#This Row],[6 vuotiaat]]</f>
        <v>152619.84</v>
      </c>
      <c r="L274" s="136" cm="1">
        <f t="array" ref="L274">Ikäryhmähinnat[Ikä 7–12]*Ikärakenne[[#This Row],[7–12-vuotiaat]]</f>
        <v>1405601.2</v>
      </c>
      <c r="M274" s="136" cm="1">
        <f t="array" ref="M274">Ikäryhmähinnat[Ikä 13–15]*Ikärakenne[[#This Row],[13–15-vuotiaat]]</f>
        <v>1329518.3999999999</v>
      </c>
      <c r="N274" s="136" cm="1">
        <f t="array" ref="N274">Ikäryhmähinnat[Ikä 16+]*Ikärakenne[[#This Row],[16 vuotta täyttäneet]]</f>
        <v>145846.94</v>
      </c>
      <c r="O274" s="136" cm="1">
        <f t="array" ref="O274">Ikäryhmähinnat[Ikä 18-64]*Ikärakenne[[#This Row],[18–64-vuotiaat]]</f>
        <v>102423.29999999999</v>
      </c>
      <c r="P274" s="178">
        <f>SUM(Ikärakenne[[#This Row],[Ikä 0–5]:[Ikä 18-64]])</f>
        <v>4077921.63</v>
      </c>
    </row>
    <row r="275" spans="1:16" x14ac:dyDescent="0.25">
      <c r="A275" s="127">
        <v>890</v>
      </c>
      <c r="B275" s="124" t="s">
        <v>280</v>
      </c>
      <c r="C275" s="38">
        <f>SUM(Ikärakenne[[#This Row],[0–5-vuotiaat]:[16 vuotta täyttäneet]])</f>
        <v>1137</v>
      </c>
      <c r="D275" s="41">
        <v>50</v>
      </c>
      <c r="E275" s="41">
        <v>8</v>
      </c>
      <c r="F275" s="41">
        <v>55</v>
      </c>
      <c r="G275" s="41">
        <v>33</v>
      </c>
      <c r="H275" s="41">
        <v>991</v>
      </c>
      <c r="I275" s="41">
        <v>603</v>
      </c>
      <c r="J275" s="136" cm="1">
        <f t="array" ref="J275">Ikäryhmähinnat[Ikä 0–5]*Ikärakenne[[#This Row],[0–5-vuotiaat]]</f>
        <v>448529.5</v>
      </c>
      <c r="K275" s="136" cm="1">
        <f t="array" ref="K275">Ikäryhmähinnat[Ikä 6]*Ikärakenne[[#This Row],[6 vuotiaat]]</f>
        <v>76309.919999999998</v>
      </c>
      <c r="L275" s="136" cm="1">
        <f t="array" ref="L275">Ikäryhmähinnat[Ikä 7–12]*Ikärakenne[[#This Row],[7–12-vuotiaat]]</f>
        <v>449465.5</v>
      </c>
      <c r="M275" s="136" cm="1">
        <f t="array" ref="M275">Ikäryhmähinnat[Ikä 13–15]*Ikärakenne[[#This Row],[13–15-vuotiaat]]</f>
        <v>457021.95</v>
      </c>
      <c r="N275" s="136" cm="1">
        <f t="array" ref="N275">Ikäryhmähinnat[Ikä 16+]*Ikärakenne[[#This Row],[16 vuotta täyttäneet]]</f>
        <v>69588.02</v>
      </c>
      <c r="O275" s="136" cm="1">
        <f t="array" ref="O275">Ikäryhmähinnat[Ikä 18-64]*Ikärakenne[[#This Row],[18–64-vuotiaat]]</f>
        <v>51900.21</v>
      </c>
      <c r="P275" s="178">
        <f>SUM(Ikärakenne[[#This Row],[Ikä 0–5]:[Ikä 18-64]])</f>
        <v>1552815.1</v>
      </c>
    </row>
    <row r="276" spans="1:16" x14ac:dyDescent="0.25">
      <c r="A276" s="127">
        <v>892</v>
      </c>
      <c r="B276" s="124" t="s">
        <v>281</v>
      </c>
      <c r="C276" s="38">
        <f>SUM(Ikärakenne[[#This Row],[0–5-vuotiaat]:[16 vuotta täyttäneet]])</f>
        <v>3657</v>
      </c>
      <c r="D276" s="41">
        <v>301</v>
      </c>
      <c r="E276" s="41">
        <v>59</v>
      </c>
      <c r="F276" s="41">
        <v>376</v>
      </c>
      <c r="G276" s="41">
        <v>211</v>
      </c>
      <c r="H276" s="41">
        <v>2710</v>
      </c>
      <c r="I276" s="41">
        <v>1830</v>
      </c>
      <c r="J276" s="136" cm="1">
        <f t="array" ref="J276">Ikäryhmähinnat[Ikä 0–5]*Ikärakenne[[#This Row],[0–5-vuotiaat]]</f>
        <v>2700147.59</v>
      </c>
      <c r="K276" s="136" cm="1">
        <f t="array" ref="K276">Ikäryhmähinnat[Ikä 6]*Ikärakenne[[#This Row],[6 vuotiaat]]</f>
        <v>562785.66</v>
      </c>
      <c r="L276" s="136" cm="1">
        <f t="array" ref="L276">Ikäryhmähinnat[Ikä 7–12]*Ikärakenne[[#This Row],[7–12-vuotiaat]]</f>
        <v>3072709.6</v>
      </c>
      <c r="M276" s="136" cm="1">
        <f t="array" ref="M276">Ikäryhmähinnat[Ikä 13–15]*Ikärakenne[[#This Row],[13–15-vuotiaat]]</f>
        <v>2922170.65</v>
      </c>
      <c r="N276" s="136" cm="1">
        <f t="array" ref="N276">Ikäryhmähinnat[Ikä 16+]*Ikärakenne[[#This Row],[16 vuotta täyttäneet]]</f>
        <v>190296.19999999998</v>
      </c>
      <c r="O276" s="136" cm="1">
        <f t="array" ref="O276">Ikäryhmähinnat[Ikä 18-64]*Ikärakenne[[#This Row],[18–64-vuotiaat]]</f>
        <v>157508.09999999998</v>
      </c>
      <c r="P276" s="178">
        <f>SUM(Ikärakenne[[#This Row],[Ikä 0–5]:[Ikä 18-64]])</f>
        <v>9605617.7999999989</v>
      </c>
    </row>
    <row r="277" spans="1:16" x14ac:dyDescent="0.25">
      <c r="A277" s="127">
        <v>893</v>
      </c>
      <c r="B277" s="124" t="s">
        <v>282</v>
      </c>
      <c r="C277" s="38">
        <f>SUM(Ikärakenne[[#This Row],[0–5-vuotiaat]:[16 vuotta täyttäneet]])</f>
        <v>7439</v>
      </c>
      <c r="D277" s="41">
        <v>451</v>
      </c>
      <c r="E277" s="41">
        <v>72</v>
      </c>
      <c r="F277" s="41">
        <v>572</v>
      </c>
      <c r="G277" s="41">
        <v>292</v>
      </c>
      <c r="H277" s="41">
        <v>6052</v>
      </c>
      <c r="I277" s="41">
        <v>3872</v>
      </c>
      <c r="J277" s="136" cm="1">
        <f t="array" ref="J277">Ikäryhmähinnat[Ikä 0–5]*Ikärakenne[[#This Row],[0–5-vuotiaat]]</f>
        <v>4045736.09</v>
      </c>
      <c r="K277" s="136" cm="1">
        <f t="array" ref="K277">Ikäryhmähinnat[Ikä 6]*Ikärakenne[[#This Row],[6 vuotiaat]]</f>
        <v>686789.28</v>
      </c>
      <c r="L277" s="136" cm="1">
        <f t="array" ref="L277">Ikäryhmähinnat[Ikä 7–12]*Ikärakenne[[#This Row],[7–12-vuotiaat]]</f>
        <v>4674441.2</v>
      </c>
      <c r="M277" s="136" cm="1">
        <f t="array" ref="M277">Ikäryhmähinnat[Ikä 13–15]*Ikärakenne[[#This Row],[13–15-vuotiaat]]</f>
        <v>4043951.8</v>
      </c>
      <c r="N277" s="136" cm="1">
        <f t="array" ref="N277">Ikäryhmähinnat[Ikä 16+]*Ikärakenne[[#This Row],[16 vuotta täyttäneet]]</f>
        <v>424971.44</v>
      </c>
      <c r="O277" s="136" cm="1">
        <f t="array" ref="O277">Ikäryhmähinnat[Ikä 18-64]*Ikärakenne[[#This Row],[18–64-vuotiaat]]</f>
        <v>333263.03999999998</v>
      </c>
      <c r="P277" s="178">
        <f>SUM(Ikärakenne[[#This Row],[Ikä 0–5]:[Ikä 18-64]])</f>
        <v>14209152.85</v>
      </c>
    </row>
    <row r="278" spans="1:16" x14ac:dyDescent="0.25">
      <c r="A278" s="127">
        <v>895</v>
      </c>
      <c r="B278" s="124" t="s">
        <v>283</v>
      </c>
      <c r="C278" s="38">
        <f>SUM(Ikärakenne[[#This Row],[0–5-vuotiaat]:[16 vuotta täyttäneet]])</f>
        <v>14814</v>
      </c>
      <c r="D278" s="41">
        <v>597</v>
      </c>
      <c r="E278" s="41">
        <v>112</v>
      </c>
      <c r="F278" s="41">
        <v>855</v>
      </c>
      <c r="G278" s="41">
        <v>467</v>
      </c>
      <c r="H278" s="41">
        <v>12783</v>
      </c>
      <c r="I278" s="41">
        <v>7785</v>
      </c>
      <c r="J278" s="136" cm="1">
        <f t="array" ref="J278">Ikäryhmähinnat[Ikä 0–5]*Ikärakenne[[#This Row],[0–5-vuotiaat]]</f>
        <v>5355442.2300000004</v>
      </c>
      <c r="K278" s="136" cm="1">
        <f t="array" ref="K278">Ikäryhmähinnat[Ikä 6]*Ikärakenne[[#This Row],[6 vuotiaat]]</f>
        <v>1068338.8799999999</v>
      </c>
      <c r="L278" s="136" cm="1">
        <f t="array" ref="L278">Ikäryhmähinnat[Ikä 7–12]*Ikärakenne[[#This Row],[7–12-vuotiaat]]</f>
        <v>6987145.5</v>
      </c>
      <c r="M278" s="136" cm="1">
        <f t="array" ref="M278">Ikäryhmähinnat[Ikä 13–15]*Ikärakenne[[#This Row],[13–15-vuotiaat]]</f>
        <v>6467553.0499999998</v>
      </c>
      <c r="N278" s="136" cm="1">
        <f t="array" ref="N278">Ikäryhmähinnat[Ikä 16+]*Ikärakenne[[#This Row],[16 vuotta täyttäneet]]</f>
        <v>897622.26</v>
      </c>
      <c r="O278" s="136" cm="1">
        <f t="array" ref="O278">Ikäryhmähinnat[Ikä 18-64]*Ikärakenne[[#This Row],[18–64-vuotiaat]]</f>
        <v>670054.94999999995</v>
      </c>
      <c r="P278" s="178">
        <f>SUM(Ikärakenne[[#This Row],[Ikä 0–5]:[Ikä 18-64]])</f>
        <v>21446156.870000001</v>
      </c>
    </row>
    <row r="279" spans="1:16" x14ac:dyDescent="0.25">
      <c r="A279" s="127">
        <v>905</v>
      </c>
      <c r="B279" s="124" t="s">
        <v>284</v>
      </c>
      <c r="C279" s="38">
        <f>SUM(Ikärakenne[[#This Row],[0–5-vuotiaat]:[16 vuotta täyttäneet]])</f>
        <v>70361</v>
      </c>
      <c r="D279" s="41">
        <v>3354</v>
      </c>
      <c r="E279" s="41">
        <v>589</v>
      </c>
      <c r="F279" s="41">
        <v>4281</v>
      </c>
      <c r="G279" s="41">
        <v>2249</v>
      </c>
      <c r="H279" s="41">
        <v>59888</v>
      </c>
      <c r="I279" s="41">
        <v>43929</v>
      </c>
      <c r="J279" s="136" cm="1">
        <f t="array" ref="J279">Ikäryhmähinnat[Ikä 0–5]*Ikärakenne[[#This Row],[0–5-vuotiaat]]</f>
        <v>30087358.859999999</v>
      </c>
      <c r="K279" s="136" cm="1">
        <f t="array" ref="K279">Ikäryhmähinnat[Ikä 6]*Ikärakenne[[#This Row],[6 vuotiaat]]</f>
        <v>5618317.8600000003</v>
      </c>
      <c r="L279" s="136" cm="1">
        <f t="array" ref="L279">Ikäryhmähinnat[Ikä 7–12]*Ikärakenne[[#This Row],[7–12-vuotiaat]]</f>
        <v>34984760.100000001</v>
      </c>
      <c r="M279" s="136" cm="1">
        <f t="array" ref="M279">Ikäryhmähinnat[Ikä 13–15]*Ikärakenne[[#This Row],[13–15-vuotiaat]]</f>
        <v>31146738.349999998</v>
      </c>
      <c r="N279" s="136" cm="1">
        <f t="array" ref="N279">Ikäryhmähinnat[Ikä 16+]*Ikärakenne[[#This Row],[16 vuotta täyttäneet]]</f>
        <v>4205335.3600000003</v>
      </c>
      <c r="O279" s="136" cm="1">
        <f t="array" ref="O279">Ikäryhmähinnat[Ikä 18-64]*Ikärakenne[[#This Row],[18–64-vuotiaat]]</f>
        <v>3780969.03</v>
      </c>
      <c r="P279" s="178">
        <f>SUM(Ikärakenne[[#This Row],[Ikä 0–5]:[Ikä 18-64]])</f>
        <v>109823479.55999999</v>
      </c>
    </row>
    <row r="280" spans="1:16" x14ac:dyDescent="0.25">
      <c r="A280" s="127">
        <v>908</v>
      </c>
      <c r="B280" s="124" t="s">
        <v>285</v>
      </c>
      <c r="C280" s="38">
        <f>SUM(Ikärakenne[[#This Row],[0–5-vuotiaat]:[16 vuotta täyttäneet]])</f>
        <v>20847</v>
      </c>
      <c r="D280" s="41">
        <v>901</v>
      </c>
      <c r="E280" s="41">
        <v>189</v>
      </c>
      <c r="F280" s="41">
        <v>1354</v>
      </c>
      <c r="G280" s="41">
        <v>785</v>
      </c>
      <c r="H280" s="41">
        <v>17618</v>
      </c>
      <c r="I280" s="41">
        <v>11189</v>
      </c>
      <c r="J280" s="136" cm="1">
        <f t="array" ref="J280">Ikäryhmähinnat[Ikä 0–5]*Ikärakenne[[#This Row],[0–5-vuotiaat]]</f>
        <v>8082501.5899999999</v>
      </c>
      <c r="K280" s="136" cm="1">
        <f t="array" ref="K280">Ikäryhmähinnat[Ikä 6]*Ikärakenne[[#This Row],[6 vuotiaat]]</f>
        <v>1802821.8599999999</v>
      </c>
      <c r="L280" s="136" cm="1">
        <f t="array" ref="L280">Ikäryhmähinnat[Ikä 7–12]*Ikärakenne[[#This Row],[7–12-vuotiaat]]</f>
        <v>11065023.4</v>
      </c>
      <c r="M280" s="136" cm="1">
        <f t="array" ref="M280">Ikäryhmähinnat[Ikä 13–15]*Ikärakenne[[#This Row],[13–15-vuotiaat]]</f>
        <v>10871582.75</v>
      </c>
      <c r="N280" s="136" cm="1">
        <f t="array" ref="N280">Ikäryhmähinnat[Ikä 16+]*Ikärakenne[[#This Row],[16 vuotta täyttäneet]]</f>
        <v>1237135.96</v>
      </c>
      <c r="O280" s="136" cm="1">
        <f t="array" ref="O280">Ikäryhmähinnat[Ikä 18-64]*Ikärakenne[[#This Row],[18–64-vuotiaat]]</f>
        <v>963037.23</v>
      </c>
      <c r="P280" s="178">
        <f>SUM(Ikärakenne[[#This Row],[Ikä 0–5]:[Ikä 18-64]])</f>
        <v>34022102.789999999</v>
      </c>
    </row>
    <row r="281" spans="1:16" x14ac:dyDescent="0.25">
      <c r="A281" s="127">
        <v>915</v>
      </c>
      <c r="B281" s="124" t="s">
        <v>286</v>
      </c>
      <c r="C281" s="38">
        <f>SUM(Ikärakenne[[#This Row],[0–5-vuotiaat]:[16 vuotta täyttäneet]])</f>
        <v>19669</v>
      </c>
      <c r="D281" s="41">
        <v>706</v>
      </c>
      <c r="E281" s="41">
        <v>131</v>
      </c>
      <c r="F281" s="41">
        <v>966</v>
      </c>
      <c r="G281" s="41">
        <v>549</v>
      </c>
      <c r="H281" s="41">
        <v>17317</v>
      </c>
      <c r="I281" s="41">
        <v>10202</v>
      </c>
      <c r="J281" s="136" cm="1">
        <f t="array" ref="J281">Ikäryhmähinnat[Ikä 0–5]*Ikärakenne[[#This Row],[0–5-vuotiaat]]</f>
        <v>6333236.54</v>
      </c>
      <c r="K281" s="136" cm="1">
        <f t="array" ref="K281">Ikäryhmähinnat[Ikä 6]*Ikärakenne[[#This Row],[6 vuotiaat]]</f>
        <v>1249574.94</v>
      </c>
      <c r="L281" s="136" cm="1">
        <f t="array" ref="L281">Ikäryhmähinnat[Ikä 7–12]*Ikärakenne[[#This Row],[7–12-vuotiaat]]</f>
        <v>7894248.6000000006</v>
      </c>
      <c r="M281" s="136" cm="1">
        <f t="array" ref="M281">Ikäryhmähinnat[Ikä 13–15]*Ikärakenne[[#This Row],[13–15-vuotiaat]]</f>
        <v>7603183.3499999996</v>
      </c>
      <c r="N281" s="136" cm="1">
        <f t="array" ref="N281">Ikäryhmähinnat[Ikä 16+]*Ikärakenne[[#This Row],[16 vuotta täyttäneet]]</f>
        <v>1215999.74</v>
      </c>
      <c r="O281" s="136" cm="1">
        <f t="array" ref="O281">Ikäryhmähinnat[Ikä 18-64]*Ikärakenne[[#This Row],[18–64-vuotiaat]]</f>
        <v>878086.1399999999</v>
      </c>
      <c r="P281" s="178">
        <f>SUM(Ikärakenne[[#This Row],[Ikä 0–5]:[Ikä 18-64]])</f>
        <v>25174329.309999999</v>
      </c>
    </row>
    <row r="282" spans="1:16" x14ac:dyDescent="0.25">
      <c r="A282" s="127">
        <v>918</v>
      </c>
      <c r="B282" s="124" t="s">
        <v>287</v>
      </c>
      <c r="C282" s="38">
        <f>SUM(Ikärakenne[[#This Row],[0–5-vuotiaat]:[16 vuotta täyttäneet]])</f>
        <v>2246</v>
      </c>
      <c r="D282" s="41">
        <v>107</v>
      </c>
      <c r="E282" s="41">
        <v>22</v>
      </c>
      <c r="F282" s="41">
        <v>131</v>
      </c>
      <c r="G282" s="41">
        <v>74</v>
      </c>
      <c r="H282" s="41">
        <v>1912</v>
      </c>
      <c r="I282" s="41">
        <v>1184</v>
      </c>
      <c r="J282" s="136" cm="1">
        <f t="array" ref="J282">Ikäryhmähinnat[Ikä 0–5]*Ikärakenne[[#This Row],[0–5-vuotiaat]]</f>
        <v>959853.13</v>
      </c>
      <c r="K282" s="136" cm="1">
        <f t="array" ref="K282">Ikäryhmähinnat[Ikä 6]*Ikärakenne[[#This Row],[6 vuotiaat]]</f>
        <v>209852.28</v>
      </c>
      <c r="L282" s="136" cm="1">
        <f t="array" ref="L282">Ikäryhmähinnat[Ikä 7–12]*Ikärakenne[[#This Row],[7–12-vuotiaat]]</f>
        <v>1070545.1000000001</v>
      </c>
      <c r="M282" s="136" cm="1">
        <f t="array" ref="M282">Ikäryhmähinnat[Ikä 13–15]*Ikärakenne[[#This Row],[13–15-vuotiaat]]</f>
        <v>1024837.1</v>
      </c>
      <c r="N282" s="136" cm="1">
        <f t="array" ref="N282">Ikäryhmähinnat[Ikä 16+]*Ikärakenne[[#This Row],[16 vuotta täyttäneet]]</f>
        <v>134260.63999999998</v>
      </c>
      <c r="O282" s="136" cm="1">
        <f t="array" ref="O282">Ikäryhmähinnat[Ikä 18-64]*Ikärakenne[[#This Row],[18–64-vuotiaat]]</f>
        <v>101906.87999999999</v>
      </c>
      <c r="P282" s="178">
        <f>SUM(Ikärakenne[[#This Row],[Ikä 0–5]:[Ikä 18-64]])</f>
        <v>3501255.13</v>
      </c>
    </row>
    <row r="283" spans="1:16" x14ac:dyDescent="0.25">
      <c r="A283" s="127">
        <v>921</v>
      </c>
      <c r="B283" s="124" t="s">
        <v>288</v>
      </c>
      <c r="C283" s="38">
        <f>SUM(Ikärakenne[[#This Row],[0–5-vuotiaat]:[16 vuotta täyttäneet]])</f>
        <v>1851</v>
      </c>
      <c r="D283" s="41">
        <v>44</v>
      </c>
      <c r="E283" s="41">
        <v>9</v>
      </c>
      <c r="F283" s="41">
        <v>68</v>
      </c>
      <c r="G283" s="41">
        <v>53</v>
      </c>
      <c r="H283" s="41">
        <v>1677</v>
      </c>
      <c r="I283" s="41">
        <v>835</v>
      </c>
      <c r="J283" s="136" cm="1">
        <f t="array" ref="J283">Ikäryhmähinnat[Ikä 0–5]*Ikärakenne[[#This Row],[0–5-vuotiaat]]</f>
        <v>394705.96</v>
      </c>
      <c r="K283" s="136" cm="1">
        <f t="array" ref="K283">Ikäryhmähinnat[Ikä 6]*Ikärakenne[[#This Row],[6 vuotiaat]]</f>
        <v>85848.66</v>
      </c>
      <c r="L283" s="136" cm="1">
        <f t="array" ref="L283">Ikäryhmähinnat[Ikä 7–12]*Ikärakenne[[#This Row],[7–12-vuotiaat]]</f>
        <v>555702.80000000005</v>
      </c>
      <c r="M283" s="136" cm="1">
        <f t="array" ref="M283">Ikäryhmähinnat[Ikä 13–15]*Ikärakenne[[#This Row],[13–15-vuotiaat]]</f>
        <v>734004.95</v>
      </c>
      <c r="N283" s="136" cm="1">
        <f t="array" ref="N283">Ikäryhmähinnat[Ikä 16+]*Ikärakenne[[#This Row],[16 vuotta täyttäneet]]</f>
        <v>117758.94</v>
      </c>
      <c r="O283" s="136" cm="1">
        <f t="array" ref="O283">Ikäryhmähinnat[Ikä 18-64]*Ikärakenne[[#This Row],[18–64-vuotiaat]]</f>
        <v>71868.45</v>
      </c>
      <c r="P283" s="178">
        <f>SUM(Ikärakenne[[#This Row],[Ikä 0–5]:[Ikä 18-64]])</f>
        <v>1959889.76</v>
      </c>
    </row>
    <row r="284" spans="1:16" x14ac:dyDescent="0.25">
      <c r="A284" s="127">
        <v>922</v>
      </c>
      <c r="B284" s="124" t="s">
        <v>289</v>
      </c>
      <c r="C284" s="38">
        <f>SUM(Ikärakenne[[#This Row],[0–5-vuotiaat]:[16 vuotta täyttäneet]])</f>
        <v>4511</v>
      </c>
      <c r="D284" s="41">
        <v>265</v>
      </c>
      <c r="E284" s="41">
        <v>49</v>
      </c>
      <c r="F284" s="41">
        <v>386</v>
      </c>
      <c r="G284" s="41">
        <v>218</v>
      </c>
      <c r="H284" s="41">
        <v>3593</v>
      </c>
      <c r="I284" s="41">
        <v>2568</v>
      </c>
      <c r="J284" s="136" cm="1">
        <f t="array" ref="J284">Ikäryhmähinnat[Ikä 0–5]*Ikärakenne[[#This Row],[0–5-vuotiaat]]</f>
        <v>2377206.35</v>
      </c>
      <c r="K284" s="136" cm="1">
        <f t="array" ref="K284">Ikäryhmähinnat[Ikä 6]*Ikärakenne[[#This Row],[6 vuotiaat]]</f>
        <v>467398.26</v>
      </c>
      <c r="L284" s="136" cm="1">
        <f t="array" ref="L284">Ikäryhmähinnat[Ikä 7–12]*Ikärakenne[[#This Row],[7–12-vuotiaat]]</f>
        <v>3154430.6</v>
      </c>
      <c r="M284" s="136" cm="1">
        <f t="array" ref="M284">Ikäryhmähinnat[Ikä 13–15]*Ikärakenne[[#This Row],[13–15-vuotiaat]]</f>
        <v>3019114.6999999997</v>
      </c>
      <c r="N284" s="136" cm="1">
        <f t="array" ref="N284">Ikäryhmähinnat[Ikä 16+]*Ikärakenne[[#This Row],[16 vuotta täyttäneet]]</f>
        <v>252300.46</v>
      </c>
      <c r="O284" s="136" cm="1">
        <f t="array" ref="O284">Ikäryhmähinnat[Ikä 18-64]*Ikärakenne[[#This Row],[18–64-vuotiaat]]</f>
        <v>221027.75999999998</v>
      </c>
      <c r="P284" s="178">
        <f>SUM(Ikärakenne[[#This Row],[Ikä 0–5]:[Ikä 18-64]])</f>
        <v>9491478.1300000008</v>
      </c>
    </row>
    <row r="285" spans="1:16" x14ac:dyDescent="0.25">
      <c r="A285" s="127">
        <v>924</v>
      </c>
      <c r="B285" s="124" t="s">
        <v>290</v>
      </c>
      <c r="C285" s="38">
        <f>SUM(Ikärakenne[[#This Row],[0–5-vuotiaat]:[16 vuotta täyttäneet]])</f>
        <v>2931</v>
      </c>
      <c r="D285" s="41">
        <v>124</v>
      </c>
      <c r="E285" s="41">
        <v>19</v>
      </c>
      <c r="F285" s="41">
        <v>176</v>
      </c>
      <c r="G285" s="41">
        <v>119</v>
      </c>
      <c r="H285" s="41">
        <v>2493</v>
      </c>
      <c r="I285" s="41">
        <v>1444</v>
      </c>
      <c r="J285" s="136" cm="1">
        <f t="array" ref="J285">Ikäryhmähinnat[Ikä 0–5]*Ikärakenne[[#This Row],[0–5-vuotiaat]]</f>
        <v>1112353.1599999999</v>
      </c>
      <c r="K285" s="136" cm="1">
        <f t="array" ref="K285">Ikäryhmähinnat[Ikä 6]*Ikärakenne[[#This Row],[6 vuotiaat]]</f>
        <v>181236.06</v>
      </c>
      <c r="L285" s="136" cm="1">
        <f t="array" ref="L285">Ikäryhmähinnat[Ikä 7–12]*Ikärakenne[[#This Row],[7–12-vuotiaat]]</f>
        <v>1438289.6</v>
      </c>
      <c r="M285" s="136" cm="1">
        <f t="array" ref="M285">Ikäryhmähinnat[Ikä 13–15]*Ikärakenne[[#This Row],[13–15-vuotiaat]]</f>
        <v>1648048.8499999999</v>
      </c>
      <c r="N285" s="136" cm="1">
        <f t="array" ref="N285">Ikäryhmähinnat[Ikä 16+]*Ikärakenne[[#This Row],[16 vuotta täyttäneet]]</f>
        <v>175058.46</v>
      </c>
      <c r="O285" s="136" cm="1">
        <f t="array" ref="O285">Ikäryhmähinnat[Ikä 18-64]*Ikärakenne[[#This Row],[18–64-vuotiaat]]</f>
        <v>124285.07999999999</v>
      </c>
      <c r="P285" s="178">
        <f>SUM(Ikärakenne[[#This Row],[Ikä 0–5]:[Ikä 18-64]])</f>
        <v>4679271.21</v>
      </c>
    </row>
    <row r="286" spans="1:16" x14ac:dyDescent="0.25">
      <c r="A286" s="127">
        <v>925</v>
      </c>
      <c r="B286" s="124" t="s">
        <v>291</v>
      </c>
      <c r="C286" s="38">
        <f>SUM(Ikärakenne[[#This Row],[0–5-vuotiaat]:[16 vuotta täyttäneet]])</f>
        <v>3352</v>
      </c>
      <c r="D286" s="41">
        <v>123</v>
      </c>
      <c r="E286" s="41">
        <v>33</v>
      </c>
      <c r="F286" s="41">
        <v>224</v>
      </c>
      <c r="G286" s="41">
        <v>136</v>
      </c>
      <c r="H286" s="41">
        <v>2836</v>
      </c>
      <c r="I286" s="41">
        <v>1796</v>
      </c>
      <c r="J286" s="136" cm="1">
        <f t="array" ref="J286">Ikäryhmähinnat[Ikä 0–5]*Ikärakenne[[#This Row],[0–5-vuotiaat]]</f>
        <v>1103382.57</v>
      </c>
      <c r="K286" s="136" cm="1">
        <f t="array" ref="K286">Ikäryhmähinnat[Ikä 6]*Ikärakenne[[#This Row],[6 vuotiaat]]</f>
        <v>314778.42</v>
      </c>
      <c r="L286" s="136" cm="1">
        <f t="array" ref="L286">Ikäryhmähinnat[Ikä 7–12]*Ikärakenne[[#This Row],[7–12-vuotiaat]]</f>
        <v>1830550.4000000001</v>
      </c>
      <c r="M286" s="136" cm="1">
        <f t="array" ref="M286">Ikäryhmähinnat[Ikä 13–15]*Ikärakenne[[#This Row],[13–15-vuotiaat]]</f>
        <v>1883484.4</v>
      </c>
      <c r="N286" s="136" cm="1">
        <f t="array" ref="N286">Ikäryhmähinnat[Ikä 16+]*Ikärakenne[[#This Row],[16 vuotta täyttäneet]]</f>
        <v>199143.91999999998</v>
      </c>
      <c r="O286" s="136" cm="1">
        <f t="array" ref="O286">Ikäryhmähinnat[Ikä 18-64]*Ikärakenne[[#This Row],[18–64-vuotiaat]]</f>
        <v>154581.72</v>
      </c>
      <c r="P286" s="178">
        <f>SUM(Ikärakenne[[#This Row],[Ikä 0–5]:[Ikä 18-64]])</f>
        <v>5485921.4299999997</v>
      </c>
    </row>
    <row r="287" spans="1:16" x14ac:dyDescent="0.25">
      <c r="A287" s="127">
        <v>927</v>
      </c>
      <c r="B287" s="124" t="s">
        <v>292</v>
      </c>
      <c r="C287" s="38">
        <f>SUM(Ikärakenne[[#This Row],[0–5-vuotiaat]:[16 vuotta täyttäneet]])</f>
        <v>28799</v>
      </c>
      <c r="D287" s="41">
        <v>1462</v>
      </c>
      <c r="E287" s="41">
        <v>298</v>
      </c>
      <c r="F287" s="41">
        <v>2031</v>
      </c>
      <c r="G287" s="41">
        <v>1248</v>
      </c>
      <c r="H287" s="41">
        <v>23760</v>
      </c>
      <c r="I287" s="41">
        <v>16635</v>
      </c>
      <c r="J287" s="136" cm="1">
        <f t="array" ref="J287">Ikäryhmähinnat[Ikä 0–5]*Ikärakenne[[#This Row],[0–5-vuotiaat]]</f>
        <v>13115002.58</v>
      </c>
      <c r="K287" s="136" cm="1">
        <f t="array" ref="K287">Ikäryhmähinnat[Ikä 6]*Ikärakenne[[#This Row],[6 vuotiaat]]</f>
        <v>2842544.52</v>
      </c>
      <c r="L287" s="136" cm="1">
        <f t="array" ref="L287">Ikäryhmähinnat[Ikä 7–12]*Ikärakenne[[#This Row],[7–12-vuotiaat]]</f>
        <v>16597535.100000001</v>
      </c>
      <c r="M287" s="136" cm="1">
        <f t="array" ref="M287">Ikäryhmähinnat[Ikä 13–15]*Ikärakenne[[#This Row],[13–15-vuotiaat]]</f>
        <v>17283739.199999999</v>
      </c>
      <c r="N287" s="136" cm="1">
        <f t="array" ref="N287">Ikäryhmähinnat[Ikä 16+]*Ikärakenne[[#This Row],[16 vuotta täyttäneet]]</f>
        <v>1668427.2</v>
      </c>
      <c r="O287" s="136" cm="1">
        <f t="array" ref="O287">Ikäryhmähinnat[Ikä 18-64]*Ikärakenne[[#This Row],[18–64-vuotiaat]]</f>
        <v>1431774.45</v>
      </c>
      <c r="P287" s="178">
        <f>SUM(Ikärakenne[[#This Row],[Ikä 0–5]:[Ikä 18-64]])</f>
        <v>52939023.050000012</v>
      </c>
    </row>
    <row r="288" spans="1:16" x14ac:dyDescent="0.25">
      <c r="A288" s="127">
        <v>931</v>
      </c>
      <c r="B288" s="124" t="s">
        <v>293</v>
      </c>
      <c r="C288" s="38">
        <f>SUM(Ikärakenne[[#This Row],[0–5-vuotiaat]:[16 vuotta täyttäneet]])</f>
        <v>5764</v>
      </c>
      <c r="D288" s="41">
        <v>219</v>
      </c>
      <c r="E288" s="41">
        <v>44</v>
      </c>
      <c r="F288" s="41">
        <v>278</v>
      </c>
      <c r="G288" s="41">
        <v>154</v>
      </c>
      <c r="H288" s="41">
        <v>5069</v>
      </c>
      <c r="I288" s="41">
        <v>2668</v>
      </c>
      <c r="J288" s="136" cm="1">
        <f t="array" ref="J288">Ikäryhmähinnat[Ikä 0–5]*Ikärakenne[[#This Row],[0–5-vuotiaat]]</f>
        <v>1964559.21</v>
      </c>
      <c r="K288" s="136" cm="1">
        <f t="array" ref="K288">Ikäryhmähinnat[Ikä 6]*Ikärakenne[[#This Row],[6 vuotiaat]]</f>
        <v>419704.56</v>
      </c>
      <c r="L288" s="136" cm="1">
        <f t="array" ref="L288">Ikäryhmähinnat[Ikä 7–12]*Ikärakenne[[#This Row],[7–12-vuotiaat]]</f>
        <v>2271843.8000000003</v>
      </c>
      <c r="M288" s="136" cm="1">
        <f t="array" ref="M288">Ikäryhmähinnat[Ikä 13–15]*Ikärakenne[[#This Row],[13–15-vuotiaat]]</f>
        <v>2132769.1</v>
      </c>
      <c r="N288" s="136" cm="1">
        <f t="array" ref="N288">Ikäryhmähinnat[Ikä 16+]*Ikärakenne[[#This Row],[16 vuotta täyttäneet]]</f>
        <v>355945.18</v>
      </c>
      <c r="O288" s="136" cm="1">
        <f t="array" ref="O288">Ikäryhmähinnat[Ikä 18-64]*Ikärakenne[[#This Row],[18–64-vuotiaat]]</f>
        <v>229634.75999999998</v>
      </c>
      <c r="P288" s="178">
        <f>SUM(Ikärakenne[[#This Row],[Ikä 0–5]:[Ikä 18-64]])</f>
        <v>7374456.6099999994</v>
      </c>
    </row>
    <row r="289" spans="1:16" x14ac:dyDescent="0.25">
      <c r="A289" s="127">
        <v>934</v>
      </c>
      <c r="B289" s="124" t="s">
        <v>294</v>
      </c>
      <c r="C289" s="38">
        <f>SUM(Ikärakenne[[#This Row],[0–5-vuotiaat]:[16 vuotta täyttäneet]])</f>
        <v>2607</v>
      </c>
      <c r="D289" s="41">
        <v>70</v>
      </c>
      <c r="E289" s="41">
        <v>15</v>
      </c>
      <c r="F289" s="41">
        <v>164</v>
      </c>
      <c r="G289" s="41">
        <v>101</v>
      </c>
      <c r="H289" s="41">
        <v>2257</v>
      </c>
      <c r="I289" s="41">
        <v>1310</v>
      </c>
      <c r="J289" s="136" cm="1">
        <f t="array" ref="J289">Ikäryhmähinnat[Ikä 0–5]*Ikärakenne[[#This Row],[0–5-vuotiaat]]</f>
        <v>627941.30000000005</v>
      </c>
      <c r="K289" s="136" cm="1">
        <f t="array" ref="K289">Ikäryhmähinnat[Ikä 6]*Ikärakenne[[#This Row],[6 vuotiaat]]</f>
        <v>143081.1</v>
      </c>
      <c r="L289" s="136" cm="1">
        <f t="array" ref="L289">Ikäryhmähinnat[Ikä 7–12]*Ikärakenne[[#This Row],[7–12-vuotiaat]]</f>
        <v>1340224.4000000001</v>
      </c>
      <c r="M289" s="136" cm="1">
        <f t="array" ref="M289">Ikäryhmähinnat[Ikä 13–15]*Ikärakenne[[#This Row],[13–15-vuotiaat]]</f>
        <v>1398764.15</v>
      </c>
      <c r="N289" s="136" cm="1">
        <f t="array" ref="N289">Ikäryhmähinnat[Ikä 16+]*Ikärakenne[[#This Row],[16 vuotta täyttäneet]]</f>
        <v>158486.54</v>
      </c>
      <c r="O289" s="136" cm="1">
        <f t="array" ref="O289">Ikäryhmähinnat[Ikä 18-64]*Ikärakenne[[#This Row],[18–64-vuotiaat]]</f>
        <v>112751.7</v>
      </c>
      <c r="P289" s="178">
        <f>SUM(Ikärakenne[[#This Row],[Ikä 0–5]:[Ikä 18-64]])</f>
        <v>3781249.1900000004</v>
      </c>
    </row>
    <row r="290" spans="1:16" x14ac:dyDescent="0.25">
      <c r="A290" s="127">
        <v>935</v>
      </c>
      <c r="B290" s="124" t="s">
        <v>295</v>
      </c>
      <c r="C290" s="38">
        <f>SUM(Ikärakenne[[#This Row],[0–5-vuotiaat]:[16 vuotta täyttäneet]])</f>
        <v>2831</v>
      </c>
      <c r="D290" s="41">
        <v>66</v>
      </c>
      <c r="E290" s="41">
        <v>16</v>
      </c>
      <c r="F290" s="41">
        <v>133</v>
      </c>
      <c r="G290" s="41">
        <v>91</v>
      </c>
      <c r="H290" s="41">
        <v>2525</v>
      </c>
      <c r="I290" s="41">
        <v>1427</v>
      </c>
      <c r="J290" s="136" cm="1">
        <f t="array" ref="J290">Ikäryhmähinnat[Ikä 0–5]*Ikärakenne[[#This Row],[0–5-vuotiaat]]</f>
        <v>592058.94000000006</v>
      </c>
      <c r="K290" s="136" cm="1">
        <f t="array" ref="K290">Ikäryhmähinnat[Ikä 6]*Ikärakenne[[#This Row],[6 vuotiaat]]</f>
        <v>152619.84</v>
      </c>
      <c r="L290" s="136" cm="1">
        <f t="array" ref="L290">Ikäryhmähinnat[Ikä 7–12]*Ikärakenne[[#This Row],[7–12-vuotiaat]]</f>
        <v>1086889.3</v>
      </c>
      <c r="M290" s="136" cm="1">
        <f t="array" ref="M290">Ikäryhmähinnat[Ikä 13–15]*Ikärakenne[[#This Row],[13–15-vuotiaat]]</f>
        <v>1260272.6499999999</v>
      </c>
      <c r="N290" s="136" cm="1">
        <f t="array" ref="N290">Ikäryhmähinnat[Ikä 16+]*Ikärakenne[[#This Row],[16 vuotta täyttäneet]]</f>
        <v>177305.5</v>
      </c>
      <c r="O290" s="136" cm="1">
        <f t="array" ref="O290">Ikäryhmähinnat[Ikä 18-64]*Ikärakenne[[#This Row],[18–64-vuotiaat]]</f>
        <v>122821.88999999998</v>
      </c>
      <c r="P290" s="178">
        <f>SUM(Ikärakenne[[#This Row],[Ikä 0–5]:[Ikä 18-64]])</f>
        <v>3391968.12</v>
      </c>
    </row>
    <row r="291" spans="1:16" x14ac:dyDescent="0.25">
      <c r="A291" s="127">
        <v>936</v>
      </c>
      <c r="B291" s="124" t="s">
        <v>296</v>
      </c>
      <c r="C291" s="38">
        <f>SUM(Ikärakenne[[#This Row],[0–5-vuotiaat]:[16 vuotta täyttäneet]])</f>
        <v>6190</v>
      </c>
      <c r="D291" s="41">
        <v>212</v>
      </c>
      <c r="E291" s="41">
        <v>40</v>
      </c>
      <c r="F291" s="41">
        <v>312</v>
      </c>
      <c r="G291" s="41">
        <v>190</v>
      </c>
      <c r="H291" s="41">
        <v>5436</v>
      </c>
      <c r="I291" s="41">
        <v>2924</v>
      </c>
      <c r="J291" s="136" cm="1">
        <f t="array" ref="J291">Ikäryhmähinnat[Ikä 0–5]*Ikärakenne[[#This Row],[0–5-vuotiaat]]</f>
        <v>1901765.08</v>
      </c>
      <c r="K291" s="136" cm="1">
        <f t="array" ref="K291">Ikäryhmähinnat[Ikä 6]*Ikärakenne[[#This Row],[6 vuotiaat]]</f>
        <v>381549.6</v>
      </c>
      <c r="L291" s="136" cm="1">
        <f t="array" ref="L291">Ikäryhmähinnat[Ikä 7–12]*Ikärakenne[[#This Row],[7–12-vuotiaat]]</f>
        <v>2549695.2000000002</v>
      </c>
      <c r="M291" s="136" cm="1">
        <f t="array" ref="M291">Ikäryhmähinnat[Ikä 13–15]*Ikärakenne[[#This Row],[13–15-vuotiaat]]</f>
        <v>2631338.5</v>
      </c>
      <c r="N291" s="136" cm="1">
        <f t="array" ref="N291">Ikäryhmähinnat[Ikä 16+]*Ikärakenne[[#This Row],[16 vuotta täyttäneet]]</f>
        <v>381715.92</v>
      </c>
      <c r="O291" s="136" cm="1">
        <f t="array" ref="O291">Ikäryhmähinnat[Ikä 18-64]*Ikärakenne[[#This Row],[18–64-vuotiaat]]</f>
        <v>251668.68</v>
      </c>
      <c r="P291" s="178">
        <f>SUM(Ikärakenne[[#This Row],[Ikä 0–5]:[Ikä 18-64]])</f>
        <v>8097732.9800000004</v>
      </c>
    </row>
    <row r="292" spans="1:16" x14ac:dyDescent="0.25">
      <c r="A292" s="127">
        <v>946</v>
      </c>
      <c r="B292" s="124" t="s">
        <v>297</v>
      </c>
      <c r="C292" s="38">
        <f>SUM(Ikärakenne[[#This Row],[0–5-vuotiaat]:[16 vuotta täyttäneet]])</f>
        <v>6210</v>
      </c>
      <c r="D292" s="41">
        <v>358</v>
      </c>
      <c r="E292" s="41">
        <v>59</v>
      </c>
      <c r="F292" s="41">
        <v>447</v>
      </c>
      <c r="G292" s="41">
        <v>262</v>
      </c>
      <c r="H292" s="41">
        <v>5084</v>
      </c>
      <c r="I292" s="41">
        <v>3161</v>
      </c>
      <c r="J292" s="136" cm="1">
        <f t="array" ref="J292">Ikäryhmähinnat[Ikä 0–5]*Ikärakenne[[#This Row],[0–5-vuotiaat]]</f>
        <v>3211471.22</v>
      </c>
      <c r="K292" s="136" cm="1">
        <f t="array" ref="K292">Ikäryhmähinnat[Ikä 6]*Ikärakenne[[#This Row],[6 vuotiaat]]</f>
        <v>562785.66</v>
      </c>
      <c r="L292" s="136" cm="1">
        <f t="array" ref="L292">Ikäryhmähinnat[Ikä 7–12]*Ikärakenne[[#This Row],[7–12-vuotiaat]]</f>
        <v>3652928.7</v>
      </c>
      <c r="M292" s="136" cm="1">
        <f t="array" ref="M292">Ikäryhmähinnat[Ikä 13–15]*Ikärakenne[[#This Row],[13–15-vuotiaat]]</f>
        <v>3628477.3</v>
      </c>
      <c r="N292" s="136" cm="1">
        <f t="array" ref="N292">Ikäryhmähinnat[Ikä 16+]*Ikärakenne[[#This Row],[16 vuotta täyttäneet]]</f>
        <v>356998.48</v>
      </c>
      <c r="O292" s="136" cm="1">
        <f t="array" ref="O292">Ikäryhmähinnat[Ikä 18-64]*Ikärakenne[[#This Row],[18–64-vuotiaat]]</f>
        <v>272067.26999999996</v>
      </c>
      <c r="P292" s="178">
        <f>SUM(Ikärakenne[[#This Row],[Ikä 0–5]:[Ikä 18-64]])</f>
        <v>11684728.629999999</v>
      </c>
    </row>
    <row r="293" spans="1:16" x14ac:dyDescent="0.25">
      <c r="A293" s="127">
        <v>976</v>
      </c>
      <c r="B293" s="124" t="s">
        <v>298</v>
      </c>
      <c r="C293" s="38">
        <f>SUM(Ikärakenne[[#This Row],[0–5-vuotiaat]:[16 vuotta täyttäneet]])</f>
        <v>3721</v>
      </c>
      <c r="D293" s="41">
        <v>110</v>
      </c>
      <c r="E293" s="41">
        <v>28</v>
      </c>
      <c r="F293" s="41">
        <v>151</v>
      </c>
      <c r="G293" s="41">
        <v>122</v>
      </c>
      <c r="H293" s="41">
        <v>3310</v>
      </c>
      <c r="I293" s="41">
        <v>1712</v>
      </c>
      <c r="J293" s="136" cm="1">
        <f t="array" ref="J293">Ikäryhmähinnat[Ikä 0–5]*Ikärakenne[[#This Row],[0–5-vuotiaat]]</f>
        <v>986764.9</v>
      </c>
      <c r="K293" s="136" cm="1">
        <f t="array" ref="K293">Ikäryhmähinnat[Ikä 6]*Ikärakenne[[#This Row],[6 vuotiaat]]</f>
        <v>267084.71999999997</v>
      </c>
      <c r="L293" s="136" cm="1">
        <f t="array" ref="L293">Ikäryhmähinnat[Ikä 7–12]*Ikärakenne[[#This Row],[7–12-vuotiaat]]</f>
        <v>1233987.1000000001</v>
      </c>
      <c r="M293" s="136" cm="1">
        <f t="array" ref="M293">Ikäryhmähinnat[Ikä 13–15]*Ikärakenne[[#This Row],[13–15-vuotiaat]]</f>
        <v>1689596.3</v>
      </c>
      <c r="N293" s="136" cm="1">
        <f t="array" ref="N293">Ikäryhmähinnat[Ikä 16+]*Ikärakenne[[#This Row],[16 vuotta täyttäneet]]</f>
        <v>232428.19999999998</v>
      </c>
      <c r="O293" s="136" cm="1">
        <f t="array" ref="O293">Ikäryhmähinnat[Ikä 18-64]*Ikärakenne[[#This Row],[18–64-vuotiaat]]</f>
        <v>147351.84</v>
      </c>
      <c r="P293" s="178">
        <f>SUM(Ikärakenne[[#This Row],[Ikä 0–5]:[Ikä 18-64]])</f>
        <v>4557213.0600000005</v>
      </c>
    </row>
    <row r="294" spans="1:16" x14ac:dyDescent="0.25">
      <c r="A294" s="127">
        <v>977</v>
      </c>
      <c r="B294" s="124" t="s">
        <v>299</v>
      </c>
      <c r="C294" s="38">
        <f>SUM(Ikärakenne[[#This Row],[0–5-vuotiaat]:[16 vuotta täyttäneet]])</f>
        <v>15406</v>
      </c>
      <c r="D294" s="41">
        <v>929</v>
      </c>
      <c r="E294" s="41">
        <v>194</v>
      </c>
      <c r="F294" s="41">
        <v>1378</v>
      </c>
      <c r="G294" s="41">
        <v>698</v>
      </c>
      <c r="H294" s="41">
        <v>12207</v>
      </c>
      <c r="I294" s="41">
        <v>8291</v>
      </c>
      <c r="J294" s="136" cm="1">
        <f t="array" ref="J294">Ikäryhmähinnat[Ikä 0–5]*Ikärakenne[[#This Row],[0–5-vuotiaat]]</f>
        <v>8333678.1100000003</v>
      </c>
      <c r="K294" s="136" cm="1">
        <f t="array" ref="K294">Ikäryhmähinnat[Ikä 6]*Ikärakenne[[#This Row],[6 vuotiaat]]</f>
        <v>1850515.56</v>
      </c>
      <c r="L294" s="136" cm="1">
        <f t="array" ref="L294">Ikäryhmähinnat[Ikä 7–12]*Ikärakenne[[#This Row],[7–12-vuotiaat]]</f>
        <v>11261153.800000001</v>
      </c>
      <c r="M294" s="136" cm="1">
        <f t="array" ref="M294">Ikäryhmähinnat[Ikä 13–15]*Ikärakenne[[#This Row],[13–15-vuotiaat]]</f>
        <v>9666706.6999999993</v>
      </c>
      <c r="N294" s="136" cm="1">
        <f t="array" ref="N294">Ikäryhmähinnat[Ikä 16+]*Ikärakenne[[#This Row],[16 vuotta täyttäneet]]</f>
        <v>857175.54</v>
      </c>
      <c r="O294" s="136" cm="1">
        <f t="array" ref="O294">Ikäryhmähinnat[Ikä 18-64]*Ikärakenne[[#This Row],[18–64-vuotiaat]]</f>
        <v>713606.37</v>
      </c>
      <c r="P294" s="178">
        <f>SUM(Ikärakenne[[#This Row],[Ikä 0–5]:[Ikä 18-64]])</f>
        <v>32682836.079999998</v>
      </c>
    </row>
    <row r="295" spans="1:16" x14ac:dyDescent="0.25">
      <c r="A295" s="127">
        <v>980</v>
      </c>
      <c r="B295" s="124" t="s">
        <v>300</v>
      </c>
      <c r="C295" s="38">
        <f>SUM(Ikärakenne[[#This Row],[0–5-vuotiaat]:[16 vuotta täyttäneet]])</f>
        <v>33704</v>
      </c>
      <c r="D295" s="41">
        <v>2205</v>
      </c>
      <c r="E295" s="41">
        <v>404</v>
      </c>
      <c r="F295" s="41">
        <v>2842</v>
      </c>
      <c r="G295" s="41">
        <v>1582</v>
      </c>
      <c r="H295" s="41">
        <v>26671</v>
      </c>
      <c r="I295" s="41">
        <v>18815</v>
      </c>
      <c r="J295" s="136" cm="1">
        <f t="array" ref="J295">Ikäryhmähinnat[Ikä 0–5]*Ikärakenne[[#This Row],[0–5-vuotiaat]]</f>
        <v>19780150.949999999</v>
      </c>
      <c r="K295" s="136" cm="1">
        <f t="array" ref="K295">Ikäryhmähinnat[Ikä 6]*Ikärakenne[[#This Row],[6 vuotiaat]]</f>
        <v>3853650.96</v>
      </c>
      <c r="L295" s="136" cm="1">
        <f t="array" ref="L295">Ikäryhmähinnat[Ikä 7–12]*Ikärakenne[[#This Row],[7–12-vuotiaat]]</f>
        <v>23225108.199999999</v>
      </c>
      <c r="M295" s="136" cm="1">
        <f t="array" ref="M295">Ikäryhmähinnat[Ikä 13–15]*Ikärakenne[[#This Row],[13–15-vuotiaat]]</f>
        <v>21909355.300000001</v>
      </c>
      <c r="N295" s="136" cm="1">
        <f t="array" ref="N295">Ikäryhmähinnat[Ikä 16+]*Ikärakenne[[#This Row],[16 vuotta täyttäneet]]</f>
        <v>1872837.6199999999</v>
      </c>
      <c r="O295" s="136" cm="1">
        <f t="array" ref="O295">Ikäryhmähinnat[Ikä 18-64]*Ikärakenne[[#This Row],[18–64-vuotiaat]]</f>
        <v>1619407.0499999998</v>
      </c>
      <c r="P295" s="178">
        <f>SUM(Ikärakenne[[#This Row],[Ikä 0–5]:[Ikä 18-64]])</f>
        <v>72260510.079999998</v>
      </c>
    </row>
    <row r="296" spans="1:16" x14ac:dyDescent="0.25">
      <c r="A296" s="127">
        <v>981</v>
      </c>
      <c r="B296" s="124" t="s">
        <v>301</v>
      </c>
      <c r="C296" s="38">
        <f>SUM(Ikärakenne[[#This Row],[0–5-vuotiaat]:[16 vuotta täyttäneet]])</f>
        <v>2193</v>
      </c>
      <c r="D296" s="41">
        <v>65</v>
      </c>
      <c r="E296" s="41">
        <v>17</v>
      </c>
      <c r="F296" s="41">
        <v>105</v>
      </c>
      <c r="G296" s="41">
        <v>67</v>
      </c>
      <c r="H296" s="41">
        <v>1939</v>
      </c>
      <c r="I296" s="41">
        <v>1204</v>
      </c>
      <c r="J296" s="136" cm="1">
        <f t="array" ref="J296">Ikäryhmähinnat[Ikä 0–5]*Ikärakenne[[#This Row],[0–5-vuotiaat]]</f>
        <v>583088.35</v>
      </c>
      <c r="K296" s="136" cm="1">
        <f t="array" ref="K296">Ikäryhmähinnat[Ikä 6]*Ikärakenne[[#This Row],[6 vuotiaat]]</f>
        <v>162158.57999999999</v>
      </c>
      <c r="L296" s="136" cm="1">
        <f t="array" ref="L296">Ikäryhmähinnat[Ikä 7–12]*Ikärakenne[[#This Row],[7–12-vuotiaat]]</f>
        <v>858070.5</v>
      </c>
      <c r="M296" s="136" cm="1">
        <f t="array" ref="M296">Ikäryhmähinnat[Ikä 13–15]*Ikärakenne[[#This Row],[13–15-vuotiaat]]</f>
        <v>927893.04999999993</v>
      </c>
      <c r="N296" s="136" cm="1">
        <f t="array" ref="N296">Ikäryhmähinnat[Ikä 16+]*Ikärakenne[[#This Row],[16 vuotta täyttäneet]]</f>
        <v>136156.57999999999</v>
      </c>
      <c r="O296" s="136" cm="1">
        <f t="array" ref="O296">Ikäryhmähinnat[Ikä 18-64]*Ikärakenne[[#This Row],[18–64-vuotiaat]]</f>
        <v>103628.28</v>
      </c>
      <c r="P296" s="178">
        <f>SUM(Ikärakenne[[#This Row],[Ikä 0–5]:[Ikä 18-64]])</f>
        <v>2770995.34</v>
      </c>
    </row>
    <row r="297" spans="1:16" x14ac:dyDescent="0.25">
      <c r="A297" s="127">
        <v>989</v>
      </c>
      <c r="B297" s="124" t="s">
        <v>302</v>
      </c>
      <c r="C297" s="38">
        <f>SUM(Ikärakenne[[#This Row],[0–5-vuotiaat]:[16 vuotta täyttäneet]])</f>
        <v>5220</v>
      </c>
      <c r="D297" s="41">
        <v>191</v>
      </c>
      <c r="E297" s="41">
        <v>33</v>
      </c>
      <c r="F297" s="41">
        <v>292</v>
      </c>
      <c r="G297" s="41">
        <v>165</v>
      </c>
      <c r="H297" s="41">
        <v>4539</v>
      </c>
      <c r="I297" s="41">
        <v>2512</v>
      </c>
      <c r="J297" s="136" cm="1">
        <f t="array" ref="J297">Ikäryhmähinnat[Ikä 0–5]*Ikärakenne[[#This Row],[0–5-vuotiaat]]</f>
        <v>1713382.69</v>
      </c>
      <c r="K297" s="136" cm="1">
        <f t="array" ref="K297">Ikäryhmähinnat[Ikä 6]*Ikärakenne[[#This Row],[6 vuotiaat]]</f>
        <v>314778.42</v>
      </c>
      <c r="L297" s="136" cm="1">
        <f t="array" ref="L297">Ikäryhmähinnat[Ikä 7–12]*Ikärakenne[[#This Row],[7–12-vuotiaat]]</f>
        <v>2386253.2000000002</v>
      </c>
      <c r="M297" s="136" cm="1">
        <f t="array" ref="M297">Ikäryhmähinnat[Ikä 13–15]*Ikärakenne[[#This Row],[13–15-vuotiaat]]</f>
        <v>2285109.75</v>
      </c>
      <c r="N297" s="136" cm="1">
        <f t="array" ref="N297">Ikäryhmähinnat[Ikä 16+]*Ikärakenne[[#This Row],[16 vuotta täyttäneet]]</f>
        <v>318728.58</v>
      </c>
      <c r="O297" s="136" cm="1">
        <f t="array" ref="O297">Ikäryhmähinnat[Ikä 18-64]*Ikärakenne[[#This Row],[18–64-vuotiaat]]</f>
        <v>216207.84</v>
      </c>
      <c r="P297" s="178">
        <f>SUM(Ikärakenne[[#This Row],[Ikä 0–5]:[Ikä 18-64]])</f>
        <v>7234460.4800000004</v>
      </c>
    </row>
    <row r="298" spans="1:16" x14ac:dyDescent="0.25">
      <c r="A298" s="127">
        <v>992</v>
      </c>
      <c r="B298" s="124" t="s">
        <v>303</v>
      </c>
      <c r="C298" s="38">
        <f>SUM(Ikärakenne[[#This Row],[0–5-vuotiaat]:[16 vuotta täyttäneet]])</f>
        <v>17740</v>
      </c>
      <c r="D298" s="41">
        <v>742</v>
      </c>
      <c r="E298" s="41">
        <v>152</v>
      </c>
      <c r="F298" s="41">
        <v>1131</v>
      </c>
      <c r="G298" s="41">
        <v>661</v>
      </c>
      <c r="H298" s="41">
        <v>15054</v>
      </c>
      <c r="I298" s="41">
        <v>9210</v>
      </c>
      <c r="J298" s="136" cm="1">
        <f t="array" ref="J298">Ikäryhmähinnat[Ikä 0–5]*Ikärakenne[[#This Row],[0–5-vuotiaat]]</f>
        <v>6656177.7800000003</v>
      </c>
      <c r="K298" s="136" cm="1">
        <f t="array" ref="K298">Ikäryhmähinnat[Ikä 6]*Ikärakenne[[#This Row],[6 vuotiaat]]</f>
        <v>1449888.48</v>
      </c>
      <c r="L298" s="136" cm="1">
        <f t="array" ref="L298">Ikäryhmähinnat[Ikä 7–12]*Ikärakenne[[#This Row],[7–12-vuotiaat]]</f>
        <v>9242645.0999999996</v>
      </c>
      <c r="M298" s="136" cm="1">
        <f t="array" ref="M298">Ikäryhmähinnat[Ikä 13–15]*Ikärakenne[[#This Row],[13–15-vuotiaat]]</f>
        <v>9154288.1500000004</v>
      </c>
      <c r="N298" s="136" cm="1">
        <f t="array" ref="N298">Ikäryhmähinnat[Ikä 16+]*Ikärakenne[[#This Row],[16 vuotta täyttäneet]]</f>
        <v>1057091.8799999999</v>
      </c>
      <c r="O298" s="136" cm="1">
        <f t="array" ref="O298">Ikäryhmähinnat[Ikä 18-64]*Ikärakenne[[#This Row],[18–64-vuotiaat]]</f>
        <v>792704.7</v>
      </c>
      <c r="P298" s="178">
        <f>SUM(Ikärakenne[[#This Row],[Ikä 0–5]:[Ikä 18-64]])</f>
        <v>28352796.089999996</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R1" activePane="topRight" state="frozen"/>
      <selection pane="topRight" activeCell="U6" sqref="U6"/>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3" t="s">
        <v>1063</v>
      </c>
      <c r="D1" s="152"/>
      <c r="E1" s="365"/>
      <c r="F1" s="154"/>
      <c r="H1" s="154"/>
      <c r="S1" s="15"/>
      <c r="AF1" s="164"/>
      <c r="AH1" s="103"/>
    </row>
    <row r="2" spans="1:34" x14ac:dyDescent="0.25">
      <c r="A2" s="151" t="s">
        <v>355</v>
      </c>
      <c r="C2" s="156"/>
      <c r="D2" s="157"/>
      <c r="E2" s="157"/>
      <c r="AF2" s="164"/>
    </row>
    <row r="3" spans="1:34" x14ac:dyDescent="0.25">
      <c r="A3" s="316" t="s">
        <v>1</v>
      </c>
      <c r="B3" s="317">
        <f>COUNT(C13:C304)</f>
        <v>292</v>
      </c>
      <c r="E3" s="160"/>
      <c r="H3" s="161"/>
      <c r="I3" s="160"/>
      <c r="J3" s="160"/>
      <c r="K3" s="160"/>
      <c r="O3" s="162"/>
      <c r="P3" s="162"/>
      <c r="Q3" s="162"/>
      <c r="R3" s="162"/>
      <c r="S3" s="128"/>
      <c r="T3" s="173"/>
      <c r="U3" s="334"/>
      <c r="V3" s="160"/>
      <c r="W3" s="160"/>
      <c r="X3" s="160"/>
      <c r="Y3" s="160"/>
      <c r="Z3" s="160"/>
      <c r="AA3" s="160"/>
      <c r="AB3" s="160"/>
      <c r="AC3" s="160"/>
      <c r="AD3" s="160"/>
      <c r="AE3" s="188"/>
      <c r="AF3" s="164"/>
    </row>
    <row r="4" spans="1:34" x14ac:dyDescent="0.25">
      <c r="A4" s="151" t="s">
        <v>663</v>
      </c>
      <c r="B4" s="151" t="s">
        <v>674</v>
      </c>
      <c r="F4" s="131"/>
      <c r="H4" s="161"/>
      <c r="J4" s="26"/>
      <c r="U4" s="178" t="s">
        <v>741</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8" t="s">
        <v>649</v>
      </c>
      <c r="V5" s="218" t="s">
        <v>676</v>
      </c>
      <c r="W5" s="218" t="s">
        <v>677</v>
      </c>
      <c r="X5" s="218" t="s">
        <v>650</v>
      </c>
      <c r="Y5" s="218" t="s">
        <v>651</v>
      </c>
      <c r="Z5" s="218" t="s">
        <v>360</v>
      </c>
      <c r="AA5" s="219" t="s">
        <v>652</v>
      </c>
      <c r="AB5" s="218" t="s">
        <v>653</v>
      </c>
      <c r="AC5" s="218" t="s">
        <v>740</v>
      </c>
      <c r="AE5" s="163"/>
      <c r="AF5" s="164"/>
    </row>
    <row r="6" spans="1:34" x14ac:dyDescent="0.25">
      <c r="A6" s="90" t="s">
        <v>665</v>
      </c>
      <c r="B6" s="90" t="s">
        <v>671</v>
      </c>
      <c r="G6" s="146"/>
      <c r="H6" s="146"/>
      <c r="I6" s="164"/>
      <c r="L6" s="132"/>
      <c r="M6" s="146"/>
      <c r="N6" s="146"/>
      <c r="O6" s="146"/>
      <c r="P6" s="146"/>
      <c r="S6" s="165"/>
      <c r="T6" s="168"/>
      <c r="U6" s="322">
        <v>75.930000000000007</v>
      </c>
      <c r="V6" s="323">
        <v>322.26</v>
      </c>
      <c r="W6" s="323">
        <v>322.26</v>
      </c>
      <c r="X6" s="323">
        <v>2003.77</v>
      </c>
      <c r="Y6" s="323">
        <v>45.52</v>
      </c>
      <c r="Z6" s="323">
        <v>443.57</v>
      </c>
      <c r="AA6" s="323">
        <v>324.47000000000003</v>
      </c>
      <c r="AB6" s="323">
        <v>31.16</v>
      </c>
      <c r="AC6" s="323">
        <v>754.59</v>
      </c>
      <c r="AE6" s="167"/>
      <c r="AF6" s="345"/>
    </row>
    <row r="7" spans="1:34" x14ac:dyDescent="0.25">
      <c r="A7" s="90" t="s">
        <v>666</v>
      </c>
      <c r="B7" s="171" t="s">
        <v>672</v>
      </c>
      <c r="E7" s="42"/>
      <c r="I7" s="164"/>
      <c r="L7" s="42"/>
      <c r="M7" s="146"/>
      <c r="T7" s="146"/>
      <c r="AF7" s="167"/>
    </row>
    <row r="8" spans="1:34" s="149" customFormat="1" x14ac:dyDescent="0.25">
      <c r="A8" s="90" t="s">
        <v>667</v>
      </c>
      <c r="B8" s="172" t="s">
        <v>673</v>
      </c>
      <c r="C8" s="337"/>
      <c r="D8" s="337"/>
      <c r="E8" s="337"/>
      <c r="F8" s="337"/>
      <c r="G8" s="337"/>
      <c r="H8" s="337"/>
      <c r="I8" s="337"/>
      <c r="J8" s="337"/>
      <c r="K8" s="337"/>
      <c r="L8" s="337"/>
      <c r="M8" s="337"/>
      <c r="N8" s="337"/>
      <c r="O8" s="337"/>
      <c r="P8" s="337"/>
      <c r="Q8" s="337"/>
      <c r="R8" s="337"/>
      <c r="S8" s="337"/>
      <c r="T8" s="337"/>
      <c r="U8" s="334"/>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9"/>
      <c r="AF9" s="350"/>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1"/>
    </row>
    <row r="11" spans="1:34" s="212" customFormat="1" ht="62.25" customHeight="1" x14ac:dyDescent="0.2">
      <c r="A11" s="214" t="s">
        <v>2</v>
      </c>
      <c r="B11" s="212" t="s">
        <v>3</v>
      </c>
      <c r="C11" s="392" t="s">
        <v>1088</v>
      </c>
      <c r="D11" s="373" t="s">
        <v>1064</v>
      </c>
      <c r="E11" s="374" t="s">
        <v>1065</v>
      </c>
      <c r="F11" s="374" t="s">
        <v>1066</v>
      </c>
      <c r="G11" s="375" t="s">
        <v>661</v>
      </c>
      <c r="H11" s="373" t="s">
        <v>662</v>
      </c>
      <c r="I11" s="380" t="s">
        <v>1093</v>
      </c>
      <c r="J11" s="392" t="s">
        <v>1092</v>
      </c>
      <c r="K11" s="373" t="s">
        <v>1067</v>
      </c>
      <c r="L11" s="393" t="s">
        <v>1094</v>
      </c>
      <c r="M11" s="375" t="s">
        <v>668</v>
      </c>
      <c r="N11" s="373" t="s">
        <v>669</v>
      </c>
      <c r="O11" s="375" t="s">
        <v>1407</v>
      </c>
      <c r="P11" s="373" t="s">
        <v>1411</v>
      </c>
      <c r="Q11" s="374" t="s">
        <v>1410</v>
      </c>
      <c r="R11" s="399" t="s">
        <v>716</v>
      </c>
      <c r="S11" s="375" t="s">
        <v>728</v>
      </c>
      <c r="T11" s="374" t="s">
        <v>1095</v>
      </c>
      <c r="U11" s="226" t="s">
        <v>649</v>
      </c>
      <c r="V11" s="216" t="s">
        <v>676</v>
      </c>
      <c r="W11" s="216" t="s">
        <v>677</v>
      </c>
      <c r="X11" s="216" t="s">
        <v>650</v>
      </c>
      <c r="Y11" s="216" t="s">
        <v>651</v>
      </c>
      <c r="Z11" s="216" t="s">
        <v>360</v>
      </c>
      <c r="AA11" s="216" t="s">
        <v>652</v>
      </c>
      <c r="AB11" s="216" t="s">
        <v>653</v>
      </c>
      <c r="AC11" s="216" t="s">
        <v>742</v>
      </c>
      <c r="AD11" s="217" t="s">
        <v>678</v>
      </c>
      <c r="AE11" s="306"/>
      <c r="AF11" s="205"/>
    </row>
    <row r="12" spans="1:34" s="45" customFormat="1" x14ac:dyDescent="0.25">
      <c r="B12" s="151" t="s">
        <v>359</v>
      </c>
      <c r="C12" s="249">
        <f>SUM(C13:C304)</f>
        <v>5605317</v>
      </c>
      <c r="D12" s="134">
        <f>SUM(D13:D304)</f>
        <v>287857.9166666668</v>
      </c>
      <c r="E12" s="41">
        <f>SUM(E13:E304)</f>
        <v>2666017</v>
      </c>
      <c r="F12" s="332">
        <f>D12/E12</f>
        <v>0.10797302367789358</v>
      </c>
      <c r="G12" s="376">
        <f>F12/$F$12</f>
        <v>1</v>
      </c>
      <c r="H12" s="381"/>
      <c r="I12" s="382">
        <f>SUM(I13:I304)</f>
        <v>259243</v>
      </c>
      <c r="J12" s="388">
        <f>SUM(J13:J304)</f>
        <v>607004</v>
      </c>
      <c r="K12" s="269">
        <f>SUM(K13:K304)</f>
        <v>302444.37000000023</v>
      </c>
      <c r="L12" s="126">
        <f>C12/K12</f>
        <v>18.533381857959519</v>
      </c>
      <c r="M12" s="377">
        <f>$L$12/L12</f>
        <v>1</v>
      </c>
      <c r="N12" s="381"/>
      <c r="O12" s="382">
        <f>SUM(O13:O304)</f>
        <v>32229</v>
      </c>
      <c r="P12" s="400">
        <f>SUM(P13:P304)</f>
        <v>1791905</v>
      </c>
      <c r="Q12" s="34">
        <f>SUM(Q13:Q304)</f>
        <v>268633</v>
      </c>
      <c r="R12" s="165">
        <v>0.14991475552554404</v>
      </c>
      <c r="S12" s="401">
        <v>1</v>
      </c>
      <c r="T12" s="34">
        <f t="shared" ref="T12:AD12" si="0">SUM(T13:T304)</f>
        <v>397107.91666666674</v>
      </c>
      <c r="U12" s="169">
        <f t="shared" si="0"/>
        <v>425457713.60201073</v>
      </c>
      <c r="V12" s="169">
        <f t="shared" si="0"/>
        <v>43873646.203800023</v>
      </c>
      <c r="W12" s="169">
        <f t="shared" si="0"/>
        <v>72714849.52319999</v>
      </c>
      <c r="X12" s="169">
        <f t="shared" si="0"/>
        <v>1216296405.0799992</v>
      </c>
      <c r="Y12" s="169">
        <f t="shared" si="0"/>
        <v>230412438.25834188</v>
      </c>
      <c r="Z12" s="169">
        <f t="shared" si="0"/>
        <v>16037273.349999998</v>
      </c>
      <c r="AA12" s="169">
        <f t="shared" si="0"/>
        <v>10457343.630000003</v>
      </c>
      <c r="AB12" s="169">
        <f t="shared" si="0"/>
        <v>172853148.04987794</v>
      </c>
      <c r="AC12" s="169">
        <f t="shared" si="0"/>
        <v>299653662.83749968</v>
      </c>
      <c r="AD12" s="174">
        <f t="shared" si="0"/>
        <v>2487756480.53473</v>
      </c>
      <c r="AE12" s="105"/>
      <c r="AF12" s="62"/>
    </row>
    <row r="13" spans="1:34" s="45" customFormat="1" x14ac:dyDescent="0.25">
      <c r="A13" s="90">
        <v>5</v>
      </c>
      <c r="B13" s="151" t="s">
        <v>12</v>
      </c>
      <c r="C13" s="395">
        <v>9078</v>
      </c>
      <c r="D13" s="134">
        <v>244.66666666666666</v>
      </c>
      <c r="E13" s="41">
        <v>3655</v>
      </c>
      <c r="F13" s="332">
        <f t="shared" ref="F13:F76" si="1">D13/E13</f>
        <v>6.6940264477884176E-2</v>
      </c>
      <c r="G13" s="377">
        <f>Muut[[#This Row],[Keskim. työttömyysaste 2024, %]]/$F$12</f>
        <v>0.61997212079177466</v>
      </c>
      <c r="H13" s="166">
        <v>0</v>
      </c>
      <c r="I13" s="383">
        <v>12</v>
      </c>
      <c r="J13" s="389">
        <v>452</v>
      </c>
      <c r="K13" s="269">
        <v>1008.81</v>
      </c>
      <c r="L13" s="170">
        <f>C13/K13</f>
        <v>8.9987212656496265</v>
      </c>
      <c r="M13" s="377">
        <v>2.0595572760661094</v>
      </c>
      <c r="N13" s="166">
        <v>0</v>
      </c>
      <c r="O13" s="397">
        <v>0</v>
      </c>
      <c r="P13" s="269">
        <v>2242</v>
      </c>
      <c r="Q13" s="15">
        <v>278</v>
      </c>
      <c r="R13" s="158">
        <v>0.1239964317573595</v>
      </c>
      <c r="S13" s="401">
        <v>0.82711292375907386</v>
      </c>
      <c r="T13" s="482">
        <v>383</v>
      </c>
      <c r="U13" s="197">
        <v>427342.15786974918</v>
      </c>
      <c r="V13" s="159">
        <v>0</v>
      </c>
      <c r="W13" s="159">
        <v>0</v>
      </c>
      <c r="X13" s="159">
        <v>905704.04</v>
      </c>
      <c r="Y13" s="159">
        <v>851072.00654087309</v>
      </c>
      <c r="Z13" s="159">
        <v>0</v>
      </c>
      <c r="AA13" s="155">
        <v>0</v>
      </c>
      <c r="AB13" s="159">
        <v>233965.82975793263</v>
      </c>
      <c r="AC13" s="159">
        <v>289007.97000000003</v>
      </c>
      <c r="AD13" s="174">
        <f>SUM(Muut[[#This Row],[Työttömyysaste]:[Työttömät ja palveluissa olevat ]])</f>
        <v>2707092.0041685551</v>
      </c>
      <c r="AF13" s="62"/>
    </row>
    <row r="14" spans="1:34" s="45" customFormat="1" x14ac:dyDescent="0.25">
      <c r="A14" s="90">
        <v>9</v>
      </c>
      <c r="B14" s="151" t="s">
        <v>13</v>
      </c>
      <c r="C14" s="395">
        <v>2410</v>
      </c>
      <c r="D14" s="134">
        <v>96.083333333333329</v>
      </c>
      <c r="E14" s="41">
        <v>1056</v>
      </c>
      <c r="F14" s="332">
        <f t="shared" si="1"/>
        <v>9.0988005050505041E-2</v>
      </c>
      <c r="G14" s="377">
        <f>Muut[[#This Row],[Keskim. työttömyysaste 2024, %]]/$F$12</f>
        <v>0.84269201649795</v>
      </c>
      <c r="H14" s="166">
        <v>0</v>
      </c>
      <c r="I14" s="383">
        <v>4</v>
      </c>
      <c r="J14" s="389">
        <v>49</v>
      </c>
      <c r="K14" s="269">
        <v>251.56</v>
      </c>
      <c r="L14" s="170">
        <f t="shared" ref="L14:L77" si="2">C14/K14</f>
        <v>9.5802194307521074</v>
      </c>
      <c r="M14" s="377">
        <v>1.934546697173567</v>
      </c>
      <c r="N14" s="166">
        <v>0</v>
      </c>
      <c r="O14" s="397">
        <v>0</v>
      </c>
      <c r="P14" s="269">
        <v>631</v>
      </c>
      <c r="Q14" s="15">
        <v>85</v>
      </c>
      <c r="R14" s="158">
        <v>0.1347068145800317</v>
      </c>
      <c r="S14" s="401">
        <v>0.89855607680378702</v>
      </c>
      <c r="T14" s="482">
        <v>120.58333333333333</v>
      </c>
      <c r="U14" s="197">
        <v>154205.30759858133</v>
      </c>
      <c r="V14" s="159">
        <v>0</v>
      </c>
      <c r="W14" s="159">
        <v>0</v>
      </c>
      <c r="X14" s="159">
        <v>98184.73</v>
      </c>
      <c r="Y14" s="159">
        <v>212225.96322937129</v>
      </c>
      <c r="Z14" s="159">
        <v>0</v>
      </c>
      <c r="AA14" s="155">
        <v>0</v>
      </c>
      <c r="AB14" s="159">
        <v>67477.607721226464</v>
      </c>
      <c r="AC14" s="159">
        <v>90990.977499999994</v>
      </c>
      <c r="AD14" s="174">
        <f>SUM(Muut[[#This Row],[Työttömyysaste]:[Työttömät ja palveluissa olevat ]])</f>
        <v>623084.58604917908</v>
      </c>
      <c r="AF14" s="62"/>
    </row>
    <row r="15" spans="1:34" s="45" customFormat="1" x14ac:dyDescent="0.25">
      <c r="A15" s="90">
        <v>10</v>
      </c>
      <c r="B15" s="151" t="s">
        <v>14</v>
      </c>
      <c r="C15" s="395">
        <v>10780</v>
      </c>
      <c r="D15" s="134">
        <v>423.41666666666669</v>
      </c>
      <c r="E15" s="41">
        <v>4518</v>
      </c>
      <c r="F15" s="332">
        <f t="shared" si="1"/>
        <v>9.3717721705769516E-2</v>
      </c>
      <c r="G15" s="377">
        <f>Muut[[#This Row],[Keskim. työttömyysaste 2024, %]]/$F$12</f>
        <v>0.86797348553791875</v>
      </c>
      <c r="H15" s="166">
        <v>0</v>
      </c>
      <c r="I15" s="383">
        <v>10</v>
      </c>
      <c r="J15" s="389">
        <v>295</v>
      </c>
      <c r="K15" s="269">
        <v>1087.18</v>
      </c>
      <c r="L15" s="170">
        <f t="shared" si="2"/>
        <v>9.9155613605842632</v>
      </c>
      <c r="M15" s="377">
        <v>1.8691207874152533</v>
      </c>
      <c r="N15" s="166">
        <v>0</v>
      </c>
      <c r="O15" s="397">
        <v>0</v>
      </c>
      <c r="P15" s="269">
        <v>2823</v>
      </c>
      <c r="Q15" s="15">
        <v>386</v>
      </c>
      <c r="R15" s="158">
        <v>0.136733970952887</v>
      </c>
      <c r="S15" s="401">
        <v>0.91207813716234787</v>
      </c>
      <c r="T15" s="482">
        <v>618.25</v>
      </c>
      <c r="U15" s="197">
        <v>710458.34443931922</v>
      </c>
      <c r="V15" s="159">
        <v>0</v>
      </c>
      <c r="W15" s="159">
        <v>0</v>
      </c>
      <c r="X15" s="159">
        <v>591112.15</v>
      </c>
      <c r="Y15" s="159">
        <v>917188.0374610743</v>
      </c>
      <c r="Z15" s="159">
        <v>0</v>
      </c>
      <c r="AA15" s="155">
        <v>0</v>
      </c>
      <c r="AB15" s="159">
        <v>306371.42424789106</v>
      </c>
      <c r="AC15" s="159">
        <v>466525.26750000002</v>
      </c>
      <c r="AD15" s="174">
        <f>SUM(Muut[[#This Row],[Työttömyysaste]:[Työttömät ja palveluissa olevat ]])</f>
        <v>2991655.223648285</v>
      </c>
      <c r="AF15" s="62"/>
    </row>
    <row r="16" spans="1:34" s="45" customFormat="1" x14ac:dyDescent="0.25">
      <c r="A16" s="90">
        <v>16</v>
      </c>
      <c r="B16" s="151" t="s">
        <v>15</v>
      </c>
      <c r="C16" s="395">
        <v>7889</v>
      </c>
      <c r="D16" s="134">
        <v>323.75</v>
      </c>
      <c r="E16" s="41">
        <v>3227</v>
      </c>
      <c r="F16" s="332">
        <f t="shared" si="1"/>
        <v>0.10032537960954446</v>
      </c>
      <c r="G16" s="377">
        <f>Muut[[#This Row],[Keskim. työttömyysaste 2024, %]]/$F$12</f>
        <v>0.92917078907446682</v>
      </c>
      <c r="H16" s="166">
        <v>0</v>
      </c>
      <c r="I16" s="383">
        <v>13</v>
      </c>
      <c r="J16" s="389">
        <v>278</v>
      </c>
      <c r="K16" s="269">
        <v>563.45000000000005</v>
      </c>
      <c r="L16" s="170">
        <f t="shared" si="2"/>
        <v>14.00124234625965</v>
      </c>
      <c r="M16" s="377">
        <v>1.3236955264123833</v>
      </c>
      <c r="N16" s="166">
        <v>3</v>
      </c>
      <c r="O16" s="397">
        <v>456</v>
      </c>
      <c r="P16" s="269">
        <v>2088</v>
      </c>
      <c r="Q16" s="15">
        <v>317</v>
      </c>
      <c r="R16" s="158">
        <v>0.15181992337164751</v>
      </c>
      <c r="S16" s="401">
        <v>1.0127083410797335</v>
      </c>
      <c r="T16" s="482">
        <v>456.25</v>
      </c>
      <c r="U16" s="197">
        <v>556584.23899579304</v>
      </c>
      <c r="V16" s="159">
        <v>0</v>
      </c>
      <c r="W16" s="159">
        <v>0</v>
      </c>
      <c r="X16" s="159">
        <v>557048.05999999994</v>
      </c>
      <c r="Y16" s="159">
        <v>475348.7000381191</v>
      </c>
      <c r="Z16" s="159">
        <v>0</v>
      </c>
      <c r="AA16" s="155">
        <v>147958.32</v>
      </c>
      <c r="AB16" s="159">
        <v>248945.22016256303</v>
      </c>
      <c r="AC16" s="159">
        <v>344281.6875</v>
      </c>
      <c r="AD16" s="174">
        <f>SUM(Muut[[#This Row],[Työttömyysaste]:[Työttömät ja palveluissa olevat ]])</f>
        <v>2330166.2266964754</v>
      </c>
      <c r="AF16" s="62"/>
    </row>
    <row r="17" spans="1:32" s="45" customFormat="1" x14ac:dyDescent="0.25">
      <c r="A17" s="90">
        <v>18</v>
      </c>
      <c r="B17" s="151" t="s">
        <v>16</v>
      </c>
      <c r="C17" s="395">
        <v>4651</v>
      </c>
      <c r="D17" s="134">
        <v>165.25</v>
      </c>
      <c r="E17" s="41">
        <v>2381</v>
      </c>
      <c r="F17" s="332">
        <f t="shared" si="1"/>
        <v>6.9403611927761441E-2</v>
      </c>
      <c r="G17" s="377">
        <f>Muut[[#This Row],[Keskim. työttömyysaste 2024, %]]/$F$12</f>
        <v>0.64278659209180922</v>
      </c>
      <c r="H17" s="166">
        <v>0</v>
      </c>
      <c r="I17" s="383">
        <v>172</v>
      </c>
      <c r="J17" s="389">
        <v>174</v>
      </c>
      <c r="K17" s="269">
        <v>212.45</v>
      </c>
      <c r="L17" s="170">
        <f t="shared" si="2"/>
        <v>21.892209931748649</v>
      </c>
      <c r="M17" s="377">
        <v>0.84657427988034817</v>
      </c>
      <c r="N17" s="166">
        <v>0</v>
      </c>
      <c r="O17" s="397">
        <v>0</v>
      </c>
      <c r="P17" s="269">
        <v>1487</v>
      </c>
      <c r="Q17" s="15">
        <v>200</v>
      </c>
      <c r="R17" s="158">
        <v>0.13449899125756556</v>
      </c>
      <c r="S17" s="401">
        <v>0.89716980017119285</v>
      </c>
      <c r="T17" s="482">
        <v>209.33333333333334</v>
      </c>
      <c r="U17" s="197">
        <v>227000.36139545706</v>
      </c>
      <c r="V17" s="159">
        <v>0</v>
      </c>
      <c r="W17" s="159">
        <v>0</v>
      </c>
      <c r="X17" s="159">
        <v>348655.98</v>
      </c>
      <c r="Y17" s="159">
        <v>179231.22073493371</v>
      </c>
      <c r="Z17" s="159">
        <v>0</v>
      </c>
      <c r="AA17" s="155">
        <v>0</v>
      </c>
      <c r="AB17" s="159">
        <v>130022.47683697814</v>
      </c>
      <c r="AC17" s="159">
        <v>157960.84000000003</v>
      </c>
      <c r="AD17" s="174">
        <f>SUM(Muut[[#This Row],[Työttömyysaste]:[Työttömät ja palveluissa olevat ]])</f>
        <v>1042870.878967369</v>
      </c>
      <c r="AF17" s="62"/>
    </row>
    <row r="18" spans="1:32" s="45" customFormat="1" x14ac:dyDescent="0.25">
      <c r="A18" s="90">
        <v>19</v>
      </c>
      <c r="B18" s="151" t="s">
        <v>17</v>
      </c>
      <c r="C18" s="395">
        <v>3966</v>
      </c>
      <c r="D18" s="134">
        <v>130.25</v>
      </c>
      <c r="E18" s="41">
        <v>1908</v>
      </c>
      <c r="F18" s="332">
        <f t="shared" si="1"/>
        <v>6.826519916142558E-2</v>
      </c>
      <c r="G18" s="377">
        <f>Muut[[#This Row],[Keskim. työttömyysaste 2024, %]]/$F$12</f>
        <v>0.63224309958268043</v>
      </c>
      <c r="H18" s="166">
        <v>0</v>
      </c>
      <c r="I18" s="383">
        <v>20</v>
      </c>
      <c r="J18" s="389">
        <v>113</v>
      </c>
      <c r="K18" s="269">
        <v>95.01</v>
      </c>
      <c r="L18" s="170">
        <f t="shared" si="2"/>
        <v>41.742974423744869</v>
      </c>
      <c r="M18" s="377">
        <v>0.44398805101480937</v>
      </c>
      <c r="N18" s="166">
        <v>0</v>
      </c>
      <c r="O18" s="397">
        <v>0</v>
      </c>
      <c r="P18" s="269">
        <v>1314</v>
      </c>
      <c r="Q18" s="15">
        <v>175</v>
      </c>
      <c r="R18" s="158">
        <v>0.13318112633181126</v>
      </c>
      <c r="S18" s="401">
        <v>0.88837903824029163</v>
      </c>
      <c r="T18" s="482">
        <v>176.08333333333334</v>
      </c>
      <c r="U18" s="197">
        <v>190392.66277450707</v>
      </c>
      <c r="V18" s="159">
        <v>0</v>
      </c>
      <c r="W18" s="159">
        <v>0</v>
      </c>
      <c r="X18" s="159">
        <v>226426.01</v>
      </c>
      <c r="Y18" s="159">
        <v>80154.192901981893</v>
      </c>
      <c r="Z18" s="159">
        <v>0</v>
      </c>
      <c r="AA18" s="155">
        <v>0</v>
      </c>
      <c r="AB18" s="159">
        <v>109786.37903799665</v>
      </c>
      <c r="AC18" s="159">
        <v>132870.7225</v>
      </c>
      <c r="AD18" s="174">
        <f>SUM(Muut[[#This Row],[Työttömyysaste]:[Työttömät ja palveluissa olevat ]])</f>
        <v>739629.96721448563</v>
      </c>
      <c r="AF18" s="62"/>
    </row>
    <row r="19" spans="1:32" s="45" customFormat="1" x14ac:dyDescent="0.25">
      <c r="A19" s="90">
        <v>20</v>
      </c>
      <c r="B19" s="151" t="s">
        <v>18</v>
      </c>
      <c r="C19" s="395">
        <v>16387</v>
      </c>
      <c r="D19" s="134">
        <v>731.08333333333337</v>
      </c>
      <c r="E19" s="41">
        <v>7617</v>
      </c>
      <c r="F19" s="332">
        <f t="shared" si="1"/>
        <v>9.5980482254605926E-2</v>
      </c>
      <c r="G19" s="377">
        <f>Muut[[#This Row],[Keskim. työttömyysaste 2024, %]]/$F$12</f>
        <v>0.88893020668695966</v>
      </c>
      <c r="H19" s="166">
        <v>0</v>
      </c>
      <c r="I19" s="383">
        <v>27</v>
      </c>
      <c r="J19" s="389">
        <v>518</v>
      </c>
      <c r="K19" s="269">
        <v>293.29000000000002</v>
      </c>
      <c r="L19" s="170">
        <f t="shared" si="2"/>
        <v>55.873026697125709</v>
      </c>
      <c r="M19" s="377">
        <v>0.33170534967479998</v>
      </c>
      <c r="N19" s="166">
        <v>0</v>
      </c>
      <c r="O19" s="397">
        <v>0</v>
      </c>
      <c r="P19" s="269">
        <v>5285</v>
      </c>
      <c r="Q19" s="15">
        <v>615</v>
      </c>
      <c r="R19" s="158">
        <v>0.11636707663197729</v>
      </c>
      <c r="S19" s="401">
        <v>0.77622163491537999</v>
      </c>
      <c r="T19" s="482">
        <v>1058.3333333333335</v>
      </c>
      <c r="U19" s="197">
        <v>1106064.6636196314</v>
      </c>
      <c r="V19" s="159">
        <v>0</v>
      </c>
      <c r="W19" s="159">
        <v>0</v>
      </c>
      <c r="X19" s="159">
        <v>1037952.86</v>
      </c>
      <c r="Y19" s="159">
        <v>247431.04132430555</v>
      </c>
      <c r="Z19" s="159">
        <v>0</v>
      </c>
      <c r="AA19" s="155">
        <v>0</v>
      </c>
      <c r="AB19" s="159">
        <v>396353.45290112559</v>
      </c>
      <c r="AC19" s="159">
        <v>798607.75000000012</v>
      </c>
      <c r="AD19" s="174">
        <f>SUM(Muut[[#This Row],[Työttömyysaste]:[Työttömät ja palveluissa olevat ]])</f>
        <v>3586409.7678450621</v>
      </c>
      <c r="AF19" s="62"/>
    </row>
    <row r="20" spans="1:32" s="45" customFormat="1" x14ac:dyDescent="0.25">
      <c r="A20" s="90">
        <v>46</v>
      </c>
      <c r="B20" s="151" t="s">
        <v>19</v>
      </c>
      <c r="C20" s="395">
        <v>1288</v>
      </c>
      <c r="D20" s="134">
        <v>52.583333333333336</v>
      </c>
      <c r="E20" s="41">
        <v>516</v>
      </c>
      <c r="F20" s="332">
        <f t="shared" si="1"/>
        <v>0.10190568475452197</v>
      </c>
      <c r="G20" s="377">
        <f>Muut[[#This Row],[Keskim. työttömyysaste 2024, %]]/$F$12</f>
        <v>0.94380689993945377</v>
      </c>
      <c r="H20" s="166">
        <v>0</v>
      </c>
      <c r="I20" s="383">
        <v>2</v>
      </c>
      <c r="J20" s="389">
        <v>45</v>
      </c>
      <c r="K20" s="269">
        <v>305.58</v>
      </c>
      <c r="L20" s="170">
        <f t="shared" si="2"/>
        <v>4.2149355324301334</v>
      </c>
      <c r="M20" s="377">
        <v>4.3970736243441531</v>
      </c>
      <c r="N20" s="166">
        <v>1</v>
      </c>
      <c r="O20" s="397">
        <v>0</v>
      </c>
      <c r="P20" s="269">
        <v>301</v>
      </c>
      <c r="Q20" s="15">
        <v>39</v>
      </c>
      <c r="R20" s="158">
        <v>0.12956810631229235</v>
      </c>
      <c r="S20" s="401">
        <v>0.86427854188252462</v>
      </c>
      <c r="T20" s="482">
        <v>73.333333333333343</v>
      </c>
      <c r="U20" s="197">
        <v>92302.276191174722</v>
      </c>
      <c r="V20" s="159">
        <v>0</v>
      </c>
      <c r="W20" s="159">
        <v>0</v>
      </c>
      <c r="X20" s="159">
        <v>90169.65</v>
      </c>
      <c r="Y20" s="159">
        <v>257799.37129762789</v>
      </c>
      <c r="Z20" s="159">
        <v>571318.16</v>
      </c>
      <c r="AA20" s="155">
        <v>0</v>
      </c>
      <c r="AB20" s="159">
        <v>34687.024142196598</v>
      </c>
      <c r="AC20" s="159">
        <v>55336.600000000013</v>
      </c>
      <c r="AD20" s="174">
        <f>SUM(Muut[[#This Row],[Työttömyysaste]:[Työttömät ja palveluissa olevat ]])</f>
        <v>1101613.0816309992</v>
      </c>
      <c r="AF20" s="62"/>
    </row>
    <row r="21" spans="1:32" s="45" customFormat="1" x14ac:dyDescent="0.25">
      <c r="A21" s="90">
        <v>47</v>
      </c>
      <c r="B21" s="151" t="s">
        <v>20</v>
      </c>
      <c r="C21" s="395">
        <v>1762</v>
      </c>
      <c r="D21" s="134">
        <v>88.583333333333329</v>
      </c>
      <c r="E21" s="41">
        <v>883</v>
      </c>
      <c r="F21" s="332">
        <f t="shared" si="1"/>
        <v>0.1003208758021895</v>
      </c>
      <c r="G21" s="377">
        <f>Muut[[#This Row],[Keskim. työttömyysaste 2024, %]]/$F$12</f>
        <v>0.92912907673557377</v>
      </c>
      <c r="H21" s="166">
        <v>0</v>
      </c>
      <c r="I21" s="383">
        <v>20</v>
      </c>
      <c r="J21" s="389">
        <v>66</v>
      </c>
      <c r="K21" s="269">
        <v>7954.46</v>
      </c>
      <c r="L21" s="170">
        <f t="shared" si="2"/>
        <v>0.22151095108907456</v>
      </c>
      <c r="M21" s="377">
        <v>20</v>
      </c>
      <c r="N21" s="166">
        <v>0</v>
      </c>
      <c r="O21" s="397">
        <v>0</v>
      </c>
      <c r="P21" s="269">
        <v>549</v>
      </c>
      <c r="Q21" s="15">
        <v>68</v>
      </c>
      <c r="R21" s="158">
        <v>0.12386156648451731</v>
      </c>
      <c r="S21" s="401">
        <v>0.8262133106931725</v>
      </c>
      <c r="T21" s="482">
        <v>109.75</v>
      </c>
      <c r="U21" s="197">
        <v>124306.93414348959</v>
      </c>
      <c r="V21" s="159">
        <v>0</v>
      </c>
      <c r="W21" s="159">
        <v>0</v>
      </c>
      <c r="X21" s="159">
        <v>132248.82</v>
      </c>
      <c r="Y21" s="159">
        <v>1604124.8</v>
      </c>
      <c r="Z21" s="159">
        <v>0</v>
      </c>
      <c r="AA21" s="155">
        <v>0</v>
      </c>
      <c r="AB21" s="159">
        <v>45362.349513233086</v>
      </c>
      <c r="AC21" s="159">
        <v>82816.252500000002</v>
      </c>
      <c r="AD21" s="174">
        <f>SUM(Muut[[#This Row],[Työttömyysaste]:[Työttömät ja palveluissa olevat ]])</f>
        <v>1988859.1561567227</v>
      </c>
      <c r="AF21" s="62"/>
    </row>
    <row r="22" spans="1:32" s="45" customFormat="1" x14ac:dyDescent="0.25">
      <c r="A22" s="90">
        <v>49</v>
      </c>
      <c r="B22" s="151" t="s">
        <v>21</v>
      </c>
      <c r="C22" s="395">
        <v>320931</v>
      </c>
      <c r="D22" s="134">
        <v>15900.916666666666</v>
      </c>
      <c r="E22" s="41">
        <v>159621</v>
      </c>
      <c r="F22" s="332">
        <f t="shared" si="1"/>
        <v>9.9616696215827902E-2</v>
      </c>
      <c r="G22" s="377">
        <f>Muut[[#This Row],[Keskim. työttömyysaste 2024, %]]/$F$12</f>
        <v>0.92260726635761936</v>
      </c>
      <c r="H22" s="166">
        <v>1</v>
      </c>
      <c r="I22" s="383">
        <v>20246</v>
      </c>
      <c r="J22" s="389">
        <v>80166</v>
      </c>
      <c r="K22" s="269">
        <v>312.88</v>
      </c>
      <c r="L22" s="170">
        <f t="shared" si="2"/>
        <v>1025.7319099974432</v>
      </c>
      <c r="M22" s="377">
        <v>1.8068446225881496E-2</v>
      </c>
      <c r="N22" s="166">
        <v>3</v>
      </c>
      <c r="O22" s="397">
        <v>634</v>
      </c>
      <c r="P22" s="269">
        <v>119936</v>
      </c>
      <c r="Q22" s="15">
        <v>22585</v>
      </c>
      <c r="R22" s="158">
        <v>0.18830876467449306</v>
      </c>
      <c r="S22" s="401">
        <v>1.256105604910966</v>
      </c>
      <c r="T22" s="482">
        <v>22208.416666666664</v>
      </c>
      <c r="U22" s="197">
        <v>22482362.188473746</v>
      </c>
      <c r="V22" s="159">
        <v>7239625.6842000009</v>
      </c>
      <c r="W22" s="159">
        <v>6067762.6427999996</v>
      </c>
      <c r="X22" s="159">
        <v>160634225.81999999</v>
      </c>
      <c r="Y22" s="159">
        <v>263957.93995550042</v>
      </c>
      <c r="Z22" s="159">
        <v>0</v>
      </c>
      <c r="AA22" s="155">
        <v>205713.98</v>
      </c>
      <c r="AB22" s="159">
        <v>12561319.781042468</v>
      </c>
      <c r="AC22" s="159">
        <v>16758249.132499998</v>
      </c>
      <c r="AD22" s="174">
        <f>SUM(Muut[[#This Row],[Työttömyysaste]:[Työttömät ja palveluissa olevat ]])</f>
        <v>226213217.16897169</v>
      </c>
      <c r="AF22" s="62"/>
    </row>
    <row r="23" spans="1:32" s="45" customFormat="1" x14ac:dyDescent="0.25">
      <c r="A23" s="90">
        <v>50</v>
      </c>
      <c r="B23" s="151" t="s">
        <v>22</v>
      </c>
      <c r="C23" s="395">
        <v>11084</v>
      </c>
      <c r="D23" s="134">
        <v>358</v>
      </c>
      <c r="E23" s="41">
        <v>5063</v>
      </c>
      <c r="F23" s="332">
        <f t="shared" si="1"/>
        <v>7.0709065771281845E-2</v>
      </c>
      <c r="G23" s="377">
        <f>Muut[[#This Row],[Keskim. työttömyysaste 2024, %]]/$F$12</f>
        <v>0.65487714766812477</v>
      </c>
      <c r="H23" s="166">
        <v>0</v>
      </c>
      <c r="I23" s="383">
        <v>17</v>
      </c>
      <c r="J23" s="389">
        <v>515</v>
      </c>
      <c r="K23" s="269">
        <v>578.91</v>
      </c>
      <c r="L23" s="170">
        <f t="shared" si="2"/>
        <v>19.146326717451764</v>
      </c>
      <c r="M23" s="377">
        <v>0.96798629478449516</v>
      </c>
      <c r="N23" s="166">
        <v>0</v>
      </c>
      <c r="O23" s="397">
        <v>0</v>
      </c>
      <c r="P23" s="269">
        <v>3172</v>
      </c>
      <c r="Q23" s="15">
        <v>491</v>
      </c>
      <c r="R23" s="158">
        <v>0.15479192938209332</v>
      </c>
      <c r="S23" s="401">
        <v>1.0325329807559755</v>
      </c>
      <c r="T23" s="482">
        <v>486.25</v>
      </c>
      <c r="U23" s="197">
        <v>551149.9250799329</v>
      </c>
      <c r="V23" s="159">
        <v>0</v>
      </c>
      <c r="W23" s="159">
        <v>0</v>
      </c>
      <c r="X23" s="159">
        <v>1031941.55</v>
      </c>
      <c r="Y23" s="159">
        <v>488391.36736013403</v>
      </c>
      <c r="Z23" s="159">
        <v>0</v>
      </c>
      <c r="AA23" s="155">
        <v>0</v>
      </c>
      <c r="AB23" s="159">
        <v>356613.59760906809</v>
      </c>
      <c r="AC23" s="159">
        <v>366919.38750000001</v>
      </c>
      <c r="AD23" s="174">
        <f>SUM(Muut[[#This Row],[Työttömyysaste]:[Työttömät ja palveluissa olevat ]])</f>
        <v>2795015.8275491353</v>
      </c>
      <c r="AF23" s="62"/>
    </row>
    <row r="24" spans="1:32" s="45" customFormat="1" x14ac:dyDescent="0.25">
      <c r="A24" s="90">
        <v>51</v>
      </c>
      <c r="B24" s="151" t="s">
        <v>23</v>
      </c>
      <c r="C24" s="395">
        <v>9052</v>
      </c>
      <c r="D24" s="134">
        <v>270.66666666666669</v>
      </c>
      <c r="E24" s="41">
        <v>4147</v>
      </c>
      <c r="F24" s="332">
        <f t="shared" si="1"/>
        <v>6.5268065268065278E-2</v>
      </c>
      <c r="G24" s="377">
        <f>Muut[[#This Row],[Keskim. työttömyysaste 2024, %]]/$F$12</f>
        <v>0.60448492637173667</v>
      </c>
      <c r="H24" s="166">
        <v>0</v>
      </c>
      <c r="I24" s="383">
        <v>30</v>
      </c>
      <c r="J24" s="389">
        <v>329</v>
      </c>
      <c r="K24" s="269">
        <v>515.03</v>
      </c>
      <c r="L24" s="170">
        <f t="shared" si="2"/>
        <v>17.575675203386211</v>
      </c>
      <c r="M24" s="377">
        <v>1.0544904615891395</v>
      </c>
      <c r="N24" s="166">
        <v>0</v>
      </c>
      <c r="O24" s="397">
        <v>0</v>
      </c>
      <c r="P24" s="269">
        <v>2768</v>
      </c>
      <c r="Q24" s="15">
        <v>352</v>
      </c>
      <c r="R24" s="158">
        <v>0.12716763005780346</v>
      </c>
      <c r="S24" s="401">
        <v>0.8482662671329595</v>
      </c>
      <c r="T24" s="482">
        <v>368.91666666666669</v>
      </c>
      <c r="U24" s="197">
        <v>415473.58823854284</v>
      </c>
      <c r="V24" s="159">
        <v>0</v>
      </c>
      <c r="W24" s="159">
        <v>0</v>
      </c>
      <c r="X24" s="159">
        <v>659240.32999999996</v>
      </c>
      <c r="Y24" s="159">
        <v>434499.67340603861</v>
      </c>
      <c r="Z24" s="159">
        <v>0</v>
      </c>
      <c r="AA24" s="155">
        <v>0</v>
      </c>
      <c r="AB24" s="159">
        <v>239262.25475272804</v>
      </c>
      <c r="AC24" s="159">
        <v>278380.82750000001</v>
      </c>
      <c r="AD24" s="174">
        <f>SUM(Muut[[#This Row],[Työttömyysaste]:[Työttömät ja palveluissa olevat ]])</f>
        <v>2026856.6738973097</v>
      </c>
      <c r="AF24" s="62"/>
    </row>
    <row r="25" spans="1:32" s="45" customFormat="1" x14ac:dyDescent="0.25">
      <c r="A25" s="90">
        <v>52</v>
      </c>
      <c r="B25" s="151" t="s">
        <v>24</v>
      </c>
      <c r="C25" s="395">
        <v>2272</v>
      </c>
      <c r="D25" s="134">
        <v>44.583333333333336</v>
      </c>
      <c r="E25" s="41">
        <v>996</v>
      </c>
      <c r="F25" s="332">
        <f t="shared" si="1"/>
        <v>4.4762382864792505E-2</v>
      </c>
      <c r="G25" s="377">
        <f>Muut[[#This Row],[Keskim. työttömyysaste 2024, %]]/$F$12</f>
        <v>0.41457005963200755</v>
      </c>
      <c r="H25" s="166">
        <v>0</v>
      </c>
      <c r="I25" s="383">
        <v>48</v>
      </c>
      <c r="J25" s="389">
        <v>109</v>
      </c>
      <c r="K25" s="269">
        <v>354.27</v>
      </c>
      <c r="L25" s="170">
        <f t="shared" si="2"/>
        <v>6.4131876817116895</v>
      </c>
      <c r="M25" s="377">
        <v>2.8898860875085028</v>
      </c>
      <c r="N25" s="166">
        <v>0</v>
      </c>
      <c r="O25" s="397">
        <v>0</v>
      </c>
      <c r="P25" s="269">
        <v>636</v>
      </c>
      <c r="Q25" s="15">
        <v>87</v>
      </c>
      <c r="R25" s="158">
        <v>0.13679245283018868</v>
      </c>
      <c r="S25" s="401">
        <v>0.91246823803731947</v>
      </c>
      <c r="T25" s="482">
        <v>69.583333333333343</v>
      </c>
      <c r="U25" s="197">
        <v>71518.708114494148</v>
      </c>
      <c r="V25" s="159">
        <v>0</v>
      </c>
      <c r="W25" s="159">
        <v>0</v>
      </c>
      <c r="X25" s="159">
        <v>218410.93</v>
      </c>
      <c r="Y25" s="159">
        <v>298876.18060609541</v>
      </c>
      <c r="Z25" s="159">
        <v>0</v>
      </c>
      <c r="AA25" s="155">
        <v>0</v>
      </c>
      <c r="AB25" s="159">
        <v>64598.663395335818</v>
      </c>
      <c r="AC25" s="159">
        <v>52506.887500000012</v>
      </c>
      <c r="AD25" s="174">
        <f>SUM(Muut[[#This Row],[Työttömyysaste]:[Työttömät ja palveluissa olevat ]])</f>
        <v>705911.36961592548</v>
      </c>
      <c r="AF25" s="62"/>
    </row>
    <row r="26" spans="1:32" s="45" customFormat="1" x14ac:dyDescent="0.25">
      <c r="A26" s="90">
        <v>61</v>
      </c>
      <c r="B26" s="151" t="s">
        <v>25</v>
      </c>
      <c r="C26" s="395">
        <v>16478</v>
      </c>
      <c r="D26" s="134">
        <v>926.08333333333337</v>
      </c>
      <c r="E26" s="41">
        <v>6981</v>
      </c>
      <c r="F26" s="332">
        <f t="shared" si="1"/>
        <v>0.13265768992025975</v>
      </c>
      <c r="G26" s="377">
        <f>Muut[[#This Row],[Keskim. työttömyysaste 2024, %]]/$F$12</f>
        <v>1.2286188290512801</v>
      </c>
      <c r="H26" s="166">
        <v>0</v>
      </c>
      <c r="I26" s="383">
        <v>44</v>
      </c>
      <c r="J26" s="389">
        <v>1559</v>
      </c>
      <c r="K26" s="269">
        <v>248.87</v>
      </c>
      <c r="L26" s="170">
        <f t="shared" si="2"/>
        <v>66.211274962831993</v>
      </c>
      <c r="M26" s="377">
        <v>0.27991277721752555</v>
      </c>
      <c r="N26" s="166">
        <v>0</v>
      </c>
      <c r="O26" s="397">
        <v>0</v>
      </c>
      <c r="P26" s="269">
        <v>4455</v>
      </c>
      <c r="Q26" s="15">
        <v>969</v>
      </c>
      <c r="R26" s="158">
        <v>0.21750841750841751</v>
      </c>
      <c r="S26" s="401">
        <v>1.4508806471111921</v>
      </c>
      <c r="T26" s="482">
        <v>1396.3333333333335</v>
      </c>
      <c r="U26" s="197">
        <v>1537216.5982735739</v>
      </c>
      <c r="V26" s="159">
        <v>0</v>
      </c>
      <c r="W26" s="159">
        <v>0</v>
      </c>
      <c r="X26" s="159">
        <v>3123877.43</v>
      </c>
      <c r="Y26" s="159">
        <v>209956.5728609224</v>
      </c>
      <c r="Z26" s="159">
        <v>0</v>
      </c>
      <c r="AA26" s="155">
        <v>0</v>
      </c>
      <c r="AB26" s="159">
        <v>744961.16820454062</v>
      </c>
      <c r="AC26" s="159">
        <v>1053659.1700000002</v>
      </c>
      <c r="AD26" s="174">
        <f>SUM(Muut[[#This Row],[Työttömyysaste]:[Työttömät ja palveluissa olevat ]])</f>
        <v>6669670.9393390371</v>
      </c>
      <c r="AF26" s="62"/>
    </row>
    <row r="27" spans="1:32" s="45" customFormat="1" x14ac:dyDescent="0.25">
      <c r="A27" s="90">
        <v>69</v>
      </c>
      <c r="B27" s="151" t="s">
        <v>26</v>
      </c>
      <c r="C27" s="395">
        <v>6492</v>
      </c>
      <c r="D27" s="134">
        <v>272.41666666666669</v>
      </c>
      <c r="E27" s="41">
        <v>2870</v>
      </c>
      <c r="F27" s="332">
        <f t="shared" si="1"/>
        <v>9.4918699186991876E-2</v>
      </c>
      <c r="G27" s="377">
        <f>Muut[[#This Row],[Keskim. työttömyysaste 2024, %]]/$F$12</f>
        <v>0.87909642569753799</v>
      </c>
      <c r="H27" s="166">
        <v>0</v>
      </c>
      <c r="I27" s="383">
        <v>2</v>
      </c>
      <c r="J27" s="389">
        <v>136</v>
      </c>
      <c r="K27" s="269">
        <v>767.08</v>
      </c>
      <c r="L27" s="170">
        <f t="shared" si="2"/>
        <v>8.463263284142462</v>
      </c>
      <c r="M27" s="377">
        <v>2.1898623776345638</v>
      </c>
      <c r="N27" s="166">
        <v>0</v>
      </c>
      <c r="O27" s="397">
        <v>0</v>
      </c>
      <c r="P27" s="269">
        <v>1660</v>
      </c>
      <c r="Q27" s="15">
        <v>229</v>
      </c>
      <c r="R27" s="158">
        <v>0.13795180722891567</v>
      </c>
      <c r="S27" s="401">
        <v>0.92020166224004551</v>
      </c>
      <c r="T27" s="482">
        <v>361.5</v>
      </c>
      <c r="U27" s="197">
        <v>433339.64708806574</v>
      </c>
      <c r="V27" s="159">
        <v>0</v>
      </c>
      <c r="W27" s="159">
        <v>0</v>
      </c>
      <c r="X27" s="159">
        <v>272512.71999999997</v>
      </c>
      <c r="Y27" s="159">
        <v>647139.02001107531</v>
      </c>
      <c r="Z27" s="159">
        <v>0</v>
      </c>
      <c r="AA27" s="155">
        <v>0</v>
      </c>
      <c r="AB27" s="159">
        <v>186148.25679973562</v>
      </c>
      <c r="AC27" s="159">
        <v>272784.28500000003</v>
      </c>
      <c r="AD27" s="174">
        <f>SUM(Muut[[#This Row],[Työttömyysaste]:[Työttömät ja palveluissa olevat ]])</f>
        <v>1811923.9288988765</v>
      </c>
      <c r="AF27" s="62"/>
    </row>
    <row r="28" spans="1:32" s="45" customFormat="1" x14ac:dyDescent="0.25">
      <c r="A28" s="90">
        <v>71</v>
      </c>
      <c r="B28" s="151" t="s">
        <v>27</v>
      </c>
      <c r="C28" s="395">
        <v>6365</v>
      </c>
      <c r="D28" s="134">
        <v>244.66666666666666</v>
      </c>
      <c r="E28" s="41">
        <v>2767</v>
      </c>
      <c r="F28" s="332">
        <f t="shared" si="1"/>
        <v>8.8423081556438979E-2</v>
      </c>
      <c r="G28" s="377">
        <f>Muut[[#This Row],[Keskim. työttömyysaste 2024, %]]/$F$12</f>
        <v>0.81893679128801444</v>
      </c>
      <c r="H28" s="166">
        <v>0</v>
      </c>
      <c r="I28" s="383">
        <v>1</v>
      </c>
      <c r="J28" s="389">
        <v>233</v>
      </c>
      <c r="K28" s="269">
        <v>1050.69</v>
      </c>
      <c r="L28" s="170">
        <f t="shared" si="2"/>
        <v>6.0579238405238458</v>
      </c>
      <c r="M28" s="377">
        <v>3.0593619771153948</v>
      </c>
      <c r="N28" s="166">
        <v>0</v>
      </c>
      <c r="O28" s="397">
        <v>0</v>
      </c>
      <c r="P28" s="269">
        <v>1785</v>
      </c>
      <c r="Q28" s="15">
        <v>238</v>
      </c>
      <c r="R28" s="158">
        <v>0.13333333333333333</v>
      </c>
      <c r="S28" s="401">
        <v>0.88939432856970912</v>
      </c>
      <c r="T28" s="482">
        <v>329.83333333333331</v>
      </c>
      <c r="U28" s="197">
        <v>395787.60613030579</v>
      </c>
      <c r="V28" s="159">
        <v>0</v>
      </c>
      <c r="W28" s="159">
        <v>0</v>
      </c>
      <c r="X28" s="159">
        <v>466878.41</v>
      </c>
      <c r="Y28" s="159">
        <v>886403.63056713354</v>
      </c>
      <c r="Z28" s="159">
        <v>0</v>
      </c>
      <c r="AA28" s="155">
        <v>0</v>
      </c>
      <c r="AB28" s="159">
        <v>176396.60112594755</v>
      </c>
      <c r="AC28" s="159">
        <v>248888.935</v>
      </c>
      <c r="AD28" s="174">
        <f>SUM(Muut[[#This Row],[Työttömyysaste]:[Työttömät ja palveluissa olevat ]])</f>
        <v>2174355.182823387</v>
      </c>
      <c r="AF28" s="62"/>
    </row>
    <row r="29" spans="1:32" s="45" customFormat="1" x14ac:dyDescent="0.25">
      <c r="A29" s="90">
        <v>72</v>
      </c>
      <c r="B29" s="151" t="s">
        <v>28</v>
      </c>
      <c r="C29" s="395">
        <v>927</v>
      </c>
      <c r="D29" s="134">
        <v>36.416666666666664</v>
      </c>
      <c r="E29" s="41">
        <v>383</v>
      </c>
      <c r="F29" s="332">
        <f t="shared" si="1"/>
        <v>9.5082680591818972E-2</v>
      </c>
      <c r="G29" s="377">
        <f>Muut[[#This Row],[Keskim. työttömyysaste 2024, %]]/$F$12</f>
        <v>0.88061515138698687</v>
      </c>
      <c r="H29" s="166">
        <v>0</v>
      </c>
      <c r="I29" s="383">
        <v>0</v>
      </c>
      <c r="J29" s="389">
        <v>14</v>
      </c>
      <c r="K29" s="269">
        <v>205.61</v>
      </c>
      <c r="L29" s="170">
        <f t="shared" si="2"/>
        <v>4.5085355770633724</v>
      </c>
      <c r="M29" s="377">
        <v>4.1107320861003851</v>
      </c>
      <c r="N29" s="166">
        <v>2</v>
      </c>
      <c r="O29" s="397">
        <v>0</v>
      </c>
      <c r="P29" s="269">
        <v>208</v>
      </c>
      <c r="Q29" s="15">
        <v>18</v>
      </c>
      <c r="R29" s="158">
        <v>8.6538461538461536E-2</v>
      </c>
      <c r="S29" s="401">
        <v>0.57725112671591694</v>
      </c>
      <c r="T29" s="482">
        <v>45.833333333333329</v>
      </c>
      <c r="U29" s="197">
        <v>61983.9555283425</v>
      </c>
      <c r="V29" s="159">
        <v>0</v>
      </c>
      <c r="W29" s="159">
        <v>0</v>
      </c>
      <c r="X29" s="159">
        <v>28052.78</v>
      </c>
      <c r="Y29" s="159">
        <v>173460.7262664614</v>
      </c>
      <c r="Z29" s="159">
        <v>1233568.17</v>
      </c>
      <c r="AA29" s="155">
        <v>0</v>
      </c>
      <c r="AB29" s="159">
        <v>16674.08351554981</v>
      </c>
      <c r="AC29" s="159">
        <v>34585.375</v>
      </c>
      <c r="AD29" s="174">
        <f>SUM(Muut[[#This Row],[Työttömyysaste]:[Työttömät ja palveluissa olevat ]])</f>
        <v>1548325.0903103536</v>
      </c>
      <c r="AF29" s="62"/>
    </row>
    <row r="30" spans="1:32" s="45" customFormat="1" x14ac:dyDescent="0.25">
      <c r="A30" s="90">
        <v>74</v>
      </c>
      <c r="B30" s="151" t="s">
        <v>29</v>
      </c>
      <c r="C30" s="395">
        <v>985</v>
      </c>
      <c r="D30" s="134">
        <v>41</v>
      </c>
      <c r="E30" s="41">
        <v>426</v>
      </c>
      <c r="F30" s="332">
        <f t="shared" si="1"/>
        <v>9.6244131455399062E-2</v>
      </c>
      <c r="G30" s="377">
        <f>Muut[[#This Row],[Keskim. työttömyysaste 2024, %]]/$F$12</f>
        <v>0.89137201290681378</v>
      </c>
      <c r="H30" s="166">
        <v>0</v>
      </c>
      <c r="I30" s="383">
        <v>5</v>
      </c>
      <c r="J30" s="389">
        <v>45</v>
      </c>
      <c r="K30" s="269">
        <v>412.99</v>
      </c>
      <c r="L30" s="170">
        <f t="shared" si="2"/>
        <v>2.3850456427516402</v>
      </c>
      <c r="M30" s="377">
        <v>7.7706612929123882</v>
      </c>
      <c r="N30" s="166">
        <v>0</v>
      </c>
      <c r="O30" s="397">
        <v>0</v>
      </c>
      <c r="P30" s="269">
        <v>236</v>
      </c>
      <c r="Q30" s="15">
        <v>38</v>
      </c>
      <c r="R30" s="158">
        <v>0.16101694915254236</v>
      </c>
      <c r="S30" s="401">
        <v>1.0740567103490131</v>
      </c>
      <c r="T30" s="482">
        <v>51.083333333333336</v>
      </c>
      <c r="U30" s="197">
        <v>66666.648785914163</v>
      </c>
      <c r="V30" s="159">
        <v>0</v>
      </c>
      <c r="W30" s="159">
        <v>0</v>
      </c>
      <c r="X30" s="159">
        <v>90169.65</v>
      </c>
      <c r="Y30" s="159">
        <v>348414.69452257134</v>
      </c>
      <c r="Z30" s="159">
        <v>0</v>
      </c>
      <c r="AA30" s="155">
        <v>0</v>
      </c>
      <c r="AB30" s="159">
        <v>32965.592988058124</v>
      </c>
      <c r="AC30" s="159">
        <v>38546.972500000003</v>
      </c>
      <c r="AD30" s="174">
        <f>SUM(Muut[[#This Row],[Työttömyysaste]:[Työttömät ja palveluissa olevat ]])</f>
        <v>576763.55879654363</v>
      </c>
      <c r="AF30" s="62"/>
    </row>
    <row r="31" spans="1:32" s="45" customFormat="1" x14ac:dyDescent="0.25">
      <c r="A31" s="90">
        <v>75</v>
      </c>
      <c r="B31" s="151" t="s">
        <v>30</v>
      </c>
      <c r="C31" s="395">
        <v>19311</v>
      </c>
      <c r="D31" s="134">
        <v>1060.8333333333333</v>
      </c>
      <c r="E31" s="41">
        <v>8546</v>
      </c>
      <c r="F31" s="332">
        <f t="shared" si="1"/>
        <v>0.12413214759341601</v>
      </c>
      <c r="G31" s="377">
        <f>Muut[[#This Row],[Keskim. työttömyysaste 2024, %]]/$F$12</f>
        <v>1.1496588996500507</v>
      </c>
      <c r="H31" s="166">
        <v>0</v>
      </c>
      <c r="I31" s="383">
        <v>56</v>
      </c>
      <c r="J31" s="389">
        <v>1642</v>
      </c>
      <c r="K31" s="269">
        <v>609.89</v>
      </c>
      <c r="L31" s="170">
        <f t="shared" si="2"/>
        <v>31.663086786141765</v>
      </c>
      <c r="M31" s="377">
        <v>0.58533086123716693</v>
      </c>
      <c r="N31" s="166">
        <v>0</v>
      </c>
      <c r="O31" s="397">
        <v>0</v>
      </c>
      <c r="P31" s="269">
        <v>5484</v>
      </c>
      <c r="Q31" s="15">
        <v>868</v>
      </c>
      <c r="R31" s="158">
        <v>0.15827862873814733</v>
      </c>
      <c r="S31" s="401">
        <v>1.0557908605012412</v>
      </c>
      <c r="T31" s="482">
        <v>1386.5</v>
      </c>
      <c r="U31" s="197">
        <v>1685726.7144360221</v>
      </c>
      <c r="V31" s="159">
        <v>0</v>
      </c>
      <c r="W31" s="159">
        <v>0</v>
      </c>
      <c r="X31" s="159">
        <v>3290190.34</v>
      </c>
      <c r="Y31" s="159">
        <v>514527.32037669438</v>
      </c>
      <c r="Z31" s="159">
        <v>0</v>
      </c>
      <c r="AA31" s="155">
        <v>0</v>
      </c>
      <c r="AB31" s="159">
        <v>635301.83689046581</v>
      </c>
      <c r="AC31" s="159">
        <v>1046239.035</v>
      </c>
      <c r="AD31" s="174">
        <f>SUM(Muut[[#This Row],[Työttömyysaste]:[Työttömät ja palveluissa olevat ]])</f>
        <v>7171985.2467031823</v>
      </c>
      <c r="AF31" s="62"/>
    </row>
    <row r="32" spans="1:32" s="45" customFormat="1" x14ac:dyDescent="0.25">
      <c r="A32" s="90">
        <v>77</v>
      </c>
      <c r="B32" s="151" t="s">
        <v>31</v>
      </c>
      <c r="C32" s="395">
        <v>4509</v>
      </c>
      <c r="D32" s="134">
        <v>208.83333333333334</v>
      </c>
      <c r="E32" s="41">
        <v>1861</v>
      </c>
      <c r="F32" s="332">
        <f t="shared" si="1"/>
        <v>0.11221565466595021</v>
      </c>
      <c r="G32" s="377">
        <f>Muut[[#This Row],[Keskim. työttömyysaste 2024, %]]/$F$12</f>
        <v>1.0392934350038516</v>
      </c>
      <c r="H32" s="166">
        <v>0</v>
      </c>
      <c r="I32" s="383">
        <v>12</v>
      </c>
      <c r="J32" s="389">
        <v>115</v>
      </c>
      <c r="K32" s="269">
        <v>571.69000000000005</v>
      </c>
      <c r="L32" s="170">
        <f t="shared" si="2"/>
        <v>7.8871416327030373</v>
      </c>
      <c r="M32" s="377">
        <v>2.3498223717846258</v>
      </c>
      <c r="N32" s="166">
        <v>0</v>
      </c>
      <c r="O32" s="397">
        <v>0</v>
      </c>
      <c r="P32" s="269">
        <v>1203</v>
      </c>
      <c r="Q32" s="15">
        <v>161</v>
      </c>
      <c r="R32" s="158">
        <v>0.13383208645054032</v>
      </c>
      <c r="S32" s="401">
        <v>0.89272124002321185</v>
      </c>
      <c r="T32" s="482">
        <v>287.41666666666669</v>
      </c>
      <c r="U32" s="197">
        <v>355821.19929396966</v>
      </c>
      <c r="V32" s="159">
        <v>0</v>
      </c>
      <c r="W32" s="159">
        <v>0</v>
      </c>
      <c r="X32" s="159">
        <v>230433.55</v>
      </c>
      <c r="Y32" s="159">
        <v>482300.28986563551</v>
      </c>
      <c r="Z32" s="159">
        <v>0</v>
      </c>
      <c r="AA32" s="155">
        <v>0</v>
      </c>
      <c r="AB32" s="159">
        <v>125427.72702060688</v>
      </c>
      <c r="AC32" s="159">
        <v>216881.74250000002</v>
      </c>
      <c r="AD32" s="174">
        <f>SUM(Muut[[#This Row],[Työttömyysaste]:[Työttömät ja palveluissa olevat ]])</f>
        <v>1410864.5086802121</v>
      </c>
      <c r="AF32" s="62"/>
    </row>
    <row r="33" spans="1:32" s="45" customFormat="1" x14ac:dyDescent="0.25">
      <c r="A33" s="90">
        <v>78</v>
      </c>
      <c r="B33" s="151" t="s">
        <v>32</v>
      </c>
      <c r="C33" s="395">
        <v>7702</v>
      </c>
      <c r="D33" s="134">
        <v>322.33333333333331</v>
      </c>
      <c r="E33" s="41">
        <v>3464</v>
      </c>
      <c r="F33" s="332">
        <f t="shared" si="1"/>
        <v>9.3052347959969195E-2</v>
      </c>
      <c r="G33" s="377">
        <f>Muut[[#This Row],[Keskim. työttömyysaste 2024, %]]/$F$12</f>
        <v>0.86181107827047687</v>
      </c>
      <c r="H33" s="166">
        <v>1</v>
      </c>
      <c r="I33" s="383">
        <v>3189</v>
      </c>
      <c r="J33" s="389">
        <v>484</v>
      </c>
      <c r="K33" s="269">
        <v>117.6</v>
      </c>
      <c r="L33" s="170">
        <f t="shared" si="2"/>
        <v>65.493197278911566</v>
      </c>
      <c r="M33" s="377">
        <v>0.28298178479564262</v>
      </c>
      <c r="N33" s="166">
        <v>0</v>
      </c>
      <c r="O33" s="397">
        <v>0</v>
      </c>
      <c r="P33" s="269">
        <v>2085</v>
      </c>
      <c r="Q33" s="15">
        <v>474</v>
      </c>
      <c r="R33" s="158">
        <v>0.22733812949640289</v>
      </c>
      <c r="S33" s="401">
        <v>1.5164493228131013</v>
      </c>
      <c r="T33" s="482">
        <v>448.08333333333331</v>
      </c>
      <c r="U33" s="197">
        <v>503998.20146304154</v>
      </c>
      <c r="V33" s="159">
        <v>173743.25640000001</v>
      </c>
      <c r="W33" s="159">
        <v>955749.04019999993</v>
      </c>
      <c r="X33" s="159">
        <v>969824.67999999993</v>
      </c>
      <c r="Y33" s="159">
        <v>99212.010159699727</v>
      </c>
      <c r="Z33" s="159">
        <v>0</v>
      </c>
      <c r="AA33" s="155">
        <v>0</v>
      </c>
      <c r="AB33" s="159">
        <v>363939.22404299077</v>
      </c>
      <c r="AC33" s="159">
        <v>338119.20250000001</v>
      </c>
      <c r="AD33" s="174">
        <f>SUM(Muut[[#This Row],[Työttömyysaste]:[Työttömät ja palveluissa olevat ]])</f>
        <v>3404585.6147657321</v>
      </c>
      <c r="AF33" s="62"/>
    </row>
    <row r="34" spans="1:32" s="45" customFormat="1" x14ac:dyDescent="0.25">
      <c r="A34" s="90">
        <v>79</v>
      </c>
      <c r="B34" s="151" t="s">
        <v>33</v>
      </c>
      <c r="C34" s="395">
        <v>6647</v>
      </c>
      <c r="D34" s="134">
        <v>313.33333333333331</v>
      </c>
      <c r="E34" s="41">
        <v>2783</v>
      </c>
      <c r="F34" s="332">
        <f t="shared" si="1"/>
        <v>0.11258833393220745</v>
      </c>
      <c r="G34" s="377">
        <f>Muut[[#This Row],[Keskim. työttömyysaste 2024, %]]/$F$12</f>
        <v>1.0427450310929731</v>
      </c>
      <c r="H34" s="166">
        <v>0</v>
      </c>
      <c r="I34" s="383">
        <v>13</v>
      </c>
      <c r="J34" s="389">
        <v>361</v>
      </c>
      <c r="K34" s="269">
        <v>123.48</v>
      </c>
      <c r="L34" s="170">
        <f t="shared" si="2"/>
        <v>53.830579850988009</v>
      </c>
      <c r="M34" s="377">
        <v>0.3442909570965611</v>
      </c>
      <c r="N34" s="166">
        <v>0</v>
      </c>
      <c r="O34" s="397">
        <v>0</v>
      </c>
      <c r="P34" s="269">
        <v>1826</v>
      </c>
      <c r="Q34" s="15">
        <v>334</v>
      </c>
      <c r="R34" s="158">
        <v>0.18291347207009859</v>
      </c>
      <c r="S34" s="401">
        <v>1.2201165350860468</v>
      </c>
      <c r="T34" s="482">
        <v>444.08333333333331</v>
      </c>
      <c r="U34" s="197">
        <v>526280.41401178215</v>
      </c>
      <c r="V34" s="159">
        <v>0</v>
      </c>
      <c r="W34" s="159">
        <v>0</v>
      </c>
      <c r="X34" s="159">
        <v>723360.97</v>
      </c>
      <c r="Y34" s="159">
        <v>104172.61066768473</v>
      </c>
      <c r="Z34" s="159">
        <v>0</v>
      </c>
      <c r="AA34" s="155">
        <v>0</v>
      </c>
      <c r="AB34" s="159">
        <v>252711.17120762024</v>
      </c>
      <c r="AC34" s="159">
        <v>335100.84250000003</v>
      </c>
      <c r="AD34" s="174">
        <f>SUM(Muut[[#This Row],[Työttömyysaste]:[Työttömät ja palveluissa olevat ]])</f>
        <v>1941626.0083870874</v>
      </c>
      <c r="AF34" s="62"/>
    </row>
    <row r="35" spans="1:32" s="45" customFormat="1" x14ac:dyDescent="0.25">
      <c r="A35" s="90">
        <v>81</v>
      </c>
      <c r="B35" s="151" t="s">
        <v>34</v>
      </c>
      <c r="C35" s="395">
        <v>2482</v>
      </c>
      <c r="D35" s="134">
        <v>122.08333333333333</v>
      </c>
      <c r="E35" s="41">
        <v>1005</v>
      </c>
      <c r="F35" s="332">
        <f t="shared" si="1"/>
        <v>0.12147595356550581</v>
      </c>
      <c r="G35" s="377">
        <f>Muut[[#This Row],[Keskim. työttömyysaste 2024, %]]/$F$12</f>
        <v>1.1250583657626774</v>
      </c>
      <c r="H35" s="166">
        <v>0</v>
      </c>
      <c r="I35" s="383">
        <v>2</v>
      </c>
      <c r="J35" s="389">
        <v>91</v>
      </c>
      <c r="K35" s="269">
        <v>542.97</v>
      </c>
      <c r="L35" s="170">
        <f t="shared" si="2"/>
        <v>4.5711549441037258</v>
      </c>
      <c r="M35" s="377">
        <v>4.0544199626979367</v>
      </c>
      <c r="N35" s="166">
        <v>0</v>
      </c>
      <c r="O35" s="397">
        <v>0</v>
      </c>
      <c r="P35" s="269">
        <v>516</v>
      </c>
      <c r="Q35" s="15">
        <v>98</v>
      </c>
      <c r="R35" s="158">
        <v>0.18992248062015504</v>
      </c>
      <c r="S35" s="401">
        <v>1.266869828485923</v>
      </c>
      <c r="T35" s="482">
        <v>168.75</v>
      </c>
      <c r="U35" s="197">
        <v>212026.54201007777</v>
      </c>
      <c r="V35" s="159">
        <v>0</v>
      </c>
      <c r="W35" s="159">
        <v>0</v>
      </c>
      <c r="X35" s="159">
        <v>182343.07</v>
      </c>
      <c r="Y35" s="159">
        <v>458070.962214389</v>
      </c>
      <c r="Z35" s="159">
        <v>0</v>
      </c>
      <c r="AA35" s="155">
        <v>0</v>
      </c>
      <c r="AB35" s="159">
        <v>97978.597689652219</v>
      </c>
      <c r="AC35" s="159">
        <v>127337.0625</v>
      </c>
      <c r="AD35" s="174">
        <f>SUM(Muut[[#This Row],[Työttömyysaste]:[Työttömät ja palveluissa olevat ]])</f>
        <v>1077756.234414119</v>
      </c>
      <c r="AF35" s="62"/>
    </row>
    <row r="36" spans="1:32" s="45" customFormat="1" x14ac:dyDescent="0.25">
      <c r="A36" s="90">
        <v>82</v>
      </c>
      <c r="B36" s="151" t="s">
        <v>35</v>
      </c>
      <c r="C36" s="395">
        <v>9361</v>
      </c>
      <c r="D36" s="134">
        <v>298.33333333333331</v>
      </c>
      <c r="E36" s="41">
        <v>4447</v>
      </c>
      <c r="F36" s="332">
        <f t="shared" si="1"/>
        <v>6.7086425305449365E-2</v>
      </c>
      <c r="G36" s="377">
        <f>Muut[[#This Row],[Keskim. työttömyysaste 2024, %]]/$F$12</f>
        <v>0.6213257999107481</v>
      </c>
      <c r="H36" s="166">
        <v>0</v>
      </c>
      <c r="I36" s="383">
        <v>36</v>
      </c>
      <c r="J36" s="389">
        <v>249</v>
      </c>
      <c r="K36" s="269">
        <v>357.8</v>
      </c>
      <c r="L36" s="170">
        <f t="shared" si="2"/>
        <v>26.162660704304081</v>
      </c>
      <c r="M36" s="377">
        <v>0.70839055963870479</v>
      </c>
      <c r="N36" s="166">
        <v>0</v>
      </c>
      <c r="O36" s="397">
        <v>0</v>
      </c>
      <c r="P36" s="269">
        <v>2974</v>
      </c>
      <c r="Q36" s="15">
        <v>275</v>
      </c>
      <c r="R36" s="158">
        <v>9.2468056489576331E-2</v>
      </c>
      <c r="S36" s="401">
        <v>0.61680423761769509</v>
      </c>
      <c r="T36" s="482">
        <v>427.5</v>
      </c>
      <c r="U36" s="197">
        <v>441626.40562839556</v>
      </c>
      <c r="V36" s="159">
        <v>0</v>
      </c>
      <c r="W36" s="159">
        <v>0</v>
      </c>
      <c r="X36" s="159">
        <v>498938.73</v>
      </c>
      <c r="Y36" s="159">
        <v>301854.22818997072</v>
      </c>
      <c r="Z36" s="159">
        <v>0</v>
      </c>
      <c r="AA36" s="155">
        <v>0</v>
      </c>
      <c r="AB36" s="159">
        <v>179914.86323345083</v>
      </c>
      <c r="AC36" s="159">
        <v>322587.22500000003</v>
      </c>
      <c r="AD36" s="174">
        <f>SUM(Muut[[#This Row],[Työttömyysaste]:[Työttömät ja palveluissa olevat ]])</f>
        <v>1744921.452051817</v>
      </c>
      <c r="AF36" s="62"/>
    </row>
    <row r="37" spans="1:32" s="45" customFormat="1" x14ac:dyDescent="0.25">
      <c r="A37" s="90">
        <v>86</v>
      </c>
      <c r="B37" s="151" t="s">
        <v>36</v>
      </c>
      <c r="C37" s="395">
        <v>7901</v>
      </c>
      <c r="D37" s="134">
        <v>275.25</v>
      </c>
      <c r="E37" s="41">
        <v>3857</v>
      </c>
      <c r="F37" s="332">
        <f t="shared" si="1"/>
        <v>7.136375421311901E-2</v>
      </c>
      <c r="G37" s="377">
        <f>Muut[[#This Row],[Keskim. työttömyysaste 2024, %]]/$F$12</f>
        <v>0.66094059221692469</v>
      </c>
      <c r="H37" s="166">
        <v>0</v>
      </c>
      <c r="I37" s="383">
        <v>32</v>
      </c>
      <c r="J37" s="389">
        <v>291</v>
      </c>
      <c r="K37" s="269">
        <v>389.52</v>
      </c>
      <c r="L37" s="170">
        <f t="shared" si="2"/>
        <v>20.283939207229412</v>
      </c>
      <c r="M37" s="377">
        <v>0.91369736758794973</v>
      </c>
      <c r="N37" s="166">
        <v>0</v>
      </c>
      <c r="O37" s="397">
        <v>0</v>
      </c>
      <c r="P37" s="269">
        <v>2480</v>
      </c>
      <c r="Q37" s="15">
        <v>306</v>
      </c>
      <c r="R37" s="158">
        <v>0.12338709677419354</v>
      </c>
      <c r="S37" s="401">
        <v>0.82304838067237196</v>
      </c>
      <c r="T37" s="482">
        <v>408.58333333333337</v>
      </c>
      <c r="U37" s="197">
        <v>396513.41663871269</v>
      </c>
      <c r="V37" s="159">
        <v>0</v>
      </c>
      <c r="W37" s="159">
        <v>0</v>
      </c>
      <c r="X37" s="159">
        <v>583097.06999999995</v>
      </c>
      <c r="Y37" s="159">
        <v>328614.47446774004</v>
      </c>
      <c r="Z37" s="159">
        <v>0</v>
      </c>
      <c r="AA37" s="155">
        <v>0</v>
      </c>
      <c r="AB37" s="159">
        <v>202630.52776737552</v>
      </c>
      <c r="AC37" s="159">
        <v>308312.89750000002</v>
      </c>
      <c r="AD37" s="174">
        <f>SUM(Muut[[#This Row],[Työttömyysaste]:[Työttömät ja palveluissa olevat ]])</f>
        <v>1819168.3863738282</v>
      </c>
      <c r="AF37" s="62"/>
    </row>
    <row r="38" spans="1:32" s="45" customFormat="1" x14ac:dyDescent="0.25">
      <c r="A38" s="90">
        <v>90</v>
      </c>
      <c r="B38" s="151" t="s">
        <v>37</v>
      </c>
      <c r="C38" s="395">
        <v>2929</v>
      </c>
      <c r="D38" s="134">
        <v>127.91666666666667</v>
      </c>
      <c r="E38" s="41">
        <v>1139</v>
      </c>
      <c r="F38" s="332">
        <f t="shared" si="1"/>
        <v>0.11230611647644133</v>
      </c>
      <c r="G38" s="377">
        <f>Muut[[#This Row],[Keskim. työttömyysaste 2024, %]]/$F$12</f>
        <v>1.0401312536312244</v>
      </c>
      <c r="H38" s="166">
        <v>0</v>
      </c>
      <c r="I38" s="383">
        <v>10</v>
      </c>
      <c r="J38" s="389">
        <v>128</v>
      </c>
      <c r="K38" s="269">
        <v>1030</v>
      </c>
      <c r="L38" s="170">
        <f t="shared" si="2"/>
        <v>2.8436893203883495</v>
      </c>
      <c r="M38" s="377">
        <v>6.5173722477631628</v>
      </c>
      <c r="N38" s="166">
        <v>0</v>
      </c>
      <c r="O38" s="397">
        <v>0</v>
      </c>
      <c r="P38" s="269">
        <v>645</v>
      </c>
      <c r="Q38" s="15">
        <v>128</v>
      </c>
      <c r="R38" s="158">
        <v>0.19844961240310077</v>
      </c>
      <c r="S38" s="401">
        <v>1.3237496983363113</v>
      </c>
      <c r="T38" s="482">
        <v>199.25</v>
      </c>
      <c r="U38" s="197">
        <v>231324.1194723931</v>
      </c>
      <c r="V38" s="159">
        <v>0</v>
      </c>
      <c r="W38" s="159">
        <v>0</v>
      </c>
      <c r="X38" s="159">
        <v>256482.56</v>
      </c>
      <c r="Y38" s="159">
        <v>868948.72843954689</v>
      </c>
      <c r="Z38" s="159">
        <v>0</v>
      </c>
      <c r="AA38" s="155">
        <v>0</v>
      </c>
      <c r="AB38" s="159">
        <v>120815.51091786705</v>
      </c>
      <c r="AC38" s="159">
        <v>150352.0575</v>
      </c>
      <c r="AD38" s="174">
        <f>SUM(Muut[[#This Row],[Työttömyysaste]:[Työttömät ja palveluissa olevat ]])</f>
        <v>1627922.9763298072</v>
      </c>
      <c r="AF38" s="62"/>
    </row>
    <row r="39" spans="1:32" s="45" customFormat="1" x14ac:dyDescent="0.25">
      <c r="A39" s="90">
        <v>91</v>
      </c>
      <c r="B39" s="151" t="s">
        <v>38</v>
      </c>
      <c r="C39" s="395">
        <v>684018</v>
      </c>
      <c r="D39" s="134">
        <v>41743.75</v>
      </c>
      <c r="E39" s="41">
        <v>359047</v>
      </c>
      <c r="F39" s="332">
        <f t="shared" si="1"/>
        <v>0.11626263413982013</v>
      </c>
      <c r="G39" s="377">
        <f>Muut[[#This Row],[Keskim. työttömyysaste 2024, %]]/$F$12</f>
        <v>1.0767748293004762</v>
      </c>
      <c r="H39" s="166">
        <v>1</v>
      </c>
      <c r="I39" s="383">
        <v>36945</v>
      </c>
      <c r="J39" s="389">
        <v>139832</v>
      </c>
      <c r="K39" s="269">
        <v>214.58</v>
      </c>
      <c r="L39" s="170">
        <f t="shared" si="2"/>
        <v>3187.7062167956005</v>
      </c>
      <c r="M39" s="377">
        <v>5.8140181677689097E-3</v>
      </c>
      <c r="N39" s="166">
        <v>3</v>
      </c>
      <c r="O39" s="397">
        <v>974</v>
      </c>
      <c r="P39" s="269">
        <v>256293</v>
      </c>
      <c r="Q39" s="15">
        <v>44856</v>
      </c>
      <c r="R39" s="158">
        <v>0.17501843593075114</v>
      </c>
      <c r="S39" s="401">
        <v>1.167453032339633</v>
      </c>
      <c r="T39" s="482">
        <v>54675.75</v>
      </c>
      <c r="U39" s="197">
        <v>55924978.418759249</v>
      </c>
      <c r="V39" s="159">
        <v>15430214.847600002</v>
      </c>
      <c r="W39" s="159">
        <v>11072483.001</v>
      </c>
      <c r="X39" s="159">
        <v>280191166.63999999</v>
      </c>
      <c r="Y39" s="159">
        <v>181028.17295976504</v>
      </c>
      <c r="Z39" s="159">
        <v>0</v>
      </c>
      <c r="AA39" s="155">
        <v>316033.78000000003</v>
      </c>
      <c r="AB39" s="159">
        <v>24883094.958645605</v>
      </c>
      <c r="AC39" s="159">
        <v>41257774.192500003</v>
      </c>
      <c r="AD39" s="174">
        <f>SUM(Muut[[#This Row],[Työttömyysaste]:[Työttömät ja palveluissa olevat ]])</f>
        <v>429256774.01146454</v>
      </c>
      <c r="AF39" s="62"/>
    </row>
    <row r="40" spans="1:32" s="45" customFormat="1" x14ac:dyDescent="0.25">
      <c r="A40" s="90">
        <v>92</v>
      </c>
      <c r="B40" s="151" t="s">
        <v>39</v>
      </c>
      <c r="C40" s="395">
        <v>251269</v>
      </c>
      <c r="D40" s="134">
        <v>16439.083333333332</v>
      </c>
      <c r="E40" s="41">
        <v>131401</v>
      </c>
      <c r="F40" s="332">
        <f t="shared" si="1"/>
        <v>0.12510622699472099</v>
      </c>
      <c r="G40" s="377">
        <f>Muut[[#This Row],[Keskim. työttömyysaste 2024, %]]/$F$12</f>
        <v>1.1586804067647434</v>
      </c>
      <c r="H40" s="166">
        <v>1</v>
      </c>
      <c r="I40" s="383">
        <v>5348</v>
      </c>
      <c r="J40" s="389">
        <v>72152</v>
      </c>
      <c r="K40" s="269">
        <v>238.39</v>
      </c>
      <c r="L40" s="170">
        <f t="shared" si="2"/>
        <v>1054.0249171525652</v>
      </c>
      <c r="M40" s="377">
        <v>1.7583438072818251E-2</v>
      </c>
      <c r="N40" s="166">
        <v>0</v>
      </c>
      <c r="O40" s="397">
        <v>0</v>
      </c>
      <c r="P40" s="269">
        <v>95048</v>
      </c>
      <c r="Q40" s="15">
        <v>24547</v>
      </c>
      <c r="R40" s="158">
        <v>0.25825898493392813</v>
      </c>
      <c r="S40" s="401">
        <v>1.7227055737680423</v>
      </c>
      <c r="T40" s="482">
        <v>22674.333333333332</v>
      </c>
      <c r="U40" s="197">
        <v>22106295.668981228</v>
      </c>
      <c r="V40" s="159">
        <v>5668176.355800001</v>
      </c>
      <c r="W40" s="159">
        <v>1602805.2264</v>
      </c>
      <c r="X40" s="159">
        <v>144576013.03999999</v>
      </c>
      <c r="Y40" s="159">
        <v>201115.23045893549</v>
      </c>
      <c r="Z40" s="159">
        <v>0</v>
      </c>
      <c r="AA40" s="155">
        <v>0</v>
      </c>
      <c r="AB40" s="159">
        <v>13487995.712359209</v>
      </c>
      <c r="AC40" s="159">
        <v>17109825.190000001</v>
      </c>
      <c r="AD40" s="174">
        <f>SUM(Muut[[#This Row],[Työttömyysaste]:[Työttömät ja palveluissa olevat ]])</f>
        <v>204752226.42399937</v>
      </c>
      <c r="AF40" s="62"/>
    </row>
    <row r="41" spans="1:32" s="45" customFormat="1" x14ac:dyDescent="0.25">
      <c r="A41" s="90">
        <v>97</v>
      </c>
      <c r="B41" s="151" t="s">
        <v>40</v>
      </c>
      <c r="C41" s="395">
        <v>2059</v>
      </c>
      <c r="D41" s="134">
        <v>83.416666666666671</v>
      </c>
      <c r="E41" s="41">
        <v>842</v>
      </c>
      <c r="F41" s="332">
        <f t="shared" si="1"/>
        <v>9.9069675376088684E-2</v>
      </c>
      <c r="G41" s="377">
        <f>Muut[[#This Row],[Keskim. työttömyysaste 2024, %]]/$F$12</f>
        <v>0.91754099312467652</v>
      </c>
      <c r="H41" s="166">
        <v>0</v>
      </c>
      <c r="I41" s="383">
        <v>8</v>
      </c>
      <c r="J41" s="389">
        <v>61</v>
      </c>
      <c r="K41" s="269">
        <v>465.19</v>
      </c>
      <c r="L41" s="170">
        <f t="shared" si="2"/>
        <v>4.4261484554698081</v>
      </c>
      <c r="M41" s="377">
        <v>4.1872481333191782</v>
      </c>
      <c r="N41" s="166">
        <v>3</v>
      </c>
      <c r="O41" s="397">
        <v>1590</v>
      </c>
      <c r="P41" s="269">
        <v>471</v>
      </c>
      <c r="Q41" s="15">
        <v>63</v>
      </c>
      <c r="R41" s="158">
        <v>0.13375796178343949</v>
      </c>
      <c r="S41" s="401">
        <v>0.89222679458426235</v>
      </c>
      <c r="T41" s="482">
        <v>116.08333333333334</v>
      </c>
      <c r="U41" s="197">
        <v>143448.23958478283</v>
      </c>
      <c r="V41" s="159">
        <v>0</v>
      </c>
      <c r="W41" s="159">
        <v>0</v>
      </c>
      <c r="X41" s="159">
        <v>122229.97</v>
      </c>
      <c r="Y41" s="159">
        <v>392452.67862407066</v>
      </c>
      <c r="Z41" s="159">
        <v>0</v>
      </c>
      <c r="AA41" s="155">
        <v>515907.30000000005</v>
      </c>
      <c r="AB41" s="159">
        <v>57243.879266726719</v>
      </c>
      <c r="AC41" s="159">
        <v>87595.322500000009</v>
      </c>
      <c r="AD41" s="174">
        <f>SUM(Muut[[#This Row],[Työttömyysaste]:[Työttömät ja palveluissa olevat ]])</f>
        <v>1318877.3899755804</v>
      </c>
      <c r="AF41" s="62"/>
    </row>
    <row r="42" spans="1:32" s="45" customFormat="1" x14ac:dyDescent="0.25">
      <c r="A42" s="90">
        <v>98</v>
      </c>
      <c r="B42" s="151" t="s">
        <v>41</v>
      </c>
      <c r="C42" s="395">
        <v>22849</v>
      </c>
      <c r="D42" s="134">
        <v>812</v>
      </c>
      <c r="E42" s="41">
        <v>10464</v>
      </c>
      <c r="F42" s="332">
        <f t="shared" si="1"/>
        <v>7.7599388379204895E-2</v>
      </c>
      <c r="G42" s="377">
        <f>Muut[[#This Row],[Keskim. työttömyysaste 2024, %]]/$F$12</f>
        <v>0.71869237088979121</v>
      </c>
      <c r="H42" s="166">
        <v>0</v>
      </c>
      <c r="I42" s="383">
        <v>80</v>
      </c>
      <c r="J42" s="389">
        <v>802</v>
      </c>
      <c r="K42" s="269">
        <v>651.94000000000005</v>
      </c>
      <c r="L42" s="170">
        <f t="shared" si="2"/>
        <v>35.047703776421137</v>
      </c>
      <c r="M42" s="377">
        <v>0.52880445395764064</v>
      </c>
      <c r="N42" s="166">
        <v>0</v>
      </c>
      <c r="O42" s="397">
        <v>0</v>
      </c>
      <c r="P42" s="269">
        <v>6914</v>
      </c>
      <c r="Q42" s="15">
        <v>793</v>
      </c>
      <c r="R42" s="158">
        <v>0.11469482210008677</v>
      </c>
      <c r="S42" s="401">
        <v>0.76506693219096689</v>
      </c>
      <c r="T42" s="482">
        <v>1127.1666666666667</v>
      </c>
      <c r="U42" s="197">
        <v>1246877.0525282517</v>
      </c>
      <c r="V42" s="159">
        <v>0</v>
      </c>
      <c r="W42" s="159">
        <v>0</v>
      </c>
      <c r="X42" s="159">
        <v>1607023.54</v>
      </c>
      <c r="Y42" s="159">
        <v>550002.3631251246</v>
      </c>
      <c r="Z42" s="159">
        <v>0</v>
      </c>
      <c r="AA42" s="155">
        <v>0</v>
      </c>
      <c r="AB42" s="159">
        <v>544708.40663595451</v>
      </c>
      <c r="AC42" s="159">
        <v>850548.69500000007</v>
      </c>
      <c r="AD42" s="174">
        <f>SUM(Muut[[#This Row],[Työttömyysaste]:[Työttömät ja palveluissa olevat ]])</f>
        <v>4799160.0572893312</v>
      </c>
      <c r="AF42" s="62"/>
    </row>
    <row r="43" spans="1:32" s="45" customFormat="1" x14ac:dyDescent="0.25">
      <c r="A43" s="90">
        <v>102</v>
      </c>
      <c r="B43" s="151" t="s">
        <v>42</v>
      </c>
      <c r="C43" s="395">
        <v>9555</v>
      </c>
      <c r="D43" s="134">
        <v>339.75</v>
      </c>
      <c r="E43" s="41">
        <v>4303</v>
      </c>
      <c r="F43" s="332">
        <f t="shared" si="1"/>
        <v>7.8956541947478504E-2</v>
      </c>
      <c r="G43" s="377">
        <f>Muut[[#This Row],[Keskim. työttömyysaste 2024, %]]/$F$12</f>
        <v>0.73126174722144122</v>
      </c>
      <c r="H43" s="166">
        <v>0</v>
      </c>
      <c r="I43" s="383">
        <v>20</v>
      </c>
      <c r="J43" s="389">
        <v>552</v>
      </c>
      <c r="K43" s="269">
        <v>532.65</v>
      </c>
      <c r="L43" s="170">
        <f t="shared" si="2"/>
        <v>17.938608842579555</v>
      </c>
      <c r="M43" s="377">
        <v>1.0331560279060321</v>
      </c>
      <c r="N43" s="166">
        <v>0</v>
      </c>
      <c r="O43" s="397">
        <v>0</v>
      </c>
      <c r="P43" s="269">
        <v>2643</v>
      </c>
      <c r="Q43" s="15">
        <v>413</v>
      </c>
      <c r="R43" s="158">
        <v>0.15626182368520619</v>
      </c>
      <c r="S43" s="401">
        <v>1.0423378481818668</v>
      </c>
      <c r="T43" s="482">
        <v>470.16666666666663</v>
      </c>
      <c r="U43" s="197">
        <v>530538.55117763719</v>
      </c>
      <c r="V43" s="159">
        <v>0</v>
      </c>
      <c r="W43" s="159">
        <v>0</v>
      </c>
      <c r="X43" s="159">
        <v>1106081.04</v>
      </c>
      <c r="Y43" s="159">
        <v>449364.60213915008</v>
      </c>
      <c r="Z43" s="159">
        <v>0</v>
      </c>
      <c r="AA43" s="155">
        <v>0</v>
      </c>
      <c r="AB43" s="159">
        <v>310339.20842301031</v>
      </c>
      <c r="AC43" s="159">
        <v>354783.065</v>
      </c>
      <c r="AD43" s="174">
        <f>SUM(Muut[[#This Row],[Työttömyysaste]:[Työttömät ja palveluissa olevat ]])</f>
        <v>2751106.4667397975</v>
      </c>
      <c r="AF43" s="62"/>
    </row>
    <row r="44" spans="1:32" s="45" customFormat="1" x14ac:dyDescent="0.25">
      <c r="A44" s="90">
        <v>103</v>
      </c>
      <c r="B44" s="151" t="s">
        <v>43</v>
      </c>
      <c r="C44" s="395">
        <v>2094</v>
      </c>
      <c r="D44" s="134">
        <v>89.75</v>
      </c>
      <c r="E44" s="41">
        <v>958</v>
      </c>
      <c r="F44" s="332">
        <f t="shared" si="1"/>
        <v>9.3684759916492694E-2</v>
      </c>
      <c r="G44" s="377">
        <f>Muut[[#This Row],[Keskim. työttömyysaste 2024, %]]/$F$12</f>
        <v>0.8676682075327834</v>
      </c>
      <c r="H44" s="166">
        <v>0</v>
      </c>
      <c r="I44" s="383">
        <v>5</v>
      </c>
      <c r="J44" s="389">
        <v>61</v>
      </c>
      <c r="K44" s="269">
        <v>147.96</v>
      </c>
      <c r="L44" s="170">
        <f t="shared" si="2"/>
        <v>14.152473641524736</v>
      </c>
      <c r="M44" s="377">
        <v>1.3095507066397758</v>
      </c>
      <c r="N44" s="166">
        <v>0</v>
      </c>
      <c r="O44" s="397">
        <v>0</v>
      </c>
      <c r="P44" s="269">
        <v>560</v>
      </c>
      <c r="Q44" s="15">
        <v>88</v>
      </c>
      <c r="R44" s="158">
        <v>0.15714285714285714</v>
      </c>
      <c r="S44" s="401">
        <v>1.0482147443857286</v>
      </c>
      <c r="T44" s="482">
        <v>125.91666666666666</v>
      </c>
      <c r="U44" s="197">
        <v>137957.00641373714</v>
      </c>
      <c r="V44" s="159">
        <v>0</v>
      </c>
      <c r="W44" s="159">
        <v>0</v>
      </c>
      <c r="X44" s="159">
        <v>122229.97</v>
      </c>
      <c r="Y44" s="159">
        <v>124824.906660112</v>
      </c>
      <c r="Z44" s="159">
        <v>0</v>
      </c>
      <c r="AA44" s="155">
        <v>0</v>
      </c>
      <c r="AB44" s="159">
        <v>68395.005785014189</v>
      </c>
      <c r="AC44" s="159">
        <v>95015.457500000004</v>
      </c>
      <c r="AD44" s="174">
        <f>SUM(Muut[[#This Row],[Työttömyysaste]:[Työttömät ja palveluissa olevat ]])</f>
        <v>548422.34635886329</v>
      </c>
      <c r="AF44" s="62"/>
    </row>
    <row r="45" spans="1:32" s="45" customFormat="1" x14ac:dyDescent="0.25">
      <c r="A45" s="90">
        <v>105</v>
      </c>
      <c r="B45" s="151" t="s">
        <v>44</v>
      </c>
      <c r="C45" s="395">
        <v>2002</v>
      </c>
      <c r="D45" s="134">
        <v>87.416666666666671</v>
      </c>
      <c r="E45" s="41">
        <v>720</v>
      </c>
      <c r="F45" s="332">
        <f t="shared" si="1"/>
        <v>0.12141203703703704</v>
      </c>
      <c r="G45" s="377">
        <f>Muut[[#This Row],[Keskim. työttömyysaste 2024, %]]/$F$12</f>
        <v>1.1244663981925234</v>
      </c>
      <c r="H45" s="166">
        <v>0</v>
      </c>
      <c r="I45" s="383">
        <v>2</v>
      </c>
      <c r="J45" s="389">
        <v>43</v>
      </c>
      <c r="K45" s="269">
        <v>1421.45</v>
      </c>
      <c r="L45" s="170">
        <f t="shared" si="2"/>
        <v>1.4084209785782122</v>
      </c>
      <c r="M45" s="377">
        <v>13.158978842156124</v>
      </c>
      <c r="N45" s="166">
        <v>0</v>
      </c>
      <c r="O45" s="397">
        <v>0</v>
      </c>
      <c r="P45" s="269">
        <v>388</v>
      </c>
      <c r="Q45" s="15">
        <v>55</v>
      </c>
      <c r="R45" s="158">
        <v>0.14175257731958762</v>
      </c>
      <c r="S45" s="401">
        <v>0.9455545374613531</v>
      </c>
      <c r="T45" s="482">
        <v>116.25</v>
      </c>
      <c r="U45" s="197">
        <v>170932.22869674614</v>
      </c>
      <c r="V45" s="159">
        <v>0</v>
      </c>
      <c r="W45" s="159">
        <v>0</v>
      </c>
      <c r="X45" s="159">
        <v>86162.11</v>
      </c>
      <c r="Y45" s="159">
        <v>1199191.4272236833</v>
      </c>
      <c r="Z45" s="159">
        <v>0</v>
      </c>
      <c r="AA45" s="155">
        <v>0</v>
      </c>
      <c r="AB45" s="159">
        <v>58985.885733366114</v>
      </c>
      <c r="AC45" s="159">
        <v>87721.087500000009</v>
      </c>
      <c r="AD45" s="174">
        <f>SUM(Muut[[#This Row],[Työttömyysaste]:[Työttömät ja palveluissa olevat ]])</f>
        <v>1602992.7391537954</v>
      </c>
      <c r="AF45" s="62"/>
    </row>
    <row r="46" spans="1:32" s="45" customFormat="1" x14ac:dyDescent="0.25">
      <c r="A46" s="90">
        <v>106</v>
      </c>
      <c r="B46" s="151" t="s">
        <v>45</v>
      </c>
      <c r="C46" s="395">
        <v>47031</v>
      </c>
      <c r="D46" s="134">
        <v>2484.5</v>
      </c>
      <c r="E46" s="41">
        <v>23109</v>
      </c>
      <c r="F46" s="332">
        <f t="shared" si="1"/>
        <v>0.1075122246743693</v>
      </c>
      <c r="G46" s="377">
        <f>Muut[[#This Row],[Keskim. työttömyysaste 2024, %]]/$F$12</f>
        <v>0.99573227656475627</v>
      </c>
      <c r="H46" s="166">
        <v>0</v>
      </c>
      <c r="I46" s="383">
        <v>435</v>
      </c>
      <c r="J46" s="389">
        <v>4079</v>
      </c>
      <c r="K46" s="269">
        <v>322.70999999999998</v>
      </c>
      <c r="L46" s="170">
        <f t="shared" si="2"/>
        <v>145.73765919866133</v>
      </c>
      <c r="M46" s="377">
        <v>0.12716947671497772</v>
      </c>
      <c r="N46" s="166">
        <v>0</v>
      </c>
      <c r="O46" s="397">
        <v>0</v>
      </c>
      <c r="P46" s="269">
        <v>15091</v>
      </c>
      <c r="Q46" s="15">
        <v>2284</v>
      </c>
      <c r="R46" s="158">
        <v>0.15134848585249486</v>
      </c>
      <c r="S46" s="401">
        <v>1.0095636371611634</v>
      </c>
      <c r="T46" s="482">
        <v>3429.8333333333335</v>
      </c>
      <c r="U46" s="197">
        <v>3555823.5172039582</v>
      </c>
      <c r="V46" s="159">
        <v>0</v>
      </c>
      <c r="W46" s="159">
        <v>0</v>
      </c>
      <c r="X46" s="159">
        <v>8173377.8300000001</v>
      </c>
      <c r="Y46" s="159">
        <v>272250.91665507399</v>
      </c>
      <c r="Z46" s="159">
        <v>0</v>
      </c>
      <c r="AA46" s="155">
        <v>0</v>
      </c>
      <c r="AB46" s="159">
        <v>1479501.3359862193</v>
      </c>
      <c r="AC46" s="159">
        <v>2588117.9350000001</v>
      </c>
      <c r="AD46" s="174">
        <f>SUM(Muut[[#This Row],[Työttömyysaste]:[Työttömät ja palveluissa olevat ]])</f>
        <v>16069071.534845253</v>
      </c>
      <c r="AF46" s="62"/>
    </row>
    <row r="47" spans="1:32" s="45" customFormat="1" x14ac:dyDescent="0.25">
      <c r="A47" s="90">
        <v>108</v>
      </c>
      <c r="B47" s="151" t="s">
        <v>46</v>
      </c>
      <c r="C47" s="395">
        <v>10348</v>
      </c>
      <c r="D47" s="134">
        <v>493.33333333333331</v>
      </c>
      <c r="E47" s="41">
        <v>4728</v>
      </c>
      <c r="F47" s="332">
        <f t="shared" si="1"/>
        <v>0.10434292160180485</v>
      </c>
      <c r="G47" s="377">
        <f>Muut[[#This Row],[Keskim. työttömyysaste 2024, %]]/$F$12</f>
        <v>0.96637954599735865</v>
      </c>
      <c r="H47" s="166">
        <v>0</v>
      </c>
      <c r="I47" s="383">
        <v>17</v>
      </c>
      <c r="J47" s="389">
        <v>223</v>
      </c>
      <c r="K47" s="269">
        <v>464.04</v>
      </c>
      <c r="L47" s="170">
        <f t="shared" si="2"/>
        <v>22.299801741229203</v>
      </c>
      <c r="M47" s="377">
        <v>0.83110074578348814</v>
      </c>
      <c r="N47" s="166">
        <v>0</v>
      </c>
      <c r="O47" s="397">
        <v>0</v>
      </c>
      <c r="P47" s="269">
        <v>3176</v>
      </c>
      <c r="Q47" s="15">
        <v>350</v>
      </c>
      <c r="R47" s="158">
        <v>0.11020151133501259</v>
      </c>
      <c r="S47" s="401">
        <v>0.73509449385878034</v>
      </c>
      <c r="T47" s="482">
        <v>677.5</v>
      </c>
      <c r="U47" s="197">
        <v>759307.25450259203</v>
      </c>
      <c r="V47" s="159">
        <v>0</v>
      </c>
      <c r="W47" s="159">
        <v>0</v>
      </c>
      <c r="X47" s="159">
        <v>446840.71</v>
      </c>
      <c r="Y47" s="159">
        <v>391482.49315057026</v>
      </c>
      <c r="Z47" s="159">
        <v>0</v>
      </c>
      <c r="AA47" s="155">
        <v>0</v>
      </c>
      <c r="AB47" s="159">
        <v>237026.57374756254</v>
      </c>
      <c r="AC47" s="159">
        <v>511234.72500000003</v>
      </c>
      <c r="AD47" s="174">
        <f>SUM(Muut[[#This Row],[Työttömyysaste]:[Työttömät ja palveluissa olevat ]])</f>
        <v>2345891.7564007249</v>
      </c>
      <c r="AF47" s="62"/>
    </row>
    <row r="48" spans="1:32" s="45" customFormat="1" x14ac:dyDescent="0.25">
      <c r="A48" s="90">
        <v>109</v>
      </c>
      <c r="B48" s="151" t="s">
        <v>47</v>
      </c>
      <c r="C48" s="395">
        <v>68433</v>
      </c>
      <c r="D48" s="134">
        <v>3368</v>
      </c>
      <c r="E48" s="41">
        <v>31474</v>
      </c>
      <c r="F48" s="332">
        <f t="shared" si="1"/>
        <v>0.10700895977632331</v>
      </c>
      <c r="G48" s="377">
        <f>Muut[[#This Row],[Keskim. työttömyysaste 2024, %]]/$F$12</f>
        <v>0.99107125216344527</v>
      </c>
      <c r="H48" s="166">
        <v>0</v>
      </c>
      <c r="I48" s="383">
        <v>272</v>
      </c>
      <c r="J48" s="389">
        <v>5275</v>
      </c>
      <c r="K48" s="269">
        <v>1785.57</v>
      </c>
      <c r="L48" s="170">
        <f t="shared" si="2"/>
        <v>38.325576706597893</v>
      </c>
      <c r="M48" s="377">
        <v>0.48357737705663612</v>
      </c>
      <c r="N48" s="166">
        <v>0</v>
      </c>
      <c r="O48" s="397">
        <v>0</v>
      </c>
      <c r="P48" s="269">
        <v>20306</v>
      </c>
      <c r="Q48" s="15">
        <v>2932</v>
      </c>
      <c r="R48" s="158">
        <v>0.14439082044715848</v>
      </c>
      <c r="S48" s="401">
        <v>0.96315282602422458</v>
      </c>
      <c r="T48" s="482">
        <v>4681.333333333333</v>
      </c>
      <c r="U48" s="197">
        <v>5149722.8654169291</v>
      </c>
      <c r="V48" s="159">
        <v>0</v>
      </c>
      <c r="W48" s="159">
        <v>0</v>
      </c>
      <c r="X48" s="159">
        <v>10569886.75</v>
      </c>
      <c r="Y48" s="159">
        <v>1506377.4573201959</v>
      </c>
      <c r="Z48" s="159">
        <v>0</v>
      </c>
      <c r="AA48" s="155">
        <v>0</v>
      </c>
      <c r="AB48" s="159">
        <v>2053800.3876177191</v>
      </c>
      <c r="AC48" s="159">
        <v>3532487.32</v>
      </c>
      <c r="AD48" s="174">
        <f>SUM(Muut[[#This Row],[Työttömyysaste]:[Työttömät ja palveluissa olevat ]])</f>
        <v>22812274.780354843</v>
      </c>
      <c r="AF48" s="62"/>
    </row>
    <row r="49" spans="1:32" s="45" customFormat="1" x14ac:dyDescent="0.25">
      <c r="A49" s="90">
        <v>111</v>
      </c>
      <c r="B49" s="151" t="s">
        <v>48</v>
      </c>
      <c r="C49" s="395">
        <v>17829</v>
      </c>
      <c r="D49" s="134">
        <v>1082.5833333333333</v>
      </c>
      <c r="E49" s="41">
        <v>7460</v>
      </c>
      <c r="F49" s="332">
        <f t="shared" si="1"/>
        <v>0.14511840929401251</v>
      </c>
      <c r="G49" s="377">
        <f>Muut[[#This Row],[Keskim. työttömyysaste 2024, %]]/$F$12</f>
        <v>1.34402468645253</v>
      </c>
      <c r="H49" s="166">
        <v>0</v>
      </c>
      <c r="I49" s="383">
        <v>40</v>
      </c>
      <c r="J49" s="389">
        <v>988</v>
      </c>
      <c r="K49" s="269">
        <v>675.97</v>
      </c>
      <c r="L49" s="170">
        <f t="shared" si="2"/>
        <v>26.375430862316374</v>
      </c>
      <c r="M49" s="377">
        <v>0.70267598488557381</v>
      </c>
      <c r="N49" s="166">
        <v>0</v>
      </c>
      <c r="O49" s="397">
        <v>0</v>
      </c>
      <c r="P49" s="269">
        <v>4363</v>
      </c>
      <c r="Q49" s="15">
        <v>855</v>
      </c>
      <c r="R49" s="158">
        <v>0.19596607838643135</v>
      </c>
      <c r="S49" s="401">
        <v>1.3071833903170433</v>
      </c>
      <c r="T49" s="482">
        <v>1413.6666666666665</v>
      </c>
      <c r="U49" s="197">
        <v>1819481.4431124909</v>
      </c>
      <c r="V49" s="159">
        <v>0</v>
      </c>
      <c r="W49" s="159">
        <v>0</v>
      </c>
      <c r="X49" s="159">
        <v>1979724.76</v>
      </c>
      <c r="Y49" s="159">
        <v>570275.02132357331</v>
      </c>
      <c r="Z49" s="159">
        <v>0</v>
      </c>
      <c r="AA49" s="155">
        <v>0</v>
      </c>
      <c r="AB49" s="159">
        <v>726207.87627139362</v>
      </c>
      <c r="AC49" s="159">
        <v>1066738.73</v>
      </c>
      <c r="AD49" s="174">
        <f>SUM(Muut[[#This Row],[Työttömyysaste]:[Työttömät ja palveluissa olevat ]])</f>
        <v>6162427.8307074588</v>
      </c>
      <c r="AF49" s="62"/>
    </row>
    <row r="50" spans="1:32" s="45" customFormat="1" x14ac:dyDescent="0.25">
      <c r="A50" s="90">
        <v>139</v>
      </c>
      <c r="B50" s="151" t="s">
        <v>49</v>
      </c>
      <c r="C50" s="395">
        <v>9806</v>
      </c>
      <c r="D50" s="134">
        <v>568.33333333333337</v>
      </c>
      <c r="E50" s="41">
        <v>4213</v>
      </c>
      <c r="F50" s="332">
        <f t="shared" si="1"/>
        <v>0.1348999129677981</v>
      </c>
      <c r="G50" s="377">
        <f>Muut[[#This Row],[Keskim. työttömyysaste 2024, %]]/$F$12</f>
        <v>1.2493853406405766</v>
      </c>
      <c r="H50" s="166">
        <v>0</v>
      </c>
      <c r="I50" s="383">
        <v>17</v>
      </c>
      <c r="J50" s="389">
        <v>98</v>
      </c>
      <c r="K50" s="269">
        <v>1615.75</v>
      </c>
      <c r="L50" s="170">
        <f t="shared" si="2"/>
        <v>6.0690082005260715</v>
      </c>
      <c r="M50" s="377">
        <v>3.0537743970016411</v>
      </c>
      <c r="N50" s="166">
        <v>0</v>
      </c>
      <c r="O50" s="397">
        <v>0</v>
      </c>
      <c r="P50" s="269">
        <v>2747</v>
      </c>
      <c r="Q50" s="15">
        <v>254</v>
      </c>
      <c r="R50" s="158">
        <v>9.2464506734619589E-2</v>
      </c>
      <c r="S50" s="401">
        <v>0.61678055912824759</v>
      </c>
      <c r="T50" s="482">
        <v>714.91666666666674</v>
      </c>
      <c r="U50" s="197">
        <v>930254.31833891117</v>
      </c>
      <c r="V50" s="159">
        <v>0</v>
      </c>
      <c r="W50" s="159">
        <v>0</v>
      </c>
      <c r="X50" s="159">
        <v>196369.46</v>
      </c>
      <c r="Y50" s="159">
        <v>1363110.5902681532</v>
      </c>
      <c r="Z50" s="159">
        <v>0</v>
      </c>
      <c r="AA50" s="155">
        <v>0</v>
      </c>
      <c r="AB50" s="159">
        <v>188460.35907320931</v>
      </c>
      <c r="AC50" s="159">
        <v>539468.96750000003</v>
      </c>
      <c r="AD50" s="174">
        <f>SUM(Muut[[#This Row],[Työttömyysaste]:[Työttömät ja palveluissa olevat ]])</f>
        <v>3217663.6951802736</v>
      </c>
      <c r="AF50" s="62"/>
    </row>
    <row r="51" spans="1:32" s="45" customFormat="1" x14ac:dyDescent="0.25">
      <c r="A51" s="90">
        <v>140</v>
      </c>
      <c r="B51" s="151" t="s">
        <v>50</v>
      </c>
      <c r="C51" s="395">
        <v>20463</v>
      </c>
      <c r="D51" s="134">
        <v>1122.9166666666667</v>
      </c>
      <c r="E51" s="41">
        <v>9172</v>
      </c>
      <c r="F51" s="332">
        <f t="shared" si="1"/>
        <v>0.12242876871638321</v>
      </c>
      <c r="G51" s="377">
        <f>Muut[[#This Row],[Keskim. työttömyysaste 2024, %]]/$F$12</f>
        <v>1.1338829324777844</v>
      </c>
      <c r="H51" s="166">
        <v>0</v>
      </c>
      <c r="I51" s="383">
        <v>7</v>
      </c>
      <c r="J51" s="389">
        <v>933</v>
      </c>
      <c r="K51" s="269">
        <v>763.01</v>
      </c>
      <c r="L51" s="170">
        <f t="shared" si="2"/>
        <v>26.818783502182146</v>
      </c>
      <c r="M51" s="377">
        <v>0.69105975132882236</v>
      </c>
      <c r="N51" s="166">
        <v>0</v>
      </c>
      <c r="O51" s="397">
        <v>0</v>
      </c>
      <c r="P51" s="269">
        <v>5716</v>
      </c>
      <c r="Q51" s="15">
        <v>762</v>
      </c>
      <c r="R51" s="158">
        <v>0.13331000699790063</v>
      </c>
      <c r="S51" s="401">
        <v>0.88923873124140795</v>
      </c>
      <c r="T51" s="482">
        <v>1514.5833333333335</v>
      </c>
      <c r="U51" s="197">
        <v>1761776.9447429501</v>
      </c>
      <c r="V51" s="159">
        <v>0</v>
      </c>
      <c r="W51" s="159">
        <v>0</v>
      </c>
      <c r="X51" s="159">
        <v>1869517.41</v>
      </c>
      <c r="Y51" s="159">
        <v>643705.40707442584</v>
      </c>
      <c r="Z51" s="159">
        <v>0</v>
      </c>
      <c r="AA51" s="155">
        <v>0</v>
      </c>
      <c r="AB51" s="159">
        <v>567002.69562436373</v>
      </c>
      <c r="AC51" s="159">
        <v>1142889.4375000002</v>
      </c>
      <c r="AD51" s="174">
        <f>SUM(Muut[[#This Row],[Työttömyysaste]:[Työttömät ja palveluissa olevat ]])</f>
        <v>5984891.8949417388</v>
      </c>
      <c r="AF51" s="62"/>
    </row>
    <row r="52" spans="1:32" s="45" customFormat="1" x14ac:dyDescent="0.25">
      <c r="A52" s="90">
        <v>142</v>
      </c>
      <c r="B52" s="151" t="s">
        <v>51</v>
      </c>
      <c r="C52" s="395">
        <v>6401</v>
      </c>
      <c r="D52" s="134">
        <v>290.33333333333331</v>
      </c>
      <c r="E52" s="41">
        <v>2729</v>
      </c>
      <c r="F52" s="332">
        <f t="shared" si="1"/>
        <v>0.10638817637718333</v>
      </c>
      <c r="G52" s="377">
        <f>Muut[[#This Row],[Keskim. työttömyysaste 2024, %]]/$F$12</f>
        <v>0.98532182162983428</v>
      </c>
      <c r="H52" s="166">
        <v>0</v>
      </c>
      <c r="I52" s="383">
        <v>15</v>
      </c>
      <c r="J52" s="389">
        <v>158</v>
      </c>
      <c r="K52" s="269">
        <v>589.87</v>
      </c>
      <c r="L52" s="170">
        <f t="shared" si="2"/>
        <v>10.851543560445522</v>
      </c>
      <c r="M52" s="377">
        <v>1.7079028208958882</v>
      </c>
      <c r="N52" s="166">
        <v>0</v>
      </c>
      <c r="O52" s="397">
        <v>0</v>
      </c>
      <c r="P52" s="269">
        <v>1667</v>
      </c>
      <c r="Q52" s="15">
        <v>218</v>
      </c>
      <c r="R52" s="158">
        <v>0.13077384523095381</v>
      </c>
      <c r="S52" s="401">
        <v>0.87232137205247418</v>
      </c>
      <c r="T52" s="482">
        <v>398.91666666666663</v>
      </c>
      <c r="U52" s="197">
        <v>478893.92535057763</v>
      </c>
      <c r="V52" s="159">
        <v>0</v>
      </c>
      <c r="W52" s="159">
        <v>0</v>
      </c>
      <c r="X52" s="159">
        <v>316595.65999999997</v>
      </c>
      <c r="Y52" s="159">
        <v>497637.65674236452</v>
      </c>
      <c r="Z52" s="159">
        <v>0</v>
      </c>
      <c r="AA52" s="155">
        <v>0</v>
      </c>
      <c r="AB52" s="159">
        <v>173988.99883414578</v>
      </c>
      <c r="AC52" s="159">
        <v>301018.52749999997</v>
      </c>
      <c r="AD52" s="174">
        <f>SUM(Muut[[#This Row],[Työttömyysaste]:[Työttömät ja palveluissa olevat ]])</f>
        <v>1768134.7684270879</v>
      </c>
      <c r="AF52" s="62"/>
    </row>
    <row r="53" spans="1:32" s="45" customFormat="1" x14ac:dyDescent="0.25">
      <c r="A53" s="90">
        <v>143</v>
      </c>
      <c r="B53" s="151" t="s">
        <v>52</v>
      </c>
      <c r="C53" s="395">
        <v>6758</v>
      </c>
      <c r="D53" s="134">
        <v>302.25</v>
      </c>
      <c r="E53" s="41">
        <v>2730</v>
      </c>
      <c r="F53" s="332">
        <f t="shared" si="1"/>
        <v>0.11071428571428571</v>
      </c>
      <c r="G53" s="377">
        <f>Muut[[#This Row],[Keskim. työttömyysaste 2024, %]]/$F$12</f>
        <v>1.0253883974257301</v>
      </c>
      <c r="H53" s="166">
        <v>0</v>
      </c>
      <c r="I53" s="383">
        <v>9</v>
      </c>
      <c r="J53" s="389">
        <v>322</v>
      </c>
      <c r="K53" s="269">
        <v>750.48</v>
      </c>
      <c r="L53" s="170">
        <f t="shared" si="2"/>
        <v>9.0049035284084855</v>
      </c>
      <c r="M53" s="377">
        <v>2.0581432993136222</v>
      </c>
      <c r="N53" s="166">
        <v>0</v>
      </c>
      <c r="O53" s="397">
        <v>0</v>
      </c>
      <c r="P53" s="269">
        <v>1770</v>
      </c>
      <c r="Q53" s="15">
        <v>290</v>
      </c>
      <c r="R53" s="158">
        <v>0.16384180790960451</v>
      </c>
      <c r="S53" s="401">
        <v>1.0928998105305747</v>
      </c>
      <c r="T53" s="482">
        <v>423.25</v>
      </c>
      <c r="U53" s="197">
        <v>526162.61378974817</v>
      </c>
      <c r="V53" s="159">
        <v>0</v>
      </c>
      <c r="W53" s="159">
        <v>0</v>
      </c>
      <c r="X53" s="159">
        <v>645213.93999999994</v>
      </c>
      <c r="Y53" s="159">
        <v>633134.60361098161</v>
      </c>
      <c r="Z53" s="159">
        <v>0</v>
      </c>
      <c r="AA53" s="155">
        <v>0</v>
      </c>
      <c r="AB53" s="159">
        <v>230142.05521366483</v>
      </c>
      <c r="AC53" s="159">
        <v>319380.21750000003</v>
      </c>
      <c r="AD53" s="174">
        <f>SUM(Muut[[#This Row],[Työttömyysaste]:[Työttömät ja palveluissa olevat ]])</f>
        <v>2354033.4301143945</v>
      </c>
      <c r="AF53" s="62"/>
    </row>
    <row r="54" spans="1:32" s="45" customFormat="1" x14ac:dyDescent="0.25">
      <c r="A54" s="90">
        <v>145</v>
      </c>
      <c r="B54" s="151" t="s">
        <v>53</v>
      </c>
      <c r="C54" s="395">
        <v>12429</v>
      </c>
      <c r="D54" s="134">
        <v>352</v>
      </c>
      <c r="E54" s="41">
        <v>5815</v>
      </c>
      <c r="F54" s="332">
        <f t="shared" si="1"/>
        <v>6.0533104041272573E-2</v>
      </c>
      <c r="G54" s="377">
        <f>Muut[[#This Row],[Keskim. työttömyysaste 2024, %]]/$F$12</f>
        <v>0.56063173910786879</v>
      </c>
      <c r="H54" s="166">
        <v>0</v>
      </c>
      <c r="I54" s="383">
        <v>27</v>
      </c>
      <c r="J54" s="389">
        <v>258</v>
      </c>
      <c r="K54" s="269">
        <v>576.74</v>
      </c>
      <c r="L54" s="170">
        <f t="shared" si="2"/>
        <v>21.550438672538753</v>
      </c>
      <c r="M54" s="377">
        <v>0.86000021343306565</v>
      </c>
      <c r="N54" s="166">
        <v>0</v>
      </c>
      <c r="O54" s="397">
        <v>0</v>
      </c>
      <c r="P54" s="269">
        <v>3863</v>
      </c>
      <c r="Q54" s="15">
        <v>299</v>
      </c>
      <c r="R54" s="158">
        <v>7.740098369143153E-2</v>
      </c>
      <c r="S54" s="401">
        <v>0.51629996940656819</v>
      </c>
      <c r="T54" s="482">
        <v>513.33333333333337</v>
      </c>
      <c r="U54" s="197">
        <v>529087.21685627336</v>
      </c>
      <c r="V54" s="159">
        <v>0</v>
      </c>
      <c r="W54" s="159">
        <v>0</v>
      </c>
      <c r="X54" s="159">
        <v>516972.66</v>
      </c>
      <c r="Y54" s="159">
        <v>486560.66955361579</v>
      </c>
      <c r="Z54" s="159">
        <v>0</v>
      </c>
      <c r="AA54" s="155">
        <v>0</v>
      </c>
      <c r="AB54" s="159">
        <v>199956.59668354201</v>
      </c>
      <c r="AC54" s="159">
        <v>387356.20000000007</v>
      </c>
      <c r="AD54" s="174">
        <f>SUM(Muut[[#This Row],[Työttömyysaste]:[Työttömät ja palveluissa olevat ]])</f>
        <v>2119933.3430934311</v>
      </c>
      <c r="AF54" s="62"/>
    </row>
    <row r="55" spans="1:32" s="45" customFormat="1" x14ac:dyDescent="0.25">
      <c r="A55" s="90">
        <v>146</v>
      </c>
      <c r="B55" s="151" t="s">
        <v>54</v>
      </c>
      <c r="C55" s="395">
        <v>4382</v>
      </c>
      <c r="D55" s="134">
        <v>253.25</v>
      </c>
      <c r="E55" s="41">
        <v>1605</v>
      </c>
      <c r="F55" s="332">
        <f t="shared" si="1"/>
        <v>0.15778816199376947</v>
      </c>
      <c r="G55" s="377">
        <f>Muut[[#This Row],[Keskim. työttömyysaste 2024, %]]/$F$12</f>
        <v>1.4613665211829669</v>
      </c>
      <c r="H55" s="166">
        <v>0</v>
      </c>
      <c r="I55" s="383">
        <v>11</v>
      </c>
      <c r="J55" s="389">
        <v>225</v>
      </c>
      <c r="K55" s="269">
        <v>2763.39</v>
      </c>
      <c r="L55" s="170">
        <f t="shared" si="2"/>
        <v>1.5857334650556021</v>
      </c>
      <c r="M55" s="377">
        <v>11.687576926624088</v>
      </c>
      <c r="N55" s="166">
        <v>0</v>
      </c>
      <c r="O55" s="397">
        <v>0</v>
      </c>
      <c r="P55" s="269">
        <v>907</v>
      </c>
      <c r="Q55" s="15">
        <v>175</v>
      </c>
      <c r="R55" s="158">
        <v>0.19294377067254687</v>
      </c>
      <c r="S55" s="401">
        <v>1.2870232152676333</v>
      </c>
      <c r="T55" s="482">
        <v>329.41666666666669</v>
      </c>
      <c r="U55" s="197">
        <v>486233.55571589823</v>
      </c>
      <c r="V55" s="159">
        <v>0</v>
      </c>
      <c r="W55" s="159">
        <v>0</v>
      </c>
      <c r="X55" s="159">
        <v>450848.25</v>
      </c>
      <c r="Y55" s="159">
        <v>2331305.074449087</v>
      </c>
      <c r="Z55" s="159">
        <v>0</v>
      </c>
      <c r="AA55" s="155">
        <v>0</v>
      </c>
      <c r="AB55" s="159">
        <v>175734.16532507428</v>
      </c>
      <c r="AC55" s="159">
        <v>248574.52250000002</v>
      </c>
      <c r="AD55" s="174">
        <f>SUM(Muut[[#This Row],[Työttömyysaste]:[Työttömät ja palveluissa olevat ]])</f>
        <v>3692695.56799006</v>
      </c>
      <c r="AF55" s="62"/>
    </row>
    <row r="56" spans="1:32" s="45" customFormat="1" x14ac:dyDescent="0.25">
      <c r="A56" s="90">
        <v>148</v>
      </c>
      <c r="B56" s="151" t="s">
        <v>55</v>
      </c>
      <c r="C56" s="395">
        <v>7224</v>
      </c>
      <c r="D56" s="134">
        <v>335.16666666666669</v>
      </c>
      <c r="E56" s="41">
        <v>3572</v>
      </c>
      <c r="F56" s="332">
        <f t="shared" si="1"/>
        <v>9.3831653602090337E-2</v>
      </c>
      <c r="G56" s="377">
        <f>Muut[[#This Row],[Keskim. työttömyysaste 2024, %]]/$F$12</f>
        <v>0.8690286740696459</v>
      </c>
      <c r="H56" s="166">
        <v>0</v>
      </c>
      <c r="I56" s="383">
        <v>29</v>
      </c>
      <c r="J56" s="389">
        <v>416</v>
      </c>
      <c r="K56" s="269">
        <v>15068.32</v>
      </c>
      <c r="L56" s="170">
        <f t="shared" si="2"/>
        <v>0.47941641802138529</v>
      </c>
      <c r="M56" s="377">
        <v>20</v>
      </c>
      <c r="N56" s="166">
        <v>0</v>
      </c>
      <c r="O56" s="397">
        <v>0</v>
      </c>
      <c r="P56" s="269">
        <v>2370</v>
      </c>
      <c r="Q56" s="15">
        <v>390</v>
      </c>
      <c r="R56" s="158">
        <v>0.16455696202531644</v>
      </c>
      <c r="S56" s="401">
        <v>1.0976702156398308</v>
      </c>
      <c r="T56" s="482">
        <v>437.33333333333337</v>
      </c>
      <c r="U56" s="197">
        <v>476678.14833250979</v>
      </c>
      <c r="V56" s="159">
        <v>0</v>
      </c>
      <c r="W56" s="159">
        <v>0</v>
      </c>
      <c r="X56" s="159">
        <v>833568.32</v>
      </c>
      <c r="Y56" s="159">
        <v>6576729.6000000006</v>
      </c>
      <c r="Z56" s="159">
        <v>0</v>
      </c>
      <c r="AA56" s="155">
        <v>0</v>
      </c>
      <c r="AB56" s="159">
        <v>247085.38991329141</v>
      </c>
      <c r="AC56" s="159">
        <v>330007.36000000004</v>
      </c>
      <c r="AD56" s="174">
        <f>SUM(Muut[[#This Row],[Työttömyysaste]:[Työttömät ja palveluissa olevat ]])</f>
        <v>8464068.8182458021</v>
      </c>
      <c r="AF56" s="62"/>
    </row>
    <row r="57" spans="1:32" s="45" customFormat="1" x14ac:dyDescent="0.25">
      <c r="A57" s="90">
        <v>149</v>
      </c>
      <c r="B57" s="151" t="s">
        <v>56</v>
      </c>
      <c r="C57" s="395">
        <v>5402</v>
      </c>
      <c r="D57" s="134">
        <v>137.66666666666666</v>
      </c>
      <c r="E57" s="41">
        <v>2592</v>
      </c>
      <c r="F57" s="332">
        <f t="shared" si="1"/>
        <v>5.3112139917695471E-2</v>
      </c>
      <c r="G57" s="377">
        <f>Muut[[#This Row],[Keskim. työttömyysaste 2024, %]]/$F$12</f>
        <v>0.49190194095277212</v>
      </c>
      <c r="H57" s="166">
        <v>3</v>
      </c>
      <c r="I57" s="383">
        <v>2755</v>
      </c>
      <c r="J57" s="389">
        <v>282</v>
      </c>
      <c r="K57" s="269">
        <v>350.85</v>
      </c>
      <c r="L57" s="170">
        <f t="shared" si="2"/>
        <v>15.396893259227589</v>
      </c>
      <c r="M57" s="377">
        <v>1.2037091863874672</v>
      </c>
      <c r="N57" s="166">
        <v>3</v>
      </c>
      <c r="O57" s="397">
        <v>232</v>
      </c>
      <c r="P57" s="269">
        <v>1636</v>
      </c>
      <c r="Q57" s="15">
        <v>201</v>
      </c>
      <c r="R57" s="158">
        <v>0.12286063569682151</v>
      </c>
      <c r="S57" s="401">
        <v>0.81953664444916663</v>
      </c>
      <c r="T57" s="482">
        <v>182.75</v>
      </c>
      <c r="U57" s="197">
        <v>201765.31786209065</v>
      </c>
      <c r="V57" s="159">
        <v>121859.39640000001</v>
      </c>
      <c r="W57" s="159">
        <v>825678.45900000003</v>
      </c>
      <c r="X57" s="159">
        <v>565063.14</v>
      </c>
      <c r="Y57" s="159">
        <v>295990.93337185925</v>
      </c>
      <c r="Z57" s="159">
        <v>0</v>
      </c>
      <c r="AA57" s="155">
        <v>75277.040000000008</v>
      </c>
      <c r="AB57" s="159">
        <v>137949.58746527665</v>
      </c>
      <c r="AC57" s="159">
        <v>137901.32250000001</v>
      </c>
      <c r="AD57" s="174">
        <f>SUM(Muut[[#This Row],[Työttömyysaste]:[Työttömät ja palveluissa olevat ]])</f>
        <v>2361485.1965992264</v>
      </c>
      <c r="AF57" s="62"/>
    </row>
    <row r="58" spans="1:32" s="45" customFormat="1" x14ac:dyDescent="0.25">
      <c r="A58" s="90">
        <v>151</v>
      </c>
      <c r="B58" s="151" t="s">
        <v>57</v>
      </c>
      <c r="C58" s="395">
        <v>1794</v>
      </c>
      <c r="D58" s="134">
        <v>46.833333333333336</v>
      </c>
      <c r="E58" s="41">
        <v>800</v>
      </c>
      <c r="F58" s="332">
        <f t="shared" si="1"/>
        <v>5.8541666666666672E-2</v>
      </c>
      <c r="G58" s="377">
        <f>Muut[[#This Row],[Keskim. työttömyysaste 2024, %]]/$F$12</f>
        <v>0.54218789724097083</v>
      </c>
      <c r="H58" s="166">
        <v>0</v>
      </c>
      <c r="I58" s="383">
        <v>15</v>
      </c>
      <c r="J58" s="389">
        <v>85</v>
      </c>
      <c r="K58" s="269">
        <v>642.38</v>
      </c>
      <c r="L58" s="170">
        <f t="shared" si="2"/>
        <v>2.792739499984433</v>
      </c>
      <c r="M58" s="377">
        <v>6.6362730423166303</v>
      </c>
      <c r="N58" s="166">
        <v>0</v>
      </c>
      <c r="O58" s="397">
        <v>0</v>
      </c>
      <c r="P58" s="269">
        <v>428</v>
      </c>
      <c r="Q58" s="15">
        <v>66</v>
      </c>
      <c r="R58" s="158">
        <v>0.1542056074766355</v>
      </c>
      <c r="S58" s="401">
        <v>1.0286219454252477</v>
      </c>
      <c r="T58" s="482">
        <v>69.416666666666671</v>
      </c>
      <c r="U58" s="197">
        <v>73855.978705287416</v>
      </c>
      <c r="V58" s="159">
        <v>0</v>
      </c>
      <c r="W58" s="159">
        <v>0</v>
      </c>
      <c r="X58" s="159">
        <v>170320.45</v>
      </c>
      <c r="Y58" s="159">
        <v>541937.16910193802</v>
      </c>
      <c r="Z58" s="159">
        <v>0</v>
      </c>
      <c r="AA58" s="155">
        <v>0</v>
      </c>
      <c r="AB58" s="159">
        <v>57501.036516094588</v>
      </c>
      <c r="AC58" s="159">
        <v>52381.122500000005</v>
      </c>
      <c r="AD58" s="174">
        <f>SUM(Muut[[#This Row],[Työttömyysaste]:[Työttömät ja palveluissa olevat ]])</f>
        <v>895995.75682332006</v>
      </c>
      <c r="AF58" s="62"/>
    </row>
    <row r="59" spans="1:32" s="45" customFormat="1" x14ac:dyDescent="0.25">
      <c r="A59" s="90">
        <v>152</v>
      </c>
      <c r="B59" s="151" t="s">
        <v>58</v>
      </c>
      <c r="C59" s="395">
        <v>4319</v>
      </c>
      <c r="D59" s="134">
        <v>126.58333333333333</v>
      </c>
      <c r="E59" s="41">
        <v>1896</v>
      </c>
      <c r="F59" s="332">
        <f t="shared" si="1"/>
        <v>6.6763361462728543E-2</v>
      </c>
      <c r="G59" s="377">
        <f>Muut[[#This Row],[Keskim. työttömyysaste 2024, %]]/$F$12</f>
        <v>0.61833372066987591</v>
      </c>
      <c r="H59" s="166">
        <v>0</v>
      </c>
      <c r="I59" s="383">
        <v>31</v>
      </c>
      <c r="J59" s="389">
        <v>86</v>
      </c>
      <c r="K59" s="269">
        <v>354.15</v>
      </c>
      <c r="L59" s="170">
        <f t="shared" si="2"/>
        <v>12.195397430467317</v>
      </c>
      <c r="M59" s="377">
        <v>1.5197029833286324</v>
      </c>
      <c r="N59" s="166">
        <v>0</v>
      </c>
      <c r="O59" s="397">
        <v>0</v>
      </c>
      <c r="P59" s="269">
        <v>1160</v>
      </c>
      <c r="Q59" s="15">
        <v>126</v>
      </c>
      <c r="R59" s="158">
        <v>0.10862068965517241</v>
      </c>
      <c r="S59" s="401">
        <v>0.72454969008480619</v>
      </c>
      <c r="T59" s="482">
        <v>185.66666666666666</v>
      </c>
      <c r="U59" s="197">
        <v>202777.39297379265</v>
      </c>
      <c r="V59" s="159">
        <v>0</v>
      </c>
      <c r="W59" s="159">
        <v>0</v>
      </c>
      <c r="X59" s="159">
        <v>172324.22</v>
      </c>
      <c r="Y59" s="159">
        <v>298774.94386103447</v>
      </c>
      <c r="Z59" s="159">
        <v>0</v>
      </c>
      <c r="AA59" s="155">
        <v>0</v>
      </c>
      <c r="AB59" s="159">
        <v>97509.926273600824</v>
      </c>
      <c r="AC59" s="159">
        <v>140102.21</v>
      </c>
      <c r="AD59" s="174">
        <f>SUM(Muut[[#This Row],[Työttömyysaste]:[Työttömät ja palveluissa olevat ]])</f>
        <v>911488.69310842792</v>
      </c>
      <c r="AF59" s="62"/>
    </row>
    <row r="60" spans="1:32" s="45" customFormat="1" x14ac:dyDescent="0.25">
      <c r="A60" s="90">
        <v>153</v>
      </c>
      <c r="B60" s="151" t="s">
        <v>59</v>
      </c>
      <c r="C60" s="395">
        <v>24724</v>
      </c>
      <c r="D60" s="134">
        <v>1726.75</v>
      </c>
      <c r="E60" s="41">
        <v>10730</v>
      </c>
      <c r="F60" s="332">
        <f t="shared" si="1"/>
        <v>0.16092730661696178</v>
      </c>
      <c r="G60" s="377">
        <f>Muut[[#This Row],[Keskim. työttömyysaste 2024, %]]/$F$12</f>
        <v>1.4904399370813404</v>
      </c>
      <c r="H60" s="166">
        <v>0</v>
      </c>
      <c r="I60" s="383">
        <v>27</v>
      </c>
      <c r="J60" s="389">
        <v>2349</v>
      </c>
      <c r="K60" s="269">
        <v>155.04</v>
      </c>
      <c r="L60" s="170">
        <f t="shared" si="2"/>
        <v>159.468524251806</v>
      </c>
      <c r="M60" s="377">
        <v>0.11621968626670617</v>
      </c>
      <c r="N60" s="166">
        <v>0</v>
      </c>
      <c r="O60" s="397">
        <v>0</v>
      </c>
      <c r="P60" s="269">
        <v>7014</v>
      </c>
      <c r="Q60" s="15">
        <v>1214</v>
      </c>
      <c r="R60" s="158">
        <v>0.17308240661534074</v>
      </c>
      <c r="S60" s="401">
        <v>1.1545388311416027</v>
      </c>
      <c r="T60" s="482">
        <v>2363.9166666666665</v>
      </c>
      <c r="U60" s="197">
        <v>2797992.9377440205</v>
      </c>
      <c r="V60" s="159">
        <v>0</v>
      </c>
      <c r="W60" s="159">
        <v>0</v>
      </c>
      <c r="X60" s="159">
        <v>4706855.7299999995</v>
      </c>
      <c r="Y60" s="159">
        <v>130797.87461870615</v>
      </c>
      <c r="Z60" s="159">
        <v>0</v>
      </c>
      <c r="AA60" s="155">
        <v>0</v>
      </c>
      <c r="AB60" s="159">
        <v>889456.53078527772</v>
      </c>
      <c r="AC60" s="159">
        <v>1783787.8774999999</v>
      </c>
      <c r="AD60" s="174">
        <f>SUM(Muut[[#This Row],[Työttömyysaste]:[Työttömät ja palveluissa olevat ]])</f>
        <v>10308890.950648004</v>
      </c>
      <c r="AF60" s="62"/>
    </row>
    <row r="61" spans="1:32" s="45" customFormat="1" x14ac:dyDescent="0.25">
      <c r="A61" s="90">
        <v>165</v>
      </c>
      <c r="B61" s="151" t="s">
        <v>60</v>
      </c>
      <c r="C61" s="395">
        <v>16015</v>
      </c>
      <c r="D61" s="134">
        <v>583.91666666666663</v>
      </c>
      <c r="E61" s="41">
        <v>7704</v>
      </c>
      <c r="F61" s="332">
        <f t="shared" si="1"/>
        <v>7.5793959847698156E-2</v>
      </c>
      <c r="G61" s="377">
        <f>Muut[[#This Row],[Keskim. työttömyysaste 2024, %]]/$F$12</f>
        <v>0.70197126343157357</v>
      </c>
      <c r="H61" s="166">
        <v>0</v>
      </c>
      <c r="I61" s="383">
        <v>64</v>
      </c>
      <c r="J61" s="389">
        <v>674</v>
      </c>
      <c r="K61" s="269">
        <v>547.5</v>
      </c>
      <c r="L61" s="170">
        <f t="shared" si="2"/>
        <v>29.251141552511417</v>
      </c>
      <c r="M61" s="377">
        <v>0.63359516498487889</v>
      </c>
      <c r="N61" s="166">
        <v>0</v>
      </c>
      <c r="O61" s="397">
        <v>0</v>
      </c>
      <c r="P61" s="269">
        <v>5035</v>
      </c>
      <c r="Q61" s="15">
        <v>624</v>
      </c>
      <c r="R61" s="158">
        <v>0.12393247269116187</v>
      </c>
      <c r="S61" s="401">
        <v>0.82668628752854789</v>
      </c>
      <c r="T61" s="482">
        <v>856.75</v>
      </c>
      <c r="U61" s="197">
        <v>853610.35868823563</v>
      </c>
      <c r="V61" s="159">
        <v>0</v>
      </c>
      <c r="W61" s="159">
        <v>0</v>
      </c>
      <c r="X61" s="159">
        <v>1350540.98</v>
      </c>
      <c r="Y61" s="159">
        <v>461892.64934043866</v>
      </c>
      <c r="Z61" s="159">
        <v>0</v>
      </c>
      <c r="AA61" s="155">
        <v>0</v>
      </c>
      <c r="AB61" s="159">
        <v>412539.1086810237</v>
      </c>
      <c r="AC61" s="159">
        <v>646494.98250000004</v>
      </c>
      <c r="AD61" s="174">
        <f>SUM(Muut[[#This Row],[Työttömyysaste]:[Työttömät ja palveluissa olevat ]])</f>
        <v>3725078.0792096979</v>
      </c>
      <c r="AF61" s="62"/>
    </row>
    <row r="62" spans="1:32" s="45" customFormat="1" x14ac:dyDescent="0.25">
      <c r="A62" s="90">
        <v>167</v>
      </c>
      <c r="B62" s="151" t="s">
        <v>61</v>
      </c>
      <c r="C62" s="395">
        <v>78741</v>
      </c>
      <c r="D62" s="134">
        <v>5150.166666666667</v>
      </c>
      <c r="E62" s="41">
        <v>36045</v>
      </c>
      <c r="F62" s="332">
        <f t="shared" si="1"/>
        <v>0.14288158320617747</v>
      </c>
      <c r="G62" s="377">
        <f>Muut[[#This Row],[Keskim. työttömyysaste 2024, %]]/$F$12</f>
        <v>1.3233081591974634</v>
      </c>
      <c r="H62" s="166">
        <v>0</v>
      </c>
      <c r="I62" s="383">
        <v>80</v>
      </c>
      <c r="J62" s="389">
        <v>6717</v>
      </c>
      <c r="K62" s="269">
        <v>2381.87</v>
      </c>
      <c r="L62" s="170">
        <f t="shared" si="2"/>
        <v>33.058479262092391</v>
      </c>
      <c r="M62" s="377">
        <v>0.56062415064601712</v>
      </c>
      <c r="N62" s="166">
        <v>0</v>
      </c>
      <c r="O62" s="397">
        <v>0</v>
      </c>
      <c r="P62" s="269">
        <v>23260</v>
      </c>
      <c r="Q62" s="15">
        <v>2823</v>
      </c>
      <c r="R62" s="158">
        <v>0.12136715391229579</v>
      </c>
      <c r="S62" s="401">
        <v>0.80957443773182147</v>
      </c>
      <c r="T62" s="482">
        <v>7019.0833333333339</v>
      </c>
      <c r="U62" s="197">
        <v>7911800.2874724921</v>
      </c>
      <c r="V62" s="159">
        <v>0</v>
      </c>
      <c r="W62" s="159">
        <v>0</v>
      </c>
      <c r="X62" s="159">
        <v>13459323.09</v>
      </c>
      <c r="Y62" s="159">
        <v>2009439.716318741</v>
      </c>
      <c r="Z62" s="159">
        <v>0</v>
      </c>
      <c r="AA62" s="155">
        <v>0</v>
      </c>
      <c r="AB62" s="159">
        <v>1986347.1969729124</v>
      </c>
      <c r="AC62" s="159">
        <v>5296530.0925000003</v>
      </c>
      <c r="AD62" s="174">
        <f>SUM(Muut[[#This Row],[Työttömyysaste]:[Työttömät ja palveluissa olevat ]])</f>
        <v>30663440.383264147</v>
      </c>
      <c r="AF62" s="62"/>
    </row>
    <row r="63" spans="1:32" s="45" customFormat="1" x14ac:dyDescent="0.25">
      <c r="A63" s="90">
        <v>169</v>
      </c>
      <c r="B63" s="151" t="s">
        <v>62</v>
      </c>
      <c r="C63" s="395">
        <v>4848</v>
      </c>
      <c r="D63" s="134">
        <v>175.83333333333334</v>
      </c>
      <c r="E63" s="41">
        <v>2282</v>
      </c>
      <c r="F63" s="332">
        <f t="shared" si="1"/>
        <v>7.7052293309962022E-2</v>
      </c>
      <c r="G63" s="377">
        <f>Muut[[#This Row],[Keskim. työttömyysaste 2024, %]]/$F$12</f>
        <v>0.71362541017490955</v>
      </c>
      <c r="H63" s="166">
        <v>0</v>
      </c>
      <c r="I63" s="383">
        <v>20</v>
      </c>
      <c r="J63" s="389">
        <v>169</v>
      </c>
      <c r="K63" s="269">
        <v>180.42</v>
      </c>
      <c r="L63" s="170">
        <f t="shared" si="2"/>
        <v>26.870635184569341</v>
      </c>
      <c r="M63" s="377">
        <v>0.6897262283030231</v>
      </c>
      <c r="N63" s="166">
        <v>0</v>
      </c>
      <c r="O63" s="397">
        <v>0</v>
      </c>
      <c r="P63" s="269">
        <v>1339</v>
      </c>
      <c r="Q63" s="15">
        <v>179</v>
      </c>
      <c r="R63" s="158">
        <v>0.13368185212845407</v>
      </c>
      <c r="S63" s="401">
        <v>0.89171910836806167</v>
      </c>
      <c r="T63" s="482">
        <v>264.16666666666669</v>
      </c>
      <c r="U63" s="197">
        <v>262691.67920892814</v>
      </c>
      <c r="V63" s="159">
        <v>0</v>
      </c>
      <c r="W63" s="159">
        <v>0</v>
      </c>
      <c r="X63" s="159">
        <v>338637.13</v>
      </c>
      <c r="Y63" s="159">
        <v>152209.44619909031</v>
      </c>
      <c r="Z63" s="159">
        <v>0</v>
      </c>
      <c r="AA63" s="155">
        <v>0</v>
      </c>
      <c r="AB63" s="159">
        <v>134706.37003639818</v>
      </c>
      <c r="AC63" s="159">
        <v>199337.52500000002</v>
      </c>
      <c r="AD63" s="174">
        <f>SUM(Muut[[#This Row],[Työttömyysaste]:[Työttömät ja palveluissa olevat ]])</f>
        <v>1087582.1504444168</v>
      </c>
      <c r="AF63" s="62"/>
    </row>
    <row r="64" spans="1:32" s="45" customFormat="1" x14ac:dyDescent="0.25">
      <c r="A64" s="90">
        <v>171</v>
      </c>
      <c r="B64" s="151" t="s">
        <v>63</v>
      </c>
      <c r="C64" s="395">
        <v>4552</v>
      </c>
      <c r="D64" s="134">
        <v>178.41666666666666</v>
      </c>
      <c r="E64" s="41">
        <v>1929</v>
      </c>
      <c r="F64" s="332">
        <f t="shared" si="1"/>
        <v>9.2491791947468455E-2</v>
      </c>
      <c r="G64" s="377">
        <f>Muut[[#This Row],[Keskim. työttömyysaste 2024, %]]/$F$12</f>
        <v>0.85661944805205315</v>
      </c>
      <c r="H64" s="166">
        <v>0</v>
      </c>
      <c r="I64" s="383">
        <v>16</v>
      </c>
      <c r="J64" s="389">
        <v>303</v>
      </c>
      <c r="K64" s="269">
        <v>574.88</v>
      </c>
      <c r="L64" s="170">
        <f t="shared" si="2"/>
        <v>7.9181742276649043</v>
      </c>
      <c r="M64" s="377">
        <v>2.3406130409718293</v>
      </c>
      <c r="N64" s="166">
        <v>0</v>
      </c>
      <c r="O64" s="397">
        <v>0</v>
      </c>
      <c r="P64" s="269">
        <v>1238</v>
      </c>
      <c r="Q64" s="15">
        <v>219</v>
      </c>
      <c r="R64" s="158">
        <v>0.17689822294022617</v>
      </c>
      <c r="S64" s="401">
        <v>1.1799920716282288</v>
      </c>
      <c r="T64" s="482">
        <v>260.33333333333331</v>
      </c>
      <c r="U64" s="197">
        <v>296076.25807157659</v>
      </c>
      <c r="V64" s="159">
        <v>0</v>
      </c>
      <c r="W64" s="159">
        <v>0</v>
      </c>
      <c r="X64" s="159">
        <v>607142.30999999994</v>
      </c>
      <c r="Y64" s="159">
        <v>484991.50000517152</v>
      </c>
      <c r="Z64" s="159">
        <v>0</v>
      </c>
      <c r="AA64" s="155">
        <v>0</v>
      </c>
      <c r="AB64" s="159">
        <v>167370.45303721089</v>
      </c>
      <c r="AC64" s="159">
        <v>196444.93</v>
      </c>
      <c r="AD64" s="174">
        <f>SUM(Muut[[#This Row],[Työttömyysaste]:[Työttömät ja palveluissa olevat ]])</f>
        <v>1752025.4511139588</v>
      </c>
      <c r="AF64" s="62"/>
    </row>
    <row r="65" spans="1:32" s="45" customFormat="1" x14ac:dyDescent="0.25">
      <c r="A65" s="90">
        <v>172</v>
      </c>
      <c r="B65" s="151" t="s">
        <v>64</v>
      </c>
      <c r="C65" s="395">
        <v>4099</v>
      </c>
      <c r="D65" s="134">
        <v>207.5</v>
      </c>
      <c r="E65" s="41">
        <v>1625</v>
      </c>
      <c r="F65" s="332">
        <f t="shared" si="1"/>
        <v>0.12769230769230769</v>
      </c>
      <c r="G65" s="377">
        <f>Muut[[#This Row],[Keskim. työttömyysaste 2024, %]]/$F$12</f>
        <v>1.1826315809515617</v>
      </c>
      <c r="H65" s="166">
        <v>0</v>
      </c>
      <c r="I65" s="383">
        <v>10</v>
      </c>
      <c r="J65" s="389">
        <v>218</v>
      </c>
      <c r="K65" s="269">
        <v>867.07</v>
      </c>
      <c r="L65" s="170">
        <f t="shared" si="2"/>
        <v>4.7274153182557344</v>
      </c>
      <c r="M65" s="377">
        <v>3.9204048322959166</v>
      </c>
      <c r="N65" s="166">
        <v>3</v>
      </c>
      <c r="O65" s="397">
        <v>233</v>
      </c>
      <c r="P65" s="269">
        <v>944</v>
      </c>
      <c r="Q65" s="15">
        <v>181</v>
      </c>
      <c r="R65" s="158">
        <v>0.19173728813559321</v>
      </c>
      <c r="S65" s="401">
        <v>1.2789754248234959</v>
      </c>
      <c r="T65" s="482">
        <v>268.75</v>
      </c>
      <c r="U65" s="197">
        <v>368078.78814483189</v>
      </c>
      <c r="V65" s="159">
        <v>0</v>
      </c>
      <c r="W65" s="159">
        <v>0</v>
      </c>
      <c r="X65" s="159">
        <v>436821.86</v>
      </c>
      <c r="Y65" s="159">
        <v>731494.53783308552</v>
      </c>
      <c r="Z65" s="159">
        <v>0</v>
      </c>
      <c r="AA65" s="155">
        <v>75601.510000000009</v>
      </c>
      <c r="AB65" s="159">
        <v>163356.93149951307</v>
      </c>
      <c r="AC65" s="159">
        <v>202796.0625</v>
      </c>
      <c r="AD65" s="174">
        <f>SUM(Muut[[#This Row],[Työttömyysaste]:[Työttömät ja palveluissa olevat ]])</f>
        <v>1978149.6899774305</v>
      </c>
      <c r="AF65" s="62"/>
    </row>
    <row r="66" spans="1:32" s="45" customFormat="1" x14ac:dyDescent="0.25">
      <c r="A66" s="90">
        <v>176</v>
      </c>
      <c r="B66" s="151" t="s">
        <v>65</v>
      </c>
      <c r="C66" s="395">
        <v>4160</v>
      </c>
      <c r="D66" s="134">
        <v>305.25</v>
      </c>
      <c r="E66" s="41">
        <v>1661</v>
      </c>
      <c r="F66" s="332">
        <f t="shared" si="1"/>
        <v>0.18377483443708609</v>
      </c>
      <c r="G66" s="377">
        <f>Muut[[#This Row],[Keskim. työttömyysaste 2024, %]]/$F$12</f>
        <v>1.7020439752185266</v>
      </c>
      <c r="H66" s="166">
        <v>0</v>
      </c>
      <c r="I66" s="383">
        <v>2</v>
      </c>
      <c r="J66" s="389">
        <v>150</v>
      </c>
      <c r="K66" s="269">
        <v>1501.6</v>
      </c>
      <c r="L66" s="170">
        <f t="shared" si="2"/>
        <v>2.7703782631859353</v>
      </c>
      <c r="M66" s="377">
        <v>6.6898380283442336</v>
      </c>
      <c r="N66" s="166">
        <v>3</v>
      </c>
      <c r="O66" s="397">
        <v>181</v>
      </c>
      <c r="P66" s="269">
        <v>893</v>
      </c>
      <c r="Q66" s="15">
        <v>157</v>
      </c>
      <c r="R66" s="158">
        <v>0.17581187010078386</v>
      </c>
      <c r="S66" s="401">
        <v>1.1727456012215369</v>
      </c>
      <c r="T66" s="482">
        <v>385.41666666666669</v>
      </c>
      <c r="U66" s="197">
        <v>537622.58799950581</v>
      </c>
      <c r="V66" s="159">
        <v>0</v>
      </c>
      <c r="W66" s="159">
        <v>0</v>
      </c>
      <c r="X66" s="159">
        <v>300565.5</v>
      </c>
      <c r="Y66" s="159">
        <v>1266809.1365289548</v>
      </c>
      <c r="Z66" s="159">
        <v>0</v>
      </c>
      <c r="AA66" s="155">
        <v>58729.070000000007</v>
      </c>
      <c r="AB66" s="159">
        <v>152017.85220570245</v>
      </c>
      <c r="AC66" s="159">
        <v>290831.5625</v>
      </c>
      <c r="AD66" s="174">
        <f>SUM(Muut[[#This Row],[Työttömyysaste]:[Työttömät ja palveluissa olevat ]])</f>
        <v>2606575.7092341632</v>
      </c>
      <c r="AF66" s="62"/>
    </row>
    <row r="67" spans="1:32" s="45" customFormat="1" x14ac:dyDescent="0.25">
      <c r="A67" s="90">
        <v>177</v>
      </c>
      <c r="B67" s="151" t="s">
        <v>66</v>
      </c>
      <c r="C67" s="395">
        <v>1668</v>
      </c>
      <c r="D67" s="134">
        <v>52.083333333333336</v>
      </c>
      <c r="E67" s="41">
        <v>754</v>
      </c>
      <c r="F67" s="332">
        <f t="shared" si="1"/>
        <v>6.9076038903625112E-2</v>
      </c>
      <c r="G67" s="377">
        <f>Muut[[#This Row],[Keskim. työttömyysaste 2024, %]]/$F$12</f>
        <v>0.63975275073979199</v>
      </c>
      <c r="H67" s="166">
        <v>0</v>
      </c>
      <c r="I67" s="383">
        <v>4</v>
      </c>
      <c r="J67" s="389">
        <v>33</v>
      </c>
      <c r="K67" s="269">
        <v>258.48</v>
      </c>
      <c r="L67" s="170">
        <f t="shared" si="2"/>
        <v>6.4531104921077063</v>
      </c>
      <c r="M67" s="377">
        <v>2.8720075195715689</v>
      </c>
      <c r="N67" s="166">
        <v>0</v>
      </c>
      <c r="O67" s="397">
        <v>0</v>
      </c>
      <c r="P67" s="269">
        <v>453</v>
      </c>
      <c r="Q67" s="15">
        <v>63</v>
      </c>
      <c r="R67" s="158">
        <v>0.13907284768211919</v>
      </c>
      <c r="S67" s="401">
        <v>0.9276795148988688</v>
      </c>
      <c r="T67" s="482">
        <v>81</v>
      </c>
      <c r="U67" s="197">
        <v>81025.479174605571</v>
      </c>
      <c r="V67" s="159">
        <v>0</v>
      </c>
      <c r="W67" s="159">
        <v>0</v>
      </c>
      <c r="X67" s="159">
        <v>66124.41</v>
      </c>
      <c r="Y67" s="159">
        <v>218063.94886121756</v>
      </c>
      <c r="Z67" s="159">
        <v>0</v>
      </c>
      <c r="AA67" s="155">
        <v>0</v>
      </c>
      <c r="AB67" s="159">
        <v>48216.031465326916</v>
      </c>
      <c r="AC67" s="159">
        <v>61121.79</v>
      </c>
      <c r="AD67" s="174">
        <f>SUM(Muut[[#This Row],[Työttömyysaste]:[Työttömät ja palveluissa olevat ]])</f>
        <v>474551.65950115002</v>
      </c>
      <c r="AF67" s="62"/>
    </row>
    <row r="68" spans="1:32" s="45" customFormat="1" x14ac:dyDescent="0.25">
      <c r="A68" s="90">
        <v>178</v>
      </c>
      <c r="B68" s="151" t="s">
        <v>67</v>
      </c>
      <c r="C68" s="395">
        <v>5674</v>
      </c>
      <c r="D68" s="134">
        <v>196.41666666666666</v>
      </c>
      <c r="E68" s="41">
        <v>2359</v>
      </c>
      <c r="F68" s="332">
        <f t="shared" si="1"/>
        <v>8.3262681927370352E-2</v>
      </c>
      <c r="G68" s="377">
        <f>Muut[[#This Row],[Keskim. työttömyysaste 2024, %]]/$F$12</f>
        <v>0.77114337536531896</v>
      </c>
      <c r="H68" s="166">
        <v>0</v>
      </c>
      <c r="I68" s="383">
        <v>15</v>
      </c>
      <c r="J68" s="389">
        <v>259</v>
      </c>
      <c r="K68" s="269">
        <v>1163.5</v>
      </c>
      <c r="L68" s="170">
        <f t="shared" si="2"/>
        <v>4.8766652342071337</v>
      </c>
      <c r="M68" s="377">
        <v>3.8004211828931793</v>
      </c>
      <c r="N68" s="166">
        <v>0</v>
      </c>
      <c r="O68" s="397">
        <v>0</v>
      </c>
      <c r="P68" s="269">
        <v>1328</v>
      </c>
      <c r="Q68" s="15">
        <v>195</v>
      </c>
      <c r="R68" s="158">
        <v>0.14683734939759036</v>
      </c>
      <c r="S68" s="401">
        <v>0.97947229332319241</v>
      </c>
      <c r="T68" s="482">
        <v>268.75</v>
      </c>
      <c r="U68" s="197">
        <v>332229.24817270675</v>
      </c>
      <c r="V68" s="159">
        <v>0</v>
      </c>
      <c r="W68" s="159">
        <v>0</v>
      </c>
      <c r="X68" s="159">
        <v>518976.43</v>
      </c>
      <c r="Y68" s="159">
        <v>981574.60731981823</v>
      </c>
      <c r="Z68" s="159">
        <v>0</v>
      </c>
      <c r="AA68" s="155">
        <v>0</v>
      </c>
      <c r="AB68" s="159">
        <v>173172.50368856013</v>
      </c>
      <c r="AC68" s="159">
        <v>202796.0625</v>
      </c>
      <c r="AD68" s="174">
        <f>SUM(Muut[[#This Row],[Työttömyysaste]:[Työttömät ja palveluissa olevat ]])</f>
        <v>2208748.8516810853</v>
      </c>
      <c r="AF68" s="62"/>
    </row>
    <row r="69" spans="1:32" s="45" customFormat="1" x14ac:dyDescent="0.25">
      <c r="A69" s="90">
        <v>179</v>
      </c>
      <c r="B69" s="151" t="s">
        <v>68</v>
      </c>
      <c r="C69" s="395">
        <v>149194</v>
      </c>
      <c r="D69" s="134">
        <v>10030</v>
      </c>
      <c r="E69" s="41">
        <v>72062</v>
      </c>
      <c r="F69" s="332">
        <f t="shared" si="1"/>
        <v>0.13918570120174295</v>
      </c>
      <c r="G69" s="377">
        <f>Muut[[#This Row],[Keskim. työttömyysaste 2024, %]]/$F$12</f>
        <v>1.2890784796113834</v>
      </c>
      <c r="H69" s="166">
        <v>0</v>
      </c>
      <c r="I69" s="383">
        <v>290</v>
      </c>
      <c r="J69" s="389">
        <v>11303</v>
      </c>
      <c r="K69" s="269">
        <v>1171.03</v>
      </c>
      <c r="L69" s="170">
        <f t="shared" si="2"/>
        <v>127.40408016874034</v>
      </c>
      <c r="M69" s="377">
        <v>0.14546929606503167</v>
      </c>
      <c r="N69" s="166">
        <v>3</v>
      </c>
      <c r="O69" s="397">
        <v>437</v>
      </c>
      <c r="P69" s="269">
        <v>48188</v>
      </c>
      <c r="Q69" s="15">
        <v>5139</v>
      </c>
      <c r="R69" s="158">
        <v>0.10664480783597576</v>
      </c>
      <c r="S69" s="401">
        <v>0.71136965445542488</v>
      </c>
      <c r="T69" s="482">
        <v>14012.333333333334</v>
      </c>
      <c r="U69" s="197">
        <v>14603068.281994598</v>
      </c>
      <c r="V69" s="159">
        <v>0</v>
      </c>
      <c r="W69" s="159">
        <v>0</v>
      </c>
      <c r="X69" s="159">
        <v>22648612.309999999</v>
      </c>
      <c r="Y69" s="159">
        <v>987927.21307239088</v>
      </c>
      <c r="Z69" s="159">
        <v>0</v>
      </c>
      <c r="AA69" s="155">
        <v>141793.39000000001</v>
      </c>
      <c r="AB69" s="159">
        <v>3307075.7445077938</v>
      </c>
      <c r="AC69" s="159">
        <v>10573566.610000001</v>
      </c>
      <c r="AD69" s="174">
        <f>SUM(Muut[[#This Row],[Työttömyysaste]:[Työttömät ja palveluissa olevat ]])</f>
        <v>52262043.549574785</v>
      </c>
      <c r="AF69" s="62"/>
    </row>
    <row r="70" spans="1:32" s="45" customFormat="1" x14ac:dyDescent="0.25">
      <c r="A70" s="90">
        <v>181</v>
      </c>
      <c r="B70" s="151" t="s">
        <v>69</v>
      </c>
      <c r="C70" s="395">
        <v>1658</v>
      </c>
      <c r="D70" s="134">
        <v>50.5</v>
      </c>
      <c r="E70" s="41">
        <v>733</v>
      </c>
      <c r="F70" s="332">
        <f t="shared" si="1"/>
        <v>6.8894952251023198E-2</v>
      </c>
      <c r="G70" s="377">
        <f>Muut[[#This Row],[Keskim. työttömyysaste 2024, %]]/$F$12</f>
        <v>0.63807560355586079</v>
      </c>
      <c r="H70" s="166">
        <v>0</v>
      </c>
      <c r="I70" s="383">
        <v>3</v>
      </c>
      <c r="J70" s="389">
        <v>51</v>
      </c>
      <c r="K70" s="269">
        <v>215.07</v>
      </c>
      <c r="L70" s="170">
        <f t="shared" si="2"/>
        <v>7.7091179615938996</v>
      </c>
      <c r="M70" s="377">
        <v>2.4040859084386934</v>
      </c>
      <c r="N70" s="166">
        <v>0</v>
      </c>
      <c r="O70" s="397">
        <v>0</v>
      </c>
      <c r="P70" s="269">
        <v>440</v>
      </c>
      <c r="Q70" s="15">
        <v>64</v>
      </c>
      <c r="R70" s="158">
        <v>0.14545454545454545</v>
      </c>
      <c r="S70" s="401">
        <v>0.97024835843968271</v>
      </c>
      <c r="T70" s="482">
        <v>74.666666666666671</v>
      </c>
      <c r="U70" s="197">
        <v>80328.575598318232</v>
      </c>
      <c r="V70" s="159">
        <v>0</v>
      </c>
      <c r="W70" s="159">
        <v>0</v>
      </c>
      <c r="X70" s="159">
        <v>102192.27</v>
      </c>
      <c r="Y70" s="159">
        <v>181441.55633543042</v>
      </c>
      <c r="Z70" s="159">
        <v>0</v>
      </c>
      <c r="AA70" s="155">
        <v>0</v>
      </c>
      <c r="AB70" s="159">
        <v>50126.212611609692</v>
      </c>
      <c r="AC70" s="159">
        <v>56342.720000000008</v>
      </c>
      <c r="AD70" s="174">
        <f>SUM(Muut[[#This Row],[Työttömyysaste]:[Työttömät ja palveluissa olevat ]])</f>
        <v>470431.33454535838</v>
      </c>
      <c r="AF70" s="62"/>
    </row>
    <row r="71" spans="1:32" s="45" customFormat="1" x14ac:dyDescent="0.25">
      <c r="A71" s="90">
        <v>182</v>
      </c>
      <c r="B71" s="151" t="s">
        <v>70</v>
      </c>
      <c r="C71" s="395">
        <v>19116</v>
      </c>
      <c r="D71" s="134">
        <v>1073</v>
      </c>
      <c r="E71" s="41">
        <v>8311</v>
      </c>
      <c r="F71" s="332">
        <f t="shared" si="1"/>
        <v>0.12910600409096379</v>
      </c>
      <c r="G71" s="377">
        <f>Muut[[#This Row],[Keskim. työttömyysaste 2024, %]]/$F$12</f>
        <v>1.1957246328130475</v>
      </c>
      <c r="H71" s="166">
        <v>0</v>
      </c>
      <c r="I71" s="383">
        <v>25</v>
      </c>
      <c r="J71" s="389">
        <v>793</v>
      </c>
      <c r="K71" s="269">
        <v>1571.42</v>
      </c>
      <c r="L71" s="170">
        <f t="shared" si="2"/>
        <v>12.164793626147052</v>
      </c>
      <c r="M71" s="377">
        <v>1.5235262041867936</v>
      </c>
      <c r="N71" s="166">
        <v>0</v>
      </c>
      <c r="O71" s="397">
        <v>0</v>
      </c>
      <c r="P71" s="269">
        <v>4872</v>
      </c>
      <c r="Q71" s="15">
        <v>693</v>
      </c>
      <c r="R71" s="158">
        <v>0.14224137931034483</v>
      </c>
      <c r="S71" s="401">
        <v>0.94881507034915102</v>
      </c>
      <c r="T71" s="482">
        <v>1518.5</v>
      </c>
      <c r="U71" s="197">
        <v>1735567.8550992608</v>
      </c>
      <c r="V71" s="159">
        <v>0</v>
      </c>
      <c r="W71" s="159">
        <v>0</v>
      </c>
      <c r="X71" s="159">
        <v>1588989.6099999999</v>
      </c>
      <c r="Y71" s="159">
        <v>1325712.0493635659</v>
      </c>
      <c r="Z71" s="159">
        <v>0</v>
      </c>
      <c r="AA71" s="155">
        <v>0</v>
      </c>
      <c r="AB71" s="159">
        <v>565166.02325019264</v>
      </c>
      <c r="AC71" s="159">
        <v>1145844.915</v>
      </c>
      <c r="AD71" s="174">
        <f>SUM(Muut[[#This Row],[Työttömyysaste]:[Työttömät ja palveluissa olevat ]])</f>
        <v>6361280.4527130192</v>
      </c>
      <c r="AF71" s="62"/>
    </row>
    <row r="72" spans="1:32" s="45" customFormat="1" x14ac:dyDescent="0.25">
      <c r="A72" s="90">
        <v>186</v>
      </c>
      <c r="B72" s="151" t="s">
        <v>71</v>
      </c>
      <c r="C72" s="395">
        <v>46871</v>
      </c>
      <c r="D72" s="134">
        <v>2683.25</v>
      </c>
      <c r="E72" s="41">
        <v>23742</v>
      </c>
      <c r="F72" s="332">
        <f t="shared" si="1"/>
        <v>0.11301701625810799</v>
      </c>
      <c r="G72" s="377">
        <f>Muut[[#This Row],[Keskim. työttömyysaste 2024, %]]/$F$12</f>
        <v>1.0467153035860302</v>
      </c>
      <c r="H72" s="166">
        <v>0</v>
      </c>
      <c r="I72" s="383">
        <v>485</v>
      </c>
      <c r="J72" s="389">
        <v>4474</v>
      </c>
      <c r="K72" s="269">
        <v>37.54</v>
      </c>
      <c r="L72" s="170">
        <f t="shared" si="2"/>
        <v>1248.5615343633458</v>
      </c>
      <c r="M72" s="377">
        <v>1.4843787308736752E-2</v>
      </c>
      <c r="N72" s="166">
        <v>0</v>
      </c>
      <c r="O72" s="397">
        <v>0</v>
      </c>
      <c r="P72" s="269">
        <v>15917</v>
      </c>
      <c r="Q72" s="15">
        <v>2370</v>
      </c>
      <c r="R72" s="158">
        <v>0.14889740528994158</v>
      </c>
      <c r="S72" s="401">
        <v>0.99321380852714591</v>
      </c>
      <c r="T72" s="482">
        <v>3446.5833333333335</v>
      </c>
      <c r="U72" s="197">
        <v>3725170.8260633359</v>
      </c>
      <c r="V72" s="159">
        <v>0</v>
      </c>
      <c r="W72" s="159">
        <v>0</v>
      </c>
      <c r="X72" s="159">
        <v>8964866.9800000004</v>
      </c>
      <c r="Y72" s="159">
        <v>31670.228413223875</v>
      </c>
      <c r="Z72" s="159">
        <v>0</v>
      </c>
      <c r="AA72" s="155">
        <v>0</v>
      </c>
      <c r="AB72" s="159">
        <v>1450589.1249108678</v>
      </c>
      <c r="AC72" s="159">
        <v>2600757.3175000004</v>
      </c>
      <c r="AD72" s="174">
        <f>SUM(Muut[[#This Row],[Työttömyysaste]:[Työttömät ja palveluissa olevat ]])</f>
        <v>16773054.476887429</v>
      </c>
      <c r="AF72" s="62"/>
    </row>
    <row r="73" spans="1:32" s="45" customFormat="1" x14ac:dyDescent="0.25">
      <c r="A73" s="90">
        <v>202</v>
      </c>
      <c r="B73" s="151" t="s">
        <v>72</v>
      </c>
      <c r="C73" s="395">
        <v>36551</v>
      </c>
      <c r="D73" s="134">
        <v>1169</v>
      </c>
      <c r="E73" s="41">
        <v>17685</v>
      </c>
      <c r="F73" s="332">
        <f t="shared" si="1"/>
        <v>6.6101215719536324E-2</v>
      </c>
      <c r="G73" s="377">
        <f>Muut[[#This Row],[Keskim. työttömyysaste 2024, %]]/$F$12</f>
        <v>0.61220120978301273</v>
      </c>
      <c r="H73" s="166">
        <v>0</v>
      </c>
      <c r="I73" s="383">
        <v>1846</v>
      </c>
      <c r="J73" s="389">
        <v>2433</v>
      </c>
      <c r="K73" s="269">
        <v>150.63999999999999</v>
      </c>
      <c r="L73" s="170">
        <f t="shared" si="2"/>
        <v>242.63807753584709</v>
      </c>
      <c r="M73" s="377">
        <v>7.6382825178053171E-2</v>
      </c>
      <c r="N73" s="166">
        <v>3</v>
      </c>
      <c r="O73" s="397">
        <v>233</v>
      </c>
      <c r="P73" s="269">
        <v>12598</v>
      </c>
      <c r="Q73" s="15">
        <v>1119</v>
      </c>
      <c r="R73" s="158">
        <v>8.8823622797269408E-2</v>
      </c>
      <c r="S73" s="401">
        <v>0.59249419769179901</v>
      </c>
      <c r="T73" s="482">
        <v>1658.9166666666667</v>
      </c>
      <c r="U73" s="197">
        <v>1699052.6881778818</v>
      </c>
      <c r="V73" s="159">
        <v>0</v>
      </c>
      <c r="W73" s="159">
        <v>0</v>
      </c>
      <c r="X73" s="159">
        <v>4875172.41</v>
      </c>
      <c r="Y73" s="159">
        <v>127085.86063313915</v>
      </c>
      <c r="Z73" s="159">
        <v>0</v>
      </c>
      <c r="AA73" s="155">
        <v>75601.510000000009</v>
      </c>
      <c r="AB73" s="159">
        <v>674808.91888199456</v>
      </c>
      <c r="AC73" s="159">
        <v>1251801.9275000002</v>
      </c>
      <c r="AD73" s="174">
        <f>SUM(Muut[[#This Row],[Työttömyysaste]:[Työttömät ja palveluissa olevat ]])</f>
        <v>8703523.3151930161</v>
      </c>
      <c r="AF73" s="62"/>
    </row>
    <row r="74" spans="1:32" s="45" customFormat="1" x14ac:dyDescent="0.25">
      <c r="A74" s="90">
        <v>204</v>
      </c>
      <c r="B74" s="151" t="s">
        <v>73</v>
      </c>
      <c r="C74" s="395">
        <v>2589</v>
      </c>
      <c r="D74" s="134">
        <v>147.5</v>
      </c>
      <c r="E74" s="41">
        <v>1008</v>
      </c>
      <c r="F74" s="332">
        <f t="shared" si="1"/>
        <v>0.14632936507936509</v>
      </c>
      <c r="G74" s="377">
        <f>Muut[[#This Row],[Keskim. työttömyysaste 2024, %]]/$F$12</f>
        <v>1.3552400414004948</v>
      </c>
      <c r="H74" s="166">
        <v>0</v>
      </c>
      <c r="I74" s="383">
        <v>4</v>
      </c>
      <c r="J74" s="389">
        <v>64</v>
      </c>
      <c r="K74" s="269">
        <v>674.1</v>
      </c>
      <c r="L74" s="170">
        <f t="shared" si="2"/>
        <v>3.8406764574988874</v>
      </c>
      <c r="M74" s="377">
        <v>4.8255514524721947</v>
      </c>
      <c r="N74" s="166">
        <v>0</v>
      </c>
      <c r="O74" s="397">
        <v>0</v>
      </c>
      <c r="P74" s="269">
        <v>615</v>
      </c>
      <c r="Q74" s="15">
        <v>114</v>
      </c>
      <c r="R74" s="158">
        <v>0.18536585365853658</v>
      </c>
      <c r="S74" s="401">
        <v>1.2364750421578883</v>
      </c>
      <c r="T74" s="482">
        <v>175</v>
      </c>
      <c r="U74" s="197">
        <v>266416.84135342395</v>
      </c>
      <c r="V74" s="159">
        <v>0</v>
      </c>
      <c r="W74" s="159">
        <v>0</v>
      </c>
      <c r="X74" s="159">
        <v>128241.28</v>
      </c>
      <c r="Y74" s="159">
        <v>568697.41537970735</v>
      </c>
      <c r="Z74" s="159">
        <v>0</v>
      </c>
      <c r="AA74" s="155">
        <v>0</v>
      </c>
      <c r="AB74" s="159">
        <v>99750.447830013436</v>
      </c>
      <c r="AC74" s="159">
        <v>132053.25</v>
      </c>
      <c r="AD74" s="174">
        <f>SUM(Muut[[#This Row],[Työttömyysaste]:[Työttömät ja palveluissa olevat ]])</f>
        <v>1195159.2345631446</v>
      </c>
      <c r="AF74" s="62"/>
    </row>
    <row r="75" spans="1:32" s="45" customFormat="1" x14ac:dyDescent="0.25">
      <c r="A75" s="90">
        <v>205</v>
      </c>
      <c r="B75" s="151" t="s">
        <v>74</v>
      </c>
      <c r="C75" s="395">
        <v>36433</v>
      </c>
      <c r="D75" s="134">
        <v>1667.5</v>
      </c>
      <c r="E75" s="41">
        <v>16534</v>
      </c>
      <c r="F75" s="332">
        <f t="shared" si="1"/>
        <v>0.10085278819402443</v>
      </c>
      <c r="G75" s="377">
        <f>Muut[[#This Row],[Keskim. työttömyysaste 2024, %]]/$F$12</f>
        <v>0.93405542198104674</v>
      </c>
      <c r="H75" s="166">
        <v>0</v>
      </c>
      <c r="I75" s="383">
        <v>39</v>
      </c>
      <c r="J75" s="389">
        <v>2835</v>
      </c>
      <c r="K75" s="269">
        <v>1835.09</v>
      </c>
      <c r="L75" s="170">
        <f t="shared" si="2"/>
        <v>19.853522170574742</v>
      </c>
      <c r="M75" s="377">
        <v>0.93350598945249996</v>
      </c>
      <c r="N75" s="166">
        <v>0</v>
      </c>
      <c r="O75" s="397">
        <v>0</v>
      </c>
      <c r="P75" s="269">
        <v>10873</v>
      </c>
      <c r="Q75" s="15">
        <v>1499</v>
      </c>
      <c r="R75" s="158">
        <v>0.13786443483859101</v>
      </c>
      <c r="S75" s="401">
        <v>0.91961884842683306</v>
      </c>
      <c r="T75" s="482">
        <v>2687.1666666666665</v>
      </c>
      <c r="U75" s="197">
        <v>2583931.3994834642</v>
      </c>
      <c r="V75" s="159">
        <v>0</v>
      </c>
      <c r="W75" s="159">
        <v>0</v>
      </c>
      <c r="X75" s="159">
        <v>5680687.9500000002</v>
      </c>
      <c r="Y75" s="159">
        <v>1548154.4874486679</v>
      </c>
      <c r="Z75" s="159">
        <v>0</v>
      </c>
      <c r="AA75" s="155">
        <v>0</v>
      </c>
      <c r="AB75" s="159">
        <v>1043999.3944075366</v>
      </c>
      <c r="AC75" s="159">
        <v>2027709.095</v>
      </c>
      <c r="AD75" s="174">
        <f>SUM(Muut[[#This Row],[Työttömyysaste]:[Työttömät ja palveluissa olevat ]])</f>
        <v>12884482.32633967</v>
      </c>
      <c r="AF75" s="62"/>
    </row>
    <row r="76" spans="1:32" s="45" customFormat="1" x14ac:dyDescent="0.25">
      <c r="A76" s="90">
        <v>208</v>
      </c>
      <c r="B76" s="151" t="s">
        <v>75</v>
      </c>
      <c r="C76" s="395">
        <v>12271</v>
      </c>
      <c r="D76" s="134">
        <v>438</v>
      </c>
      <c r="E76" s="41">
        <v>5351</v>
      </c>
      <c r="F76" s="332">
        <f t="shared" si="1"/>
        <v>8.1853859091758546E-2</v>
      </c>
      <c r="G76" s="377">
        <f>Muut[[#This Row],[Keskim. työttömyysaste 2024, %]]/$F$12</f>
        <v>0.75809546036189523</v>
      </c>
      <c r="H76" s="166">
        <v>0</v>
      </c>
      <c r="I76" s="383">
        <v>52</v>
      </c>
      <c r="J76" s="389">
        <v>494</v>
      </c>
      <c r="K76" s="269">
        <v>924.06</v>
      </c>
      <c r="L76" s="170">
        <f t="shared" si="2"/>
        <v>13.279440728956995</v>
      </c>
      <c r="M76" s="377">
        <v>1.3956447591611174</v>
      </c>
      <c r="N76" s="166">
        <v>0</v>
      </c>
      <c r="O76" s="397">
        <v>0</v>
      </c>
      <c r="P76" s="269">
        <v>3387</v>
      </c>
      <c r="Q76" s="15">
        <v>417</v>
      </c>
      <c r="R76" s="158">
        <v>0.12311780336581045</v>
      </c>
      <c r="S76" s="401">
        <v>0.82125207044634352</v>
      </c>
      <c r="T76" s="482">
        <v>576.58333333333337</v>
      </c>
      <c r="U76" s="197">
        <v>706345.61269407498</v>
      </c>
      <c r="V76" s="159">
        <v>0</v>
      </c>
      <c r="W76" s="159">
        <v>0</v>
      </c>
      <c r="X76" s="159">
        <v>989862.38</v>
      </c>
      <c r="Y76" s="159">
        <v>779573.55534159963</v>
      </c>
      <c r="Z76" s="159">
        <v>0</v>
      </c>
      <c r="AA76" s="155">
        <v>0</v>
      </c>
      <c r="AB76" s="159">
        <v>314017.52231489104</v>
      </c>
      <c r="AC76" s="159">
        <v>435084.01750000007</v>
      </c>
      <c r="AD76" s="174">
        <f>SUM(Muut[[#This Row],[Työttömyysaste]:[Työttömät ja palveluissa olevat ]])</f>
        <v>3224883.087850566</v>
      </c>
      <c r="AF76" s="62"/>
    </row>
    <row r="77" spans="1:32" s="45" customFormat="1" x14ac:dyDescent="0.25">
      <c r="A77" s="90">
        <v>211</v>
      </c>
      <c r="B77" s="151" t="s">
        <v>76</v>
      </c>
      <c r="C77" s="395">
        <v>33951</v>
      </c>
      <c r="D77" s="134">
        <v>1359.9166666666667</v>
      </c>
      <c r="E77" s="41">
        <v>16183</v>
      </c>
      <c r="F77" s="332">
        <f t="shared" ref="F77:F140" si="3">D77/E77</f>
        <v>8.4033656717955055E-2</v>
      </c>
      <c r="G77" s="377">
        <f>Muut[[#This Row],[Keskim. työttömyysaste 2024, %]]/$F$12</f>
        <v>0.77828381437798089</v>
      </c>
      <c r="H77" s="166">
        <v>0</v>
      </c>
      <c r="I77" s="383">
        <v>88</v>
      </c>
      <c r="J77" s="389">
        <v>1222</v>
      </c>
      <c r="K77" s="269">
        <v>658.03</v>
      </c>
      <c r="L77" s="170">
        <f t="shared" si="2"/>
        <v>51.594912086075105</v>
      </c>
      <c r="M77" s="377">
        <v>0.35920948614158937</v>
      </c>
      <c r="N77" s="166">
        <v>0</v>
      </c>
      <c r="O77" s="397">
        <v>0</v>
      </c>
      <c r="P77" s="269">
        <v>11377</v>
      </c>
      <c r="Q77" s="15">
        <v>875</v>
      </c>
      <c r="R77" s="158">
        <v>7.690955436406785E-2</v>
      </c>
      <c r="S77" s="401">
        <v>0.51302191098169247</v>
      </c>
      <c r="T77" s="482">
        <v>1752.1666666666667</v>
      </c>
      <c r="U77" s="197">
        <v>2006337.4014632229</v>
      </c>
      <c r="V77" s="159">
        <v>0</v>
      </c>
      <c r="W77" s="159">
        <v>0</v>
      </c>
      <c r="X77" s="159">
        <v>2448606.94</v>
      </c>
      <c r="Y77" s="159">
        <v>555140.12793696602</v>
      </c>
      <c r="Z77" s="159">
        <v>0</v>
      </c>
      <c r="AA77" s="155">
        <v>0</v>
      </c>
      <c r="AB77" s="159">
        <v>542732.63099588093</v>
      </c>
      <c r="AC77" s="159">
        <v>1322167.4450000001</v>
      </c>
      <c r="AD77" s="174">
        <f>SUM(Muut[[#This Row],[Työttömyysaste]:[Työttömät ja palveluissa olevat ]])</f>
        <v>6874984.54539607</v>
      </c>
      <c r="AF77" s="62"/>
    </row>
    <row r="78" spans="1:32" s="45" customFormat="1" x14ac:dyDescent="0.25">
      <c r="A78" s="90">
        <v>213</v>
      </c>
      <c r="B78" s="151" t="s">
        <v>77</v>
      </c>
      <c r="C78" s="395">
        <v>5062</v>
      </c>
      <c r="D78" s="134">
        <v>204.25</v>
      </c>
      <c r="E78" s="41">
        <v>2014</v>
      </c>
      <c r="F78" s="332">
        <f t="shared" si="3"/>
        <v>0.10141509433962265</v>
      </c>
      <c r="G78" s="377">
        <f>Muut[[#This Row],[Keskim. työttömyysaste 2024, %]]/$F$12</f>
        <v>0.93926326118425074</v>
      </c>
      <c r="H78" s="166">
        <v>0</v>
      </c>
      <c r="I78" s="383">
        <v>10</v>
      </c>
      <c r="J78" s="389">
        <v>181</v>
      </c>
      <c r="K78" s="269">
        <v>1068.92</v>
      </c>
      <c r="L78" s="170">
        <f t="shared" ref="L78:L141" si="4">C78/K78</f>
        <v>4.7356210006361561</v>
      </c>
      <c r="M78" s="377">
        <v>3.9136117217720443</v>
      </c>
      <c r="N78" s="166">
        <v>0</v>
      </c>
      <c r="O78" s="397">
        <v>0</v>
      </c>
      <c r="P78" s="269">
        <v>1162</v>
      </c>
      <c r="Q78" s="15">
        <v>174</v>
      </c>
      <c r="R78" s="158">
        <v>0.14974182444061962</v>
      </c>
      <c r="S78" s="401">
        <v>0.99884647055376108</v>
      </c>
      <c r="T78" s="482">
        <v>324.66666666666669</v>
      </c>
      <c r="U78" s="197">
        <v>361013.02919274749</v>
      </c>
      <c r="V78" s="159">
        <v>0</v>
      </c>
      <c r="W78" s="159">
        <v>0</v>
      </c>
      <c r="X78" s="159">
        <v>362682.37</v>
      </c>
      <c r="Y78" s="159">
        <v>901783.17942097131</v>
      </c>
      <c r="Z78" s="159">
        <v>0</v>
      </c>
      <c r="AA78" s="155">
        <v>0</v>
      </c>
      <c r="AB78" s="159">
        <v>157549.97158566819</v>
      </c>
      <c r="AC78" s="159">
        <v>244990.22000000003</v>
      </c>
      <c r="AD78" s="174">
        <f>SUM(Muut[[#This Row],[Työttömyysaste]:[Työttömät ja palveluissa olevat ]])</f>
        <v>2028018.7701993869</v>
      </c>
      <c r="AF78" s="62"/>
    </row>
    <row r="79" spans="1:32" s="45" customFormat="1" x14ac:dyDescent="0.25">
      <c r="A79" s="90">
        <v>214</v>
      </c>
      <c r="B79" s="151" t="s">
        <v>78</v>
      </c>
      <c r="C79" s="395">
        <v>12478</v>
      </c>
      <c r="D79" s="134">
        <v>580</v>
      </c>
      <c r="E79" s="41">
        <v>5372</v>
      </c>
      <c r="F79" s="332">
        <f t="shared" si="3"/>
        <v>0.10796723752792256</v>
      </c>
      <c r="G79" s="377">
        <f>Muut[[#This Row],[Keskim. työttömyysaste 2024, %]]/$F$12</f>
        <v>0.99994641115184213</v>
      </c>
      <c r="H79" s="166">
        <v>0</v>
      </c>
      <c r="I79" s="383">
        <v>12</v>
      </c>
      <c r="J79" s="389">
        <v>871</v>
      </c>
      <c r="K79" s="269">
        <v>1021.24</v>
      </c>
      <c r="L79" s="170">
        <f t="shared" si="4"/>
        <v>12.218479495515256</v>
      </c>
      <c r="M79" s="377">
        <v>1.5168320955780237</v>
      </c>
      <c r="N79" s="166">
        <v>0</v>
      </c>
      <c r="O79" s="397">
        <v>0</v>
      </c>
      <c r="P79" s="269">
        <v>3351</v>
      </c>
      <c r="Q79" s="15">
        <v>624</v>
      </c>
      <c r="R79" s="158">
        <v>0.18621307072515667</v>
      </c>
      <c r="S79" s="401">
        <v>1.2421263675637835</v>
      </c>
      <c r="T79" s="482">
        <v>857.75</v>
      </c>
      <c r="U79" s="197">
        <v>947403.76700251945</v>
      </c>
      <c r="V79" s="159">
        <v>0</v>
      </c>
      <c r="W79" s="159">
        <v>0</v>
      </c>
      <c r="X79" s="159">
        <v>1745283.67</v>
      </c>
      <c r="Y79" s="159">
        <v>861558.44605009991</v>
      </c>
      <c r="Z79" s="159">
        <v>0</v>
      </c>
      <c r="AA79" s="155">
        <v>0</v>
      </c>
      <c r="AB79" s="159">
        <v>482956.71769860131</v>
      </c>
      <c r="AC79" s="159">
        <v>647249.57250000001</v>
      </c>
      <c r="AD79" s="174">
        <f>SUM(Muut[[#This Row],[Työttömyysaste]:[Työttömät ja palveluissa olevat ]])</f>
        <v>4684452.17325122</v>
      </c>
      <c r="AF79" s="62"/>
    </row>
    <row r="80" spans="1:32" s="45" customFormat="1" x14ac:dyDescent="0.25">
      <c r="A80" s="90">
        <v>216</v>
      </c>
      <c r="B80" s="151" t="s">
        <v>79</v>
      </c>
      <c r="C80" s="395">
        <v>1186</v>
      </c>
      <c r="D80" s="134">
        <v>55.75</v>
      </c>
      <c r="E80" s="41">
        <v>490</v>
      </c>
      <c r="F80" s="332">
        <f t="shared" si="3"/>
        <v>0.11377551020408164</v>
      </c>
      <c r="G80" s="377">
        <f>Muut[[#This Row],[Keskim. työttömyysaste 2024, %]]/$F$12</f>
        <v>1.0537401503499439</v>
      </c>
      <c r="H80" s="166">
        <v>0</v>
      </c>
      <c r="I80" s="383">
        <v>1</v>
      </c>
      <c r="J80" s="389">
        <v>20</v>
      </c>
      <c r="K80" s="269">
        <v>445</v>
      </c>
      <c r="L80" s="170">
        <f t="shared" si="4"/>
        <v>2.6651685393258426</v>
      </c>
      <c r="M80" s="377">
        <v>6.9539248961146596</v>
      </c>
      <c r="N80" s="166">
        <v>0</v>
      </c>
      <c r="O80" s="397">
        <v>0</v>
      </c>
      <c r="P80" s="269">
        <v>253</v>
      </c>
      <c r="Q80" s="15">
        <v>38</v>
      </c>
      <c r="R80" s="158">
        <v>0.15019762845849802</v>
      </c>
      <c r="S80" s="401">
        <v>1.0018868918670636</v>
      </c>
      <c r="T80" s="482">
        <v>75.25</v>
      </c>
      <c r="U80" s="197">
        <v>94892.440684660512</v>
      </c>
      <c r="V80" s="159">
        <v>0</v>
      </c>
      <c r="W80" s="159">
        <v>0</v>
      </c>
      <c r="X80" s="159">
        <v>40075.4</v>
      </c>
      <c r="Y80" s="159">
        <v>375419.59626757121</v>
      </c>
      <c r="Z80" s="159">
        <v>0</v>
      </c>
      <c r="AA80" s="155">
        <v>0</v>
      </c>
      <c r="AB80" s="159">
        <v>37025.491522985154</v>
      </c>
      <c r="AC80" s="159">
        <v>56782.897499999999</v>
      </c>
      <c r="AD80" s="174">
        <f>SUM(Muut[[#This Row],[Työttömyysaste]:[Työttömät ja palveluissa olevat ]])</f>
        <v>604195.82597521681</v>
      </c>
      <c r="AF80" s="62"/>
    </row>
    <row r="81" spans="1:32" s="45" customFormat="1" x14ac:dyDescent="0.25">
      <c r="A81" s="90">
        <v>217</v>
      </c>
      <c r="B81" s="151" t="s">
        <v>80</v>
      </c>
      <c r="C81" s="395">
        <v>5264</v>
      </c>
      <c r="D81" s="134">
        <v>196.66666666666666</v>
      </c>
      <c r="E81" s="41">
        <v>2396</v>
      </c>
      <c r="F81" s="332">
        <f t="shared" si="3"/>
        <v>8.208124652198108E-2</v>
      </c>
      <c r="G81" s="377">
        <f>Muut[[#This Row],[Keskim. työttömyysaste 2024, %]]/$F$12</f>
        <v>0.76020142556021064</v>
      </c>
      <c r="H81" s="166">
        <v>0</v>
      </c>
      <c r="I81" s="383">
        <v>21</v>
      </c>
      <c r="J81" s="389">
        <v>164</v>
      </c>
      <c r="K81" s="269">
        <v>468.02</v>
      </c>
      <c r="L81" s="170">
        <f t="shared" si="4"/>
        <v>11.247382590487586</v>
      </c>
      <c r="M81" s="377">
        <v>1.6477950944457094</v>
      </c>
      <c r="N81" s="166">
        <v>0</v>
      </c>
      <c r="O81" s="397">
        <v>0</v>
      </c>
      <c r="P81" s="269">
        <v>1438</v>
      </c>
      <c r="Q81" s="15">
        <v>191</v>
      </c>
      <c r="R81" s="158">
        <v>0.13282336578581364</v>
      </c>
      <c r="S81" s="401">
        <v>0.88599261173581945</v>
      </c>
      <c r="T81" s="482">
        <v>282.5</v>
      </c>
      <c r="U81" s="197">
        <v>303849.1040940297</v>
      </c>
      <c r="V81" s="159">
        <v>0</v>
      </c>
      <c r="W81" s="159">
        <v>0</v>
      </c>
      <c r="X81" s="159">
        <v>328618.27999999997</v>
      </c>
      <c r="Y81" s="159">
        <v>394840.17852842406</v>
      </c>
      <c r="Z81" s="159">
        <v>0</v>
      </c>
      <c r="AA81" s="155">
        <v>0</v>
      </c>
      <c r="AB81" s="159">
        <v>145326.03677080633</v>
      </c>
      <c r="AC81" s="159">
        <v>213171.67500000002</v>
      </c>
      <c r="AD81" s="174">
        <f>SUM(Muut[[#This Row],[Työttömyysaste]:[Työttömät ja palveluissa olevat ]])</f>
        <v>1385805.2743932602</v>
      </c>
      <c r="AF81" s="62"/>
    </row>
    <row r="82" spans="1:32" s="45" customFormat="1" x14ac:dyDescent="0.25">
      <c r="A82" s="90">
        <v>218</v>
      </c>
      <c r="B82" s="151" t="s">
        <v>81</v>
      </c>
      <c r="C82" s="395">
        <v>1159</v>
      </c>
      <c r="D82" s="134">
        <v>38.166666666666664</v>
      </c>
      <c r="E82" s="41">
        <v>499</v>
      </c>
      <c r="F82" s="332">
        <f t="shared" si="3"/>
        <v>7.6486305945223779E-2</v>
      </c>
      <c r="G82" s="377">
        <f>Muut[[#This Row],[Keskim. työttömyysaste 2024, %]]/$F$12</f>
        <v>0.70838347709330296</v>
      </c>
      <c r="H82" s="166">
        <v>0</v>
      </c>
      <c r="I82" s="383">
        <v>22</v>
      </c>
      <c r="J82" s="389">
        <v>30</v>
      </c>
      <c r="K82" s="269">
        <v>185.58</v>
      </c>
      <c r="L82" s="170">
        <f t="shared" si="4"/>
        <v>6.2452850522685628</v>
      </c>
      <c r="M82" s="377">
        <v>2.9675798146679275</v>
      </c>
      <c r="N82" s="166">
        <v>0</v>
      </c>
      <c r="O82" s="397">
        <v>0</v>
      </c>
      <c r="P82" s="269">
        <v>277</v>
      </c>
      <c r="Q82" s="15">
        <v>50</v>
      </c>
      <c r="R82" s="158">
        <v>0.18050541516245489</v>
      </c>
      <c r="S82" s="401">
        <v>1.2040536939120612</v>
      </c>
      <c r="T82" s="482">
        <v>50.083333333333329</v>
      </c>
      <c r="U82" s="197">
        <v>62339.779044789924</v>
      </c>
      <c r="V82" s="159">
        <v>0</v>
      </c>
      <c r="W82" s="159">
        <v>0</v>
      </c>
      <c r="X82" s="159">
        <v>60113.1</v>
      </c>
      <c r="Y82" s="159">
        <v>156562.62623670982</v>
      </c>
      <c r="Z82" s="159">
        <v>0</v>
      </c>
      <c r="AA82" s="155">
        <v>0</v>
      </c>
      <c r="AB82" s="159">
        <v>43483.724885565498</v>
      </c>
      <c r="AC82" s="159">
        <v>37792.3825</v>
      </c>
      <c r="AD82" s="174">
        <f>SUM(Muut[[#This Row],[Työttömyysaste]:[Työttömät ja palveluissa olevat ]])</f>
        <v>360291.61266706529</v>
      </c>
      <c r="AF82" s="62"/>
    </row>
    <row r="83" spans="1:32" s="45" customFormat="1" x14ac:dyDescent="0.25">
      <c r="A83" s="90">
        <v>224</v>
      </c>
      <c r="B83" s="151" t="s">
        <v>82</v>
      </c>
      <c r="C83" s="395">
        <v>8440</v>
      </c>
      <c r="D83" s="134">
        <v>493</v>
      </c>
      <c r="E83" s="41">
        <v>3958</v>
      </c>
      <c r="F83" s="332">
        <f t="shared" si="3"/>
        <v>0.1245578575037898</v>
      </c>
      <c r="G83" s="377">
        <f>Muut[[#This Row],[Keskim. työttömyysaste 2024, %]]/$F$12</f>
        <v>1.1536016429008444</v>
      </c>
      <c r="H83" s="166">
        <v>0</v>
      </c>
      <c r="I83" s="383">
        <v>58</v>
      </c>
      <c r="J83" s="389">
        <v>763</v>
      </c>
      <c r="K83" s="269">
        <v>242.44</v>
      </c>
      <c r="L83" s="170">
        <f t="shared" si="4"/>
        <v>34.812737172083814</v>
      </c>
      <c r="M83" s="377">
        <v>0.53237358976821159</v>
      </c>
      <c r="N83" s="166">
        <v>0</v>
      </c>
      <c r="O83" s="397">
        <v>0</v>
      </c>
      <c r="P83" s="269">
        <v>2570</v>
      </c>
      <c r="Q83" s="15">
        <v>572</v>
      </c>
      <c r="R83" s="158">
        <v>0.22256809338521399</v>
      </c>
      <c r="S83" s="401">
        <v>1.4846309998303704</v>
      </c>
      <c r="T83" s="482">
        <v>683.25</v>
      </c>
      <c r="U83" s="197">
        <v>739284.68997169193</v>
      </c>
      <c r="V83" s="159">
        <v>0</v>
      </c>
      <c r="W83" s="159">
        <v>0</v>
      </c>
      <c r="X83" s="159">
        <v>1528876.51</v>
      </c>
      <c r="Y83" s="159">
        <v>204531.97060474151</v>
      </c>
      <c r="Z83" s="159">
        <v>0</v>
      </c>
      <c r="AA83" s="155">
        <v>0</v>
      </c>
      <c r="AB83" s="159">
        <v>390443.70049778908</v>
      </c>
      <c r="AC83" s="159">
        <v>515573.61749999999</v>
      </c>
      <c r="AD83" s="174">
        <f>SUM(Muut[[#This Row],[Työttömyysaste]:[Työttömät ja palveluissa olevat ]])</f>
        <v>3378710.4885742222</v>
      </c>
      <c r="AF83" s="62"/>
    </row>
    <row r="84" spans="1:32" s="45" customFormat="1" x14ac:dyDescent="0.25">
      <c r="A84" s="90">
        <v>226</v>
      </c>
      <c r="B84" s="151" t="s">
        <v>83</v>
      </c>
      <c r="C84" s="395">
        <v>3573</v>
      </c>
      <c r="D84" s="134">
        <v>165.91666666666666</v>
      </c>
      <c r="E84" s="41">
        <v>1444</v>
      </c>
      <c r="F84" s="332">
        <f t="shared" si="3"/>
        <v>0.11490073868882733</v>
      </c>
      <c r="G84" s="377">
        <f>Muut[[#This Row],[Keskim. työttömyysaste 2024, %]]/$F$12</f>
        <v>1.0641615356776577</v>
      </c>
      <c r="H84" s="166">
        <v>0</v>
      </c>
      <c r="I84" s="383">
        <v>2</v>
      </c>
      <c r="J84" s="389">
        <v>80</v>
      </c>
      <c r="K84" s="269">
        <v>887.06</v>
      </c>
      <c r="L84" s="170">
        <f t="shared" si="4"/>
        <v>4.0279124298243643</v>
      </c>
      <c r="M84" s="377">
        <v>4.6012375345428405</v>
      </c>
      <c r="N84" s="166">
        <v>0</v>
      </c>
      <c r="O84" s="397">
        <v>0</v>
      </c>
      <c r="P84" s="269">
        <v>856</v>
      </c>
      <c r="Q84" s="15">
        <v>102</v>
      </c>
      <c r="R84" s="158">
        <v>0.1191588785046729</v>
      </c>
      <c r="S84" s="401">
        <v>0.79484423055587328</v>
      </c>
      <c r="T84" s="482">
        <v>237.25</v>
      </c>
      <c r="U84" s="197">
        <v>288704.77924850828</v>
      </c>
      <c r="V84" s="159">
        <v>0</v>
      </c>
      <c r="W84" s="159">
        <v>0</v>
      </c>
      <c r="X84" s="159">
        <v>160301.6</v>
      </c>
      <c r="Y84" s="159">
        <v>748358.89228114975</v>
      </c>
      <c r="Z84" s="159">
        <v>0</v>
      </c>
      <c r="AA84" s="155">
        <v>0</v>
      </c>
      <c r="AB84" s="159">
        <v>88493.728058784371</v>
      </c>
      <c r="AC84" s="159">
        <v>179026.47750000001</v>
      </c>
      <c r="AD84" s="174">
        <f>SUM(Muut[[#This Row],[Työttömyysaste]:[Työttömät ja palveluissa olevat ]])</f>
        <v>1464885.4770884423</v>
      </c>
      <c r="AF84" s="62"/>
    </row>
    <row r="85" spans="1:32" s="45" customFormat="1" x14ac:dyDescent="0.25">
      <c r="A85" s="90">
        <v>230</v>
      </c>
      <c r="B85" s="151" t="s">
        <v>84</v>
      </c>
      <c r="C85" s="395">
        <v>2170</v>
      </c>
      <c r="D85" s="134">
        <v>79.25</v>
      </c>
      <c r="E85" s="41">
        <v>939</v>
      </c>
      <c r="F85" s="332">
        <f t="shared" si="3"/>
        <v>8.4398296059637917E-2</v>
      </c>
      <c r="G85" s="377">
        <f>Muut[[#This Row],[Keskim. työttömyysaste 2024, %]]/$F$12</f>
        <v>0.78166094812178211</v>
      </c>
      <c r="H85" s="166">
        <v>0</v>
      </c>
      <c r="I85" s="383">
        <v>1</v>
      </c>
      <c r="J85" s="389">
        <v>116</v>
      </c>
      <c r="K85" s="269">
        <v>502.22</v>
      </c>
      <c r="L85" s="170">
        <f t="shared" si="4"/>
        <v>4.3208155788299942</v>
      </c>
      <c r="M85" s="377">
        <v>4.2893249017071113</v>
      </c>
      <c r="N85" s="166">
        <v>0</v>
      </c>
      <c r="O85" s="397">
        <v>0</v>
      </c>
      <c r="P85" s="269">
        <v>578</v>
      </c>
      <c r="Q85" s="15">
        <v>122</v>
      </c>
      <c r="R85" s="158">
        <v>0.21107266435986158</v>
      </c>
      <c r="S85" s="401">
        <v>1.40795122948319</v>
      </c>
      <c r="T85" s="482">
        <v>127.91666666666666</v>
      </c>
      <c r="U85" s="197">
        <v>128792.78926622462</v>
      </c>
      <c r="V85" s="159">
        <v>0</v>
      </c>
      <c r="W85" s="159">
        <v>0</v>
      </c>
      <c r="X85" s="159">
        <v>232437.32</v>
      </c>
      <c r="Y85" s="159">
        <v>423692.65087078576</v>
      </c>
      <c r="Z85" s="159">
        <v>0</v>
      </c>
      <c r="AA85" s="155">
        <v>0</v>
      </c>
      <c r="AB85" s="159">
        <v>95201.719874210758</v>
      </c>
      <c r="AC85" s="159">
        <v>96524.637499999997</v>
      </c>
      <c r="AD85" s="174">
        <f>SUM(Muut[[#This Row],[Työttömyysaste]:[Työttömät ja palveluissa olevat ]])</f>
        <v>976649.11751122109</v>
      </c>
      <c r="AF85" s="62"/>
    </row>
    <row r="86" spans="1:32" s="45" customFormat="1" x14ac:dyDescent="0.25">
      <c r="A86" s="90">
        <v>231</v>
      </c>
      <c r="B86" s="151" t="s">
        <v>85</v>
      </c>
      <c r="C86" s="395">
        <v>1241</v>
      </c>
      <c r="D86" s="134">
        <v>49.083333333333336</v>
      </c>
      <c r="E86" s="41">
        <v>487</v>
      </c>
      <c r="F86" s="332">
        <f t="shared" si="3"/>
        <v>0.10078713210130048</v>
      </c>
      <c r="G86" s="377">
        <f>Muut[[#This Row],[Keskim. työttömyysaste 2024, %]]/$F$12</f>
        <v>0.93344734331021306</v>
      </c>
      <c r="H86" s="166">
        <v>1</v>
      </c>
      <c r="I86" s="383">
        <v>343</v>
      </c>
      <c r="J86" s="389">
        <v>212</v>
      </c>
      <c r="K86" s="269">
        <v>10.64</v>
      </c>
      <c r="L86" s="170">
        <f t="shared" si="4"/>
        <v>116.63533834586465</v>
      </c>
      <c r="M86" s="377">
        <v>0.15890022801667147</v>
      </c>
      <c r="N86" s="166">
        <v>0</v>
      </c>
      <c r="O86" s="397">
        <v>0</v>
      </c>
      <c r="P86" s="269">
        <v>326</v>
      </c>
      <c r="Q86" s="15">
        <v>109</v>
      </c>
      <c r="R86" s="158">
        <v>0.33435582822085891</v>
      </c>
      <c r="S86" s="401">
        <v>2.2303063300789487</v>
      </c>
      <c r="T86" s="482">
        <v>65.833333333333343</v>
      </c>
      <c r="U86" s="197">
        <v>87957.931060932708</v>
      </c>
      <c r="V86" s="159">
        <v>27994.726200000005</v>
      </c>
      <c r="W86" s="159">
        <v>102797.71739999999</v>
      </c>
      <c r="X86" s="159">
        <v>424799.24</v>
      </c>
      <c r="Y86" s="159">
        <v>8976.3247287347367</v>
      </c>
      <c r="Z86" s="159">
        <v>0</v>
      </c>
      <c r="AA86" s="155">
        <v>0</v>
      </c>
      <c r="AB86" s="159">
        <v>86244.964449367704</v>
      </c>
      <c r="AC86" s="159">
        <v>49677.17500000001</v>
      </c>
      <c r="AD86" s="174">
        <f>SUM(Muut[[#This Row],[Työttömyysaste]:[Työttömät ja palveluissa olevat ]])</f>
        <v>788448.07883903524</v>
      </c>
      <c r="AF86" s="62"/>
    </row>
    <row r="87" spans="1:32" s="45" customFormat="1" x14ac:dyDescent="0.25">
      <c r="A87" s="90">
        <v>232</v>
      </c>
      <c r="B87" s="151" t="s">
        <v>86</v>
      </c>
      <c r="C87" s="395">
        <v>12518</v>
      </c>
      <c r="D87" s="134">
        <v>487.5</v>
      </c>
      <c r="E87" s="41">
        <v>5569</v>
      </c>
      <c r="F87" s="332">
        <f t="shared" si="3"/>
        <v>8.7538157658466509E-2</v>
      </c>
      <c r="G87" s="377">
        <f>Muut[[#This Row],[Keskim. työttömyysaste 2024, %]]/$F$12</f>
        <v>0.81074100434207896</v>
      </c>
      <c r="H87" s="166">
        <v>0</v>
      </c>
      <c r="I87" s="383">
        <v>46</v>
      </c>
      <c r="J87" s="389">
        <v>489</v>
      </c>
      <c r="K87" s="269">
        <v>1299.01</v>
      </c>
      <c r="L87" s="170">
        <f t="shared" si="4"/>
        <v>9.6365693874566016</v>
      </c>
      <c r="M87" s="377">
        <v>1.923234411831602</v>
      </c>
      <c r="N87" s="166">
        <v>0</v>
      </c>
      <c r="O87" s="397">
        <v>0</v>
      </c>
      <c r="P87" s="269">
        <v>3427</v>
      </c>
      <c r="Q87" s="15">
        <v>528</v>
      </c>
      <c r="R87" s="158">
        <v>0.15407061569886199</v>
      </c>
      <c r="S87" s="401">
        <v>1.0277214885135828</v>
      </c>
      <c r="T87" s="482">
        <v>746.91666666666674</v>
      </c>
      <c r="U87" s="197">
        <v>770602.6279064503</v>
      </c>
      <c r="V87" s="159">
        <v>0</v>
      </c>
      <c r="W87" s="159">
        <v>0</v>
      </c>
      <c r="X87" s="159">
        <v>979843.53</v>
      </c>
      <c r="Y87" s="159">
        <v>1095896.20167986</v>
      </c>
      <c r="Z87" s="159">
        <v>0</v>
      </c>
      <c r="AA87" s="155">
        <v>0</v>
      </c>
      <c r="AB87" s="159">
        <v>400873.948204518</v>
      </c>
      <c r="AC87" s="159">
        <v>563615.84750000003</v>
      </c>
      <c r="AD87" s="174">
        <f>SUM(Muut[[#This Row],[Työttömyysaste]:[Työttömät ja palveluissa olevat ]])</f>
        <v>3810832.1552908286</v>
      </c>
      <c r="AF87" s="62"/>
    </row>
    <row r="88" spans="1:32" s="45" customFormat="1" x14ac:dyDescent="0.25">
      <c r="A88" s="90">
        <v>233</v>
      </c>
      <c r="B88" s="151" t="s">
        <v>87</v>
      </c>
      <c r="C88" s="395">
        <v>15050</v>
      </c>
      <c r="D88" s="134">
        <v>445.66666666666669</v>
      </c>
      <c r="E88" s="41">
        <v>6464</v>
      </c>
      <c r="F88" s="332">
        <f t="shared" si="3"/>
        <v>6.8945957095709567E-2</v>
      </c>
      <c r="G88" s="377">
        <f>Muut[[#This Row],[Keskim. työttömyysaste 2024, %]]/$F$12</f>
        <v>0.63854798862899287</v>
      </c>
      <c r="H88" s="166">
        <v>0</v>
      </c>
      <c r="I88" s="383">
        <v>103</v>
      </c>
      <c r="J88" s="389">
        <v>931</v>
      </c>
      <c r="K88" s="269">
        <v>1313.85</v>
      </c>
      <c r="L88" s="170">
        <f t="shared" si="4"/>
        <v>11.454884499752636</v>
      </c>
      <c r="M88" s="377">
        <v>1.6179457643907051</v>
      </c>
      <c r="N88" s="166">
        <v>0</v>
      </c>
      <c r="O88" s="397">
        <v>0</v>
      </c>
      <c r="P88" s="269">
        <v>4066</v>
      </c>
      <c r="Q88" s="15">
        <v>666</v>
      </c>
      <c r="R88" s="158">
        <v>0.16379734382685687</v>
      </c>
      <c r="S88" s="401">
        <v>1.0926032147579188</v>
      </c>
      <c r="T88" s="482">
        <v>623.91666666666674</v>
      </c>
      <c r="U88" s="197">
        <v>729698.47908782144</v>
      </c>
      <c r="V88" s="159">
        <v>0</v>
      </c>
      <c r="W88" s="159">
        <v>0</v>
      </c>
      <c r="X88" s="159">
        <v>1865509.8699999999</v>
      </c>
      <c r="Y88" s="159">
        <v>1108415.8124857268</v>
      </c>
      <c r="Z88" s="159">
        <v>0</v>
      </c>
      <c r="AA88" s="155">
        <v>0</v>
      </c>
      <c r="AB88" s="159">
        <v>512385.01838644408</v>
      </c>
      <c r="AC88" s="159">
        <v>470801.27750000008</v>
      </c>
      <c r="AD88" s="174">
        <f>SUM(Muut[[#This Row],[Työttömyysaste]:[Työttömät ja palveluissa olevat ]])</f>
        <v>4686810.4574599918</v>
      </c>
      <c r="AF88" s="62"/>
    </row>
    <row r="89" spans="1:32" s="45" customFormat="1" x14ac:dyDescent="0.25">
      <c r="A89" s="90">
        <v>235</v>
      </c>
      <c r="B89" s="151" t="s">
        <v>88</v>
      </c>
      <c r="C89" s="395">
        <v>10253</v>
      </c>
      <c r="D89" s="134">
        <v>314.33333333333331</v>
      </c>
      <c r="E89" s="41">
        <v>4740</v>
      </c>
      <c r="F89" s="332">
        <f t="shared" si="3"/>
        <v>6.631504922644163E-2</v>
      </c>
      <c r="G89" s="377">
        <f>Muut[[#This Row],[Keskim. työttömyysaste 2024, %]]/$F$12</f>
        <v>0.61418164433621392</v>
      </c>
      <c r="H89" s="166">
        <v>1</v>
      </c>
      <c r="I89" s="383">
        <v>3134</v>
      </c>
      <c r="J89" s="389">
        <v>1135</v>
      </c>
      <c r="K89" s="269">
        <v>5.89</v>
      </c>
      <c r="L89" s="170">
        <f t="shared" si="4"/>
        <v>1740.7470288624788</v>
      </c>
      <c r="M89" s="377">
        <v>1.0646797926790361E-2</v>
      </c>
      <c r="N89" s="166">
        <v>0</v>
      </c>
      <c r="O89" s="397">
        <v>0</v>
      </c>
      <c r="P89" s="269">
        <v>3220</v>
      </c>
      <c r="Q89" s="15">
        <v>344</v>
      </c>
      <c r="R89" s="158">
        <v>0.10683229813664596</v>
      </c>
      <c r="S89" s="401">
        <v>0.71262030053100922</v>
      </c>
      <c r="T89" s="482">
        <v>423.83333333333331</v>
      </c>
      <c r="U89" s="197">
        <v>478146.73004486278</v>
      </c>
      <c r="V89" s="159">
        <v>231289.22460000002</v>
      </c>
      <c r="W89" s="159">
        <v>939265.4412</v>
      </c>
      <c r="X89" s="159">
        <v>2274278.9500000002</v>
      </c>
      <c r="Y89" s="159">
        <v>4969.0369034067298</v>
      </c>
      <c r="Z89" s="159">
        <v>0</v>
      </c>
      <c r="AA89" s="155">
        <v>0</v>
      </c>
      <c r="AB89" s="159">
        <v>227670.41353229267</v>
      </c>
      <c r="AC89" s="159">
        <v>319820.39500000002</v>
      </c>
      <c r="AD89" s="174">
        <f>SUM(Muut[[#This Row],[Työttömyysaste]:[Työttömät ja palveluissa olevat ]])</f>
        <v>4475440.1912805624</v>
      </c>
      <c r="AF89" s="62"/>
    </row>
    <row r="90" spans="1:32" s="45" customFormat="1" x14ac:dyDescent="0.25">
      <c r="A90" s="90">
        <v>236</v>
      </c>
      <c r="B90" s="151" t="s">
        <v>89</v>
      </c>
      <c r="C90" s="395">
        <v>4118</v>
      </c>
      <c r="D90" s="134">
        <v>131.75</v>
      </c>
      <c r="E90" s="41">
        <v>1954</v>
      </c>
      <c r="F90" s="332">
        <f t="shared" si="3"/>
        <v>6.7425793244626414E-2</v>
      </c>
      <c r="G90" s="377">
        <f>Muut[[#This Row],[Keskim. työttömyysaste 2024, %]]/$F$12</f>
        <v>0.62446888072498419</v>
      </c>
      <c r="H90" s="166">
        <v>0</v>
      </c>
      <c r="I90" s="383">
        <v>81</v>
      </c>
      <c r="J90" s="389">
        <v>134</v>
      </c>
      <c r="K90" s="269">
        <v>353.92</v>
      </c>
      <c r="L90" s="170">
        <f t="shared" si="4"/>
        <v>11.635397830018082</v>
      </c>
      <c r="M90" s="377">
        <v>1.5928447079089445</v>
      </c>
      <c r="N90" s="166">
        <v>0</v>
      </c>
      <c r="O90" s="397">
        <v>0</v>
      </c>
      <c r="P90" s="269">
        <v>1241</v>
      </c>
      <c r="Q90" s="15">
        <v>117</v>
      </c>
      <c r="R90" s="158">
        <v>9.4278807413376312E-2</v>
      </c>
      <c r="S90" s="401">
        <v>0.62888277463329556</v>
      </c>
      <c r="T90" s="482">
        <v>179.58333333333334</v>
      </c>
      <c r="U90" s="197">
        <v>195258.76726317909</v>
      </c>
      <c r="V90" s="159">
        <v>0</v>
      </c>
      <c r="W90" s="159">
        <v>0</v>
      </c>
      <c r="X90" s="159">
        <v>268505.18</v>
      </c>
      <c r="Y90" s="159">
        <v>298580.90676633443</v>
      </c>
      <c r="Z90" s="159">
        <v>0</v>
      </c>
      <c r="AA90" s="155">
        <v>0</v>
      </c>
      <c r="AB90" s="159">
        <v>80696.275526687634</v>
      </c>
      <c r="AC90" s="159">
        <v>135511.78750000001</v>
      </c>
      <c r="AD90" s="174">
        <f>SUM(Muut[[#This Row],[Työttömyysaste]:[Työttömät ja palveluissa olevat ]])</f>
        <v>978552.91705620114</v>
      </c>
      <c r="AF90" s="62"/>
    </row>
    <row r="91" spans="1:32" s="45" customFormat="1" x14ac:dyDescent="0.25">
      <c r="A91" s="90">
        <v>239</v>
      </c>
      <c r="B91" s="151" t="s">
        <v>90</v>
      </c>
      <c r="C91" s="395">
        <v>1985</v>
      </c>
      <c r="D91" s="134">
        <v>68.666666666666671</v>
      </c>
      <c r="E91" s="41">
        <v>774</v>
      </c>
      <c r="F91" s="332">
        <f t="shared" si="3"/>
        <v>8.8716623600344532E-2</v>
      </c>
      <c r="G91" s="377">
        <f>Muut[[#This Row],[Keskim. työttömyysaste 2024, %]]/$F$12</f>
        <v>0.82165545224522962</v>
      </c>
      <c r="H91" s="166">
        <v>0</v>
      </c>
      <c r="I91" s="383">
        <v>3</v>
      </c>
      <c r="J91" s="389">
        <v>71</v>
      </c>
      <c r="K91" s="269">
        <v>482.89</v>
      </c>
      <c r="L91" s="170">
        <f t="shared" si="4"/>
        <v>4.1106670256165998</v>
      </c>
      <c r="M91" s="377">
        <v>4.5086069347053259</v>
      </c>
      <c r="N91" s="166">
        <v>0</v>
      </c>
      <c r="O91" s="397">
        <v>0</v>
      </c>
      <c r="P91" s="269">
        <v>449</v>
      </c>
      <c r="Q91" s="15">
        <v>79</v>
      </c>
      <c r="R91" s="158">
        <v>0.17594654788418709</v>
      </c>
      <c r="S91" s="401">
        <v>1.1736439636471108</v>
      </c>
      <c r="T91" s="482">
        <v>93</v>
      </c>
      <c r="U91" s="197">
        <v>123840.77250062588</v>
      </c>
      <c r="V91" s="159">
        <v>0</v>
      </c>
      <c r="W91" s="159">
        <v>0</v>
      </c>
      <c r="X91" s="159">
        <v>142267.67000000001</v>
      </c>
      <c r="Y91" s="159">
        <v>407385.09852055612</v>
      </c>
      <c r="Z91" s="159">
        <v>0</v>
      </c>
      <c r="AA91" s="155">
        <v>0</v>
      </c>
      <c r="AB91" s="159">
        <v>72592.930625879279</v>
      </c>
      <c r="AC91" s="159">
        <v>70176.87000000001</v>
      </c>
      <c r="AD91" s="174">
        <f>SUM(Muut[[#This Row],[Työttömyysaste]:[Työttömät ja palveluissa olevat ]])</f>
        <v>816263.34164706129</v>
      </c>
      <c r="AF91" s="62"/>
    </row>
    <row r="92" spans="1:32" s="45" customFormat="1" x14ac:dyDescent="0.25">
      <c r="A92" s="90">
        <v>240</v>
      </c>
      <c r="B92" s="151" t="s">
        <v>91</v>
      </c>
      <c r="C92" s="395">
        <v>19402</v>
      </c>
      <c r="D92" s="134">
        <v>1146.75</v>
      </c>
      <c r="E92" s="41">
        <v>8057</v>
      </c>
      <c r="F92" s="332">
        <f t="shared" si="3"/>
        <v>0.14232965123495098</v>
      </c>
      <c r="G92" s="377">
        <f>Muut[[#This Row],[Keskim. työttömyysaste 2024, %]]/$F$12</f>
        <v>1.3181964011635954</v>
      </c>
      <c r="H92" s="166">
        <v>0</v>
      </c>
      <c r="I92" s="383">
        <v>36</v>
      </c>
      <c r="J92" s="389">
        <v>1364</v>
      </c>
      <c r="K92" s="269">
        <v>95.38</v>
      </c>
      <c r="L92" s="170">
        <f t="shared" si="4"/>
        <v>203.41790731809604</v>
      </c>
      <c r="M92" s="377">
        <v>9.1109883600256611E-2</v>
      </c>
      <c r="N92" s="166">
        <v>0</v>
      </c>
      <c r="O92" s="397">
        <v>0</v>
      </c>
      <c r="P92" s="269">
        <v>5373</v>
      </c>
      <c r="Q92" s="15">
        <v>890</v>
      </c>
      <c r="R92" s="158">
        <v>0.16564302996463801</v>
      </c>
      <c r="S92" s="401">
        <v>1.1049147856323858</v>
      </c>
      <c r="T92" s="482">
        <v>1681.8333333333335</v>
      </c>
      <c r="U92" s="197">
        <v>1941958.8444683056</v>
      </c>
      <c r="V92" s="159">
        <v>0</v>
      </c>
      <c r="W92" s="159">
        <v>0</v>
      </c>
      <c r="X92" s="159">
        <v>2733142.28</v>
      </c>
      <c r="Y92" s="159">
        <v>80466.339532586382</v>
      </c>
      <c r="Z92" s="159">
        <v>0</v>
      </c>
      <c r="AA92" s="155">
        <v>0</v>
      </c>
      <c r="AB92" s="159">
        <v>667994.26586336037</v>
      </c>
      <c r="AC92" s="159">
        <v>1269094.6150000002</v>
      </c>
      <c r="AD92" s="174">
        <f>SUM(Muut[[#This Row],[Työttömyysaste]:[Työttömät ja palveluissa olevat ]])</f>
        <v>6692656.344864253</v>
      </c>
      <c r="AF92" s="62"/>
    </row>
    <row r="93" spans="1:32" s="45" customFormat="1" x14ac:dyDescent="0.25">
      <c r="A93" s="90">
        <v>241</v>
      </c>
      <c r="B93" s="151" t="s">
        <v>92</v>
      </c>
      <c r="C93" s="395">
        <v>7604</v>
      </c>
      <c r="D93" s="134">
        <v>273.58333333333331</v>
      </c>
      <c r="E93" s="41">
        <v>3507</v>
      </c>
      <c r="F93" s="332">
        <f t="shared" si="3"/>
        <v>7.8010645375914831E-2</v>
      </c>
      <c r="G93" s="377">
        <f>Muut[[#This Row],[Keskim. työttömyysaste 2024, %]]/$F$12</f>
        <v>0.72250125743108873</v>
      </c>
      <c r="H93" s="166">
        <v>0</v>
      </c>
      <c r="I93" s="383">
        <v>9</v>
      </c>
      <c r="J93" s="389">
        <v>109</v>
      </c>
      <c r="K93" s="269">
        <v>627.28</v>
      </c>
      <c r="L93" s="170">
        <f t="shared" si="4"/>
        <v>12.122178293585003</v>
      </c>
      <c r="M93" s="377">
        <v>1.5288821372778598</v>
      </c>
      <c r="N93" s="166">
        <v>0</v>
      </c>
      <c r="O93" s="397">
        <v>0</v>
      </c>
      <c r="P93" s="269">
        <v>2218</v>
      </c>
      <c r="Q93" s="15">
        <v>185</v>
      </c>
      <c r="R93" s="158">
        <v>8.3408476104598742E-2</v>
      </c>
      <c r="S93" s="401">
        <v>0.55637269201554174</v>
      </c>
      <c r="T93" s="482">
        <v>402.58333333333331</v>
      </c>
      <c r="U93" s="197">
        <v>417151.79370515054</v>
      </c>
      <c r="V93" s="159">
        <v>0</v>
      </c>
      <c r="W93" s="159">
        <v>0</v>
      </c>
      <c r="X93" s="159">
        <v>218410.93</v>
      </c>
      <c r="Y93" s="159">
        <v>529198.21201510576</v>
      </c>
      <c r="Z93" s="159">
        <v>0</v>
      </c>
      <c r="AA93" s="155">
        <v>0</v>
      </c>
      <c r="AB93" s="159">
        <v>131827.30172468533</v>
      </c>
      <c r="AC93" s="159">
        <v>303785.35749999998</v>
      </c>
      <c r="AD93" s="174">
        <f>SUM(Muut[[#This Row],[Työttömyysaste]:[Työttömät ja palveluissa olevat ]])</f>
        <v>1600373.5949449416</v>
      </c>
      <c r="AF93" s="62"/>
    </row>
    <row r="94" spans="1:32" s="45" customFormat="1" x14ac:dyDescent="0.25">
      <c r="A94" s="90">
        <v>244</v>
      </c>
      <c r="B94" s="151" t="s">
        <v>93</v>
      </c>
      <c r="C94" s="395">
        <v>19657</v>
      </c>
      <c r="D94" s="134">
        <v>813.66666666666663</v>
      </c>
      <c r="E94" s="41">
        <v>9240</v>
      </c>
      <c r="F94" s="332">
        <f t="shared" si="3"/>
        <v>8.8059163059163059E-2</v>
      </c>
      <c r="G94" s="377">
        <f>Muut[[#This Row],[Keskim. työttömyysaste 2024, %]]/$F$12</f>
        <v>0.81556633369703724</v>
      </c>
      <c r="H94" s="166">
        <v>0</v>
      </c>
      <c r="I94" s="383">
        <v>30</v>
      </c>
      <c r="J94" s="389">
        <v>300</v>
      </c>
      <c r="K94" s="269">
        <v>110.14</v>
      </c>
      <c r="L94" s="170">
        <f t="shared" si="4"/>
        <v>178.47285273288543</v>
      </c>
      <c r="M94" s="377">
        <v>0.10384426300227204</v>
      </c>
      <c r="N94" s="166">
        <v>0</v>
      </c>
      <c r="O94" s="397">
        <v>0</v>
      </c>
      <c r="P94" s="269">
        <v>6527</v>
      </c>
      <c r="Q94" s="15">
        <v>370</v>
      </c>
      <c r="R94" s="158">
        <v>5.6687605331699094E-2</v>
      </c>
      <c r="S94" s="401">
        <v>0.37813226011658385</v>
      </c>
      <c r="T94" s="482">
        <v>1016.4166666666666</v>
      </c>
      <c r="U94" s="197">
        <v>1217278.4329131786</v>
      </c>
      <c r="V94" s="159">
        <v>0</v>
      </c>
      <c r="W94" s="159">
        <v>0</v>
      </c>
      <c r="X94" s="159">
        <v>601131</v>
      </c>
      <c r="Y94" s="159">
        <v>92918.459175079304</v>
      </c>
      <c r="Z94" s="159">
        <v>0</v>
      </c>
      <c r="AA94" s="155">
        <v>0</v>
      </c>
      <c r="AB94" s="159">
        <v>231610.59228440022</v>
      </c>
      <c r="AC94" s="159">
        <v>766977.85250000004</v>
      </c>
      <c r="AD94" s="174">
        <f>SUM(Muut[[#This Row],[Työttömyysaste]:[Työttömät ja palveluissa olevat ]])</f>
        <v>2909916.3368726582</v>
      </c>
      <c r="AF94" s="62"/>
    </row>
    <row r="95" spans="1:32" s="45" customFormat="1" x14ac:dyDescent="0.25">
      <c r="A95" s="90">
        <v>245</v>
      </c>
      <c r="B95" s="151" t="s">
        <v>94</v>
      </c>
      <c r="C95" s="395">
        <v>38461</v>
      </c>
      <c r="D95" s="134">
        <v>2230.8333333333335</v>
      </c>
      <c r="E95" s="41">
        <v>19230</v>
      </c>
      <c r="F95" s="332">
        <f t="shared" si="3"/>
        <v>0.11600797365227944</v>
      </c>
      <c r="G95" s="377">
        <f>Muut[[#This Row],[Keskim. työttömyysaste 2024, %]]/$F$12</f>
        <v>1.0744162727011872</v>
      </c>
      <c r="H95" s="166">
        <v>0</v>
      </c>
      <c r="I95" s="383">
        <v>443</v>
      </c>
      <c r="J95" s="389">
        <v>6657</v>
      </c>
      <c r="K95" s="269">
        <v>30.64</v>
      </c>
      <c r="L95" s="170">
        <f t="shared" si="4"/>
        <v>1255.2545691906005</v>
      </c>
      <c r="M95" s="377">
        <v>1.4764640028285267E-2</v>
      </c>
      <c r="N95" s="166">
        <v>0</v>
      </c>
      <c r="O95" s="397">
        <v>0</v>
      </c>
      <c r="P95" s="269">
        <v>13334</v>
      </c>
      <c r="Q95" s="15">
        <v>2842</v>
      </c>
      <c r="R95" s="158">
        <v>0.21313934303284834</v>
      </c>
      <c r="S95" s="401">
        <v>1.4217369216636679</v>
      </c>
      <c r="T95" s="482">
        <v>3120.5833333333335</v>
      </c>
      <c r="U95" s="197">
        <v>3137664.8253928828</v>
      </c>
      <c r="V95" s="159">
        <v>0</v>
      </c>
      <c r="W95" s="159">
        <v>0</v>
      </c>
      <c r="X95" s="159">
        <v>13339096.890000001</v>
      </c>
      <c r="Y95" s="159">
        <v>25849.115572221086</v>
      </c>
      <c r="Z95" s="159">
        <v>0</v>
      </c>
      <c r="AA95" s="155">
        <v>0</v>
      </c>
      <c r="AB95" s="159">
        <v>1703873.1638663532</v>
      </c>
      <c r="AC95" s="159">
        <v>2354760.9775</v>
      </c>
      <c r="AD95" s="174">
        <f>SUM(Muut[[#This Row],[Työttömyysaste]:[Työttömät ja palveluissa olevat ]])</f>
        <v>20561244.972331457</v>
      </c>
      <c r="AF95" s="62"/>
    </row>
    <row r="96" spans="1:32" s="45" customFormat="1" x14ac:dyDescent="0.25">
      <c r="A96" s="90">
        <v>249</v>
      </c>
      <c r="B96" s="151" t="s">
        <v>95</v>
      </c>
      <c r="C96" s="395">
        <v>9128</v>
      </c>
      <c r="D96" s="134">
        <v>426.33333333333331</v>
      </c>
      <c r="E96" s="41">
        <v>3697</v>
      </c>
      <c r="F96" s="332">
        <f t="shared" si="3"/>
        <v>0.11531872689568118</v>
      </c>
      <c r="G96" s="377">
        <f>Muut[[#This Row],[Keskim. työttömyysaste 2024, %]]/$F$12</f>
        <v>1.0680327638105365</v>
      </c>
      <c r="H96" s="166">
        <v>0</v>
      </c>
      <c r="I96" s="383">
        <v>12</v>
      </c>
      <c r="J96" s="389">
        <v>396</v>
      </c>
      <c r="K96" s="269">
        <v>1257.99</v>
      </c>
      <c r="L96" s="170">
        <f t="shared" si="4"/>
        <v>7.256019523207657</v>
      </c>
      <c r="M96" s="377">
        <v>2.5542078268508428</v>
      </c>
      <c r="N96" s="166">
        <v>0</v>
      </c>
      <c r="O96" s="397">
        <v>0</v>
      </c>
      <c r="P96" s="269">
        <v>2302</v>
      </c>
      <c r="Q96" s="15">
        <v>361</v>
      </c>
      <c r="R96" s="158">
        <v>0.15682015638575153</v>
      </c>
      <c r="S96" s="401">
        <v>1.0460621827117671</v>
      </c>
      <c r="T96" s="482">
        <v>695.5</v>
      </c>
      <c r="U96" s="197">
        <v>740241.80295799149</v>
      </c>
      <c r="V96" s="159">
        <v>0</v>
      </c>
      <c r="W96" s="159">
        <v>0</v>
      </c>
      <c r="X96" s="159">
        <v>793492.92</v>
      </c>
      <c r="Y96" s="159">
        <v>1061290.1076598694</v>
      </c>
      <c r="Z96" s="159">
        <v>0</v>
      </c>
      <c r="AA96" s="155">
        <v>0</v>
      </c>
      <c r="AB96" s="159">
        <v>297529.87661419023</v>
      </c>
      <c r="AC96" s="159">
        <v>524817.34499999997</v>
      </c>
      <c r="AD96" s="174">
        <f>SUM(Muut[[#This Row],[Työttömyysaste]:[Työttömät ja palveluissa olevat ]])</f>
        <v>3417372.0522320513</v>
      </c>
      <c r="AF96" s="62"/>
    </row>
    <row r="97" spans="1:32" s="45" customFormat="1" x14ac:dyDescent="0.25">
      <c r="A97" s="90">
        <v>250</v>
      </c>
      <c r="B97" s="151" t="s">
        <v>96</v>
      </c>
      <c r="C97" s="395">
        <v>1703</v>
      </c>
      <c r="D97" s="134">
        <v>52.333333333333336</v>
      </c>
      <c r="E97" s="41">
        <v>720</v>
      </c>
      <c r="F97" s="332">
        <f t="shared" si="3"/>
        <v>7.2685185185185186E-2</v>
      </c>
      <c r="G97" s="377">
        <f>Muut[[#This Row],[Keskim. työttömyysaste 2024, %]]/$F$12</f>
        <v>0.67317912112955647</v>
      </c>
      <c r="H97" s="166">
        <v>0</v>
      </c>
      <c r="I97" s="383">
        <v>0</v>
      </c>
      <c r="J97" s="389">
        <v>36</v>
      </c>
      <c r="K97" s="269">
        <v>357.21</v>
      </c>
      <c r="L97" s="170">
        <f t="shared" si="4"/>
        <v>4.7675037093026518</v>
      </c>
      <c r="M97" s="377">
        <v>3.8874394207173921</v>
      </c>
      <c r="N97" s="166">
        <v>0</v>
      </c>
      <c r="O97" s="397">
        <v>0</v>
      </c>
      <c r="P97" s="269">
        <v>404</v>
      </c>
      <c r="Q97" s="15">
        <v>71</v>
      </c>
      <c r="R97" s="158">
        <v>0.17574257425742573</v>
      </c>
      <c r="S97" s="401">
        <v>1.1722833662459655</v>
      </c>
      <c r="T97" s="482">
        <v>84.666666666666671</v>
      </c>
      <c r="U97" s="197">
        <v>87047.977606526387</v>
      </c>
      <c r="V97" s="159">
        <v>0</v>
      </c>
      <c r="W97" s="159">
        <v>0</v>
      </c>
      <c r="X97" s="159">
        <v>72135.72</v>
      </c>
      <c r="Y97" s="159">
        <v>301356.48086008785</v>
      </c>
      <c r="Z97" s="159">
        <v>0</v>
      </c>
      <c r="AA97" s="155">
        <v>0</v>
      </c>
      <c r="AB97" s="159">
        <v>62207.779525857957</v>
      </c>
      <c r="AC97" s="159">
        <v>63888.62000000001</v>
      </c>
      <c r="AD97" s="174">
        <f>SUM(Muut[[#This Row],[Työttömyysaste]:[Työttömät ja palveluissa olevat ]])</f>
        <v>586636.57799247222</v>
      </c>
      <c r="AF97" s="62"/>
    </row>
    <row r="98" spans="1:32" s="45" customFormat="1" x14ac:dyDescent="0.25">
      <c r="A98" s="90">
        <v>256</v>
      </c>
      <c r="B98" s="151" t="s">
        <v>97</v>
      </c>
      <c r="C98" s="395">
        <v>1492</v>
      </c>
      <c r="D98" s="134">
        <v>65</v>
      </c>
      <c r="E98" s="41">
        <v>573</v>
      </c>
      <c r="F98" s="332">
        <f t="shared" si="3"/>
        <v>0.11343804537521815</v>
      </c>
      <c r="G98" s="377">
        <f>Muut[[#This Row],[Keskim. työttömyysaste 2024, %]]/$F$12</f>
        <v>1.0506146953300843</v>
      </c>
      <c r="H98" s="166">
        <v>0</v>
      </c>
      <c r="I98" s="383">
        <v>1</v>
      </c>
      <c r="J98" s="389">
        <v>18</v>
      </c>
      <c r="K98" s="269">
        <v>460.21</v>
      </c>
      <c r="L98" s="170">
        <f t="shared" si="4"/>
        <v>3.2419982182047327</v>
      </c>
      <c r="M98" s="377">
        <v>5.7166539308656503</v>
      </c>
      <c r="N98" s="166">
        <v>0</v>
      </c>
      <c r="O98" s="397">
        <v>0</v>
      </c>
      <c r="P98" s="269">
        <v>289</v>
      </c>
      <c r="Q98" s="15">
        <v>30</v>
      </c>
      <c r="R98" s="158">
        <v>0.10380622837370242</v>
      </c>
      <c r="S98" s="401">
        <v>0.69243503089337211</v>
      </c>
      <c r="T98" s="482">
        <v>90.333333333333329</v>
      </c>
      <c r="U98" s="197">
        <v>119021.57533408866</v>
      </c>
      <c r="V98" s="159">
        <v>0</v>
      </c>
      <c r="W98" s="159">
        <v>0</v>
      </c>
      <c r="X98" s="159">
        <v>36067.86</v>
      </c>
      <c r="Y98" s="159">
        <v>388251.35370404256</v>
      </c>
      <c r="Z98" s="159">
        <v>0</v>
      </c>
      <c r="AA98" s="155">
        <v>0</v>
      </c>
      <c r="AB98" s="159">
        <v>32191.803139455111</v>
      </c>
      <c r="AC98" s="159">
        <v>68164.63</v>
      </c>
      <c r="AD98" s="174">
        <f>SUM(Muut[[#This Row],[Työttömyysaste]:[Työttömät ja palveluissa olevat ]])</f>
        <v>643697.2221775864</v>
      </c>
      <c r="AF98" s="62"/>
    </row>
    <row r="99" spans="1:32" s="45" customFormat="1" x14ac:dyDescent="0.25">
      <c r="A99" s="90">
        <v>257</v>
      </c>
      <c r="B99" s="151" t="s">
        <v>98</v>
      </c>
      <c r="C99" s="395">
        <v>41635</v>
      </c>
      <c r="D99" s="134">
        <v>1835.5833333333333</v>
      </c>
      <c r="E99" s="41">
        <v>21079</v>
      </c>
      <c r="F99" s="332">
        <f t="shared" si="3"/>
        <v>8.7081139206477212E-2</v>
      </c>
      <c r="G99" s="377">
        <f>Muut[[#This Row],[Keskim. työttömyysaste 2024, %]]/$F$12</f>
        <v>0.80650829475942731</v>
      </c>
      <c r="H99" s="166">
        <v>1</v>
      </c>
      <c r="I99" s="383">
        <v>6066</v>
      </c>
      <c r="J99" s="389">
        <v>5377</v>
      </c>
      <c r="K99" s="269">
        <v>367.21</v>
      </c>
      <c r="L99" s="170">
        <f t="shared" si="4"/>
        <v>113.38198850793825</v>
      </c>
      <c r="M99" s="377">
        <v>0.16345966499486764</v>
      </c>
      <c r="N99" s="166">
        <v>3</v>
      </c>
      <c r="O99" s="397">
        <v>655</v>
      </c>
      <c r="P99" s="269">
        <v>14749</v>
      </c>
      <c r="Q99" s="15">
        <v>2265</v>
      </c>
      <c r="R99" s="158">
        <v>0.15356973354125703</v>
      </c>
      <c r="S99" s="401">
        <v>1.0243803753866658</v>
      </c>
      <c r="T99" s="482">
        <v>2410.6666666666665</v>
      </c>
      <c r="U99" s="197">
        <v>2549651.4086758043</v>
      </c>
      <c r="V99" s="159">
        <v>939210.65700000012</v>
      </c>
      <c r="W99" s="159">
        <v>1817991.1188000001</v>
      </c>
      <c r="X99" s="159">
        <v>10774271.289999999</v>
      </c>
      <c r="Y99" s="159">
        <v>309792.87628183106</v>
      </c>
      <c r="Z99" s="159">
        <v>0</v>
      </c>
      <c r="AA99" s="155">
        <v>212527.85</v>
      </c>
      <c r="AB99" s="159">
        <v>1328976.3971146147</v>
      </c>
      <c r="AC99" s="159">
        <v>1819064.96</v>
      </c>
      <c r="AD99" s="174">
        <f>SUM(Muut[[#This Row],[Työttömyysaste]:[Työttömät ja palveluissa olevat ]])</f>
        <v>19751486.557872251</v>
      </c>
      <c r="AF99" s="62"/>
    </row>
    <row r="100" spans="1:32" s="45" customFormat="1" x14ac:dyDescent="0.25">
      <c r="A100" s="90">
        <v>260</v>
      </c>
      <c r="B100" s="151" t="s">
        <v>99</v>
      </c>
      <c r="C100" s="395">
        <v>9566</v>
      </c>
      <c r="D100" s="134">
        <v>591</v>
      </c>
      <c r="E100" s="41">
        <v>3672</v>
      </c>
      <c r="F100" s="332">
        <f t="shared" si="3"/>
        <v>0.16094771241830066</v>
      </c>
      <c r="G100" s="377">
        <f>Muut[[#This Row],[Keskim. työttömyysaste 2024, %]]/$F$12</f>
        <v>1.4906289268923487</v>
      </c>
      <c r="H100" s="166">
        <v>0</v>
      </c>
      <c r="I100" s="383">
        <v>3</v>
      </c>
      <c r="J100" s="389">
        <v>817</v>
      </c>
      <c r="K100" s="269">
        <v>1253.81</v>
      </c>
      <c r="L100" s="170">
        <f t="shared" si="4"/>
        <v>7.6295451463937924</v>
      </c>
      <c r="M100" s="377">
        <v>2.4291594718093479</v>
      </c>
      <c r="N100" s="166">
        <v>3</v>
      </c>
      <c r="O100" s="397">
        <v>362</v>
      </c>
      <c r="P100" s="269">
        <v>2178</v>
      </c>
      <c r="Q100" s="15">
        <v>400</v>
      </c>
      <c r="R100" s="158">
        <v>0.18365472910927455</v>
      </c>
      <c r="S100" s="401">
        <v>1.2250610586359629</v>
      </c>
      <c r="T100" s="482">
        <v>800.66666666666663</v>
      </c>
      <c r="U100" s="197">
        <v>1082712.9249715423</v>
      </c>
      <c r="V100" s="159">
        <v>0</v>
      </c>
      <c r="W100" s="159">
        <v>0</v>
      </c>
      <c r="X100" s="159">
        <v>1637080.09</v>
      </c>
      <c r="Y100" s="159">
        <v>1057763.6943735809</v>
      </c>
      <c r="Z100" s="159">
        <v>0</v>
      </c>
      <c r="AA100" s="155">
        <v>117458.14000000001</v>
      </c>
      <c r="AB100" s="159">
        <v>365161.98614816612</v>
      </c>
      <c r="AC100" s="159">
        <v>604175.05999999994</v>
      </c>
      <c r="AD100" s="174">
        <f>SUM(Muut[[#This Row],[Työttömyysaste]:[Työttömät ja palveluissa olevat ]])</f>
        <v>4864351.8954932885</v>
      </c>
      <c r="AF100" s="62"/>
    </row>
    <row r="101" spans="1:32" s="45" customFormat="1" x14ac:dyDescent="0.25">
      <c r="A101" s="90">
        <v>261</v>
      </c>
      <c r="B101" s="151" t="s">
        <v>100</v>
      </c>
      <c r="C101" s="395">
        <v>6837</v>
      </c>
      <c r="D101" s="134">
        <v>289.33333333333331</v>
      </c>
      <c r="E101" s="41">
        <v>3599</v>
      </c>
      <c r="F101" s="332">
        <f t="shared" si="3"/>
        <v>8.0392701676391579E-2</v>
      </c>
      <c r="G101" s="377">
        <f>Muut[[#This Row],[Keskim. työttömyysaste 2024, %]]/$F$12</f>
        <v>0.74456284484743207</v>
      </c>
      <c r="H101" s="166">
        <v>0</v>
      </c>
      <c r="I101" s="383">
        <v>28</v>
      </c>
      <c r="J101" s="389">
        <v>378</v>
      </c>
      <c r="K101" s="269">
        <v>8095.22</v>
      </c>
      <c r="L101" s="170">
        <f t="shared" si="4"/>
        <v>0.84457247610318187</v>
      </c>
      <c r="M101" s="377">
        <v>20</v>
      </c>
      <c r="N101" s="166">
        <v>0</v>
      </c>
      <c r="O101" s="397">
        <v>0</v>
      </c>
      <c r="P101" s="269">
        <v>2343</v>
      </c>
      <c r="Q101" s="15">
        <v>305</v>
      </c>
      <c r="R101" s="158">
        <v>0.13017498932991892</v>
      </c>
      <c r="S101" s="401">
        <v>0.86832672923739218</v>
      </c>
      <c r="T101" s="482">
        <v>407.08333333333331</v>
      </c>
      <c r="U101" s="197">
        <v>386527.44860494835</v>
      </c>
      <c r="V101" s="159">
        <v>0</v>
      </c>
      <c r="W101" s="159">
        <v>0</v>
      </c>
      <c r="X101" s="159">
        <v>757425.05999999994</v>
      </c>
      <c r="Y101" s="159">
        <v>6224404.8000000007</v>
      </c>
      <c r="Z101" s="159">
        <v>0</v>
      </c>
      <c r="AA101" s="155">
        <v>0</v>
      </c>
      <c r="AB101" s="159">
        <v>184989.12525732495</v>
      </c>
      <c r="AC101" s="159">
        <v>307181.01250000001</v>
      </c>
      <c r="AD101" s="174">
        <f>SUM(Muut[[#This Row],[Työttömyysaste]:[Työttömät ja palveluissa olevat ]])</f>
        <v>7860527.4463622747</v>
      </c>
      <c r="AF101" s="62"/>
    </row>
    <row r="102" spans="1:32" s="45" customFormat="1" x14ac:dyDescent="0.25">
      <c r="A102" s="90">
        <v>263</v>
      </c>
      <c r="B102" s="151" t="s">
        <v>101</v>
      </c>
      <c r="C102" s="395">
        <v>7354</v>
      </c>
      <c r="D102" s="134">
        <v>333.66666666666669</v>
      </c>
      <c r="E102" s="41">
        <v>3146</v>
      </c>
      <c r="F102" s="332">
        <f t="shared" si="3"/>
        <v>0.10606060606060606</v>
      </c>
      <c r="G102" s="377">
        <f>Muut[[#This Row],[Keskim. työttömyysaste 2024, %]]/$F$12</f>
        <v>0.98228800535407201</v>
      </c>
      <c r="H102" s="166">
        <v>0</v>
      </c>
      <c r="I102" s="383">
        <v>0</v>
      </c>
      <c r="J102" s="389">
        <v>151</v>
      </c>
      <c r="K102" s="269">
        <v>1328.32</v>
      </c>
      <c r="L102" s="170">
        <f t="shared" si="4"/>
        <v>5.5363165502288609</v>
      </c>
      <c r="M102" s="377">
        <v>3.3476015487577899</v>
      </c>
      <c r="N102" s="166">
        <v>0</v>
      </c>
      <c r="O102" s="397">
        <v>0</v>
      </c>
      <c r="P102" s="269">
        <v>1841</v>
      </c>
      <c r="Q102" s="15">
        <v>243</v>
      </c>
      <c r="R102" s="158">
        <v>0.13199348180336773</v>
      </c>
      <c r="S102" s="401">
        <v>0.88045690593063275</v>
      </c>
      <c r="T102" s="482">
        <v>441.83333333333337</v>
      </c>
      <c r="U102" s="197">
        <v>548499.03312501614</v>
      </c>
      <c r="V102" s="159">
        <v>0</v>
      </c>
      <c r="W102" s="159">
        <v>0</v>
      </c>
      <c r="X102" s="159">
        <v>302569.27</v>
      </c>
      <c r="Y102" s="159">
        <v>1120623.276660989</v>
      </c>
      <c r="Z102" s="159">
        <v>0</v>
      </c>
      <c r="AA102" s="155">
        <v>0</v>
      </c>
      <c r="AB102" s="159">
        <v>201757.26348642429</v>
      </c>
      <c r="AC102" s="159">
        <v>333403.01500000001</v>
      </c>
      <c r="AD102" s="174">
        <f>SUM(Muut[[#This Row],[Työttömyysaste]:[Työttömät ja palveluissa olevat ]])</f>
        <v>2506851.8582724296</v>
      </c>
      <c r="AF102" s="62"/>
    </row>
    <row r="103" spans="1:32" s="45" customFormat="1" x14ac:dyDescent="0.25">
      <c r="A103" s="90">
        <v>265</v>
      </c>
      <c r="B103" s="151" t="s">
        <v>102</v>
      </c>
      <c r="C103" s="395">
        <v>1011</v>
      </c>
      <c r="D103" s="134">
        <v>47.583333333333336</v>
      </c>
      <c r="E103" s="41">
        <v>405</v>
      </c>
      <c r="F103" s="332">
        <f t="shared" si="3"/>
        <v>0.11748971193415639</v>
      </c>
      <c r="G103" s="377">
        <f>Muut[[#This Row],[Keskim. työttömyysaste 2024, %]]/$F$12</f>
        <v>1.0881394994054543</v>
      </c>
      <c r="H103" s="166">
        <v>0</v>
      </c>
      <c r="I103" s="383">
        <v>0</v>
      </c>
      <c r="J103" s="389">
        <v>22</v>
      </c>
      <c r="K103" s="269">
        <v>483.95</v>
      </c>
      <c r="L103" s="170">
        <f t="shared" si="4"/>
        <v>2.0890587870647797</v>
      </c>
      <c r="M103" s="377">
        <v>8.8716420872003052</v>
      </c>
      <c r="N103" s="166">
        <v>3</v>
      </c>
      <c r="O103" s="397">
        <v>82</v>
      </c>
      <c r="P103" s="269">
        <v>215</v>
      </c>
      <c r="Q103" s="15">
        <v>43</v>
      </c>
      <c r="R103" s="158">
        <v>0.2</v>
      </c>
      <c r="S103" s="401">
        <v>1.3340914928545637</v>
      </c>
      <c r="T103" s="482">
        <v>66.25</v>
      </c>
      <c r="U103" s="197">
        <v>83531.278943944577</v>
      </c>
      <c r="V103" s="159">
        <v>0</v>
      </c>
      <c r="W103" s="159">
        <v>0</v>
      </c>
      <c r="X103" s="159">
        <v>44082.94</v>
      </c>
      <c r="Y103" s="159">
        <v>408279.35643526085</v>
      </c>
      <c r="Z103" s="159">
        <v>0</v>
      </c>
      <c r="AA103" s="155">
        <v>26606.54</v>
      </c>
      <c r="AB103" s="159">
        <v>42027.56411743904</v>
      </c>
      <c r="AC103" s="159">
        <v>49991.587500000001</v>
      </c>
      <c r="AD103" s="174">
        <f>SUM(Muut[[#This Row],[Työttömyysaste]:[Työttömät ja palveluissa olevat ]])</f>
        <v>654519.26699664455</v>
      </c>
      <c r="AF103" s="62"/>
    </row>
    <row r="104" spans="1:32" s="45" customFormat="1" x14ac:dyDescent="0.25">
      <c r="A104" s="90">
        <v>271</v>
      </c>
      <c r="B104" s="151" t="s">
        <v>103</v>
      </c>
      <c r="C104" s="395">
        <v>6668</v>
      </c>
      <c r="D104" s="134">
        <v>277.41666666666669</v>
      </c>
      <c r="E104" s="41">
        <v>2965</v>
      </c>
      <c r="F104" s="332">
        <f t="shared" si="3"/>
        <v>9.3563799887577292E-2</v>
      </c>
      <c r="G104" s="377">
        <f>Muut[[#This Row],[Keskim. työttömyysaste 2024, %]]/$F$12</f>
        <v>0.86654792744063502</v>
      </c>
      <c r="H104" s="166">
        <v>0</v>
      </c>
      <c r="I104" s="383">
        <v>19</v>
      </c>
      <c r="J104" s="389">
        <v>243</v>
      </c>
      <c r="K104" s="269">
        <v>480.42</v>
      </c>
      <c r="L104" s="170">
        <f t="shared" si="4"/>
        <v>13.87952208484243</v>
      </c>
      <c r="M104" s="377">
        <v>1.3353040360229322</v>
      </c>
      <c r="N104" s="166">
        <v>0</v>
      </c>
      <c r="O104" s="397">
        <v>0</v>
      </c>
      <c r="P104" s="269">
        <v>1792</v>
      </c>
      <c r="Q104" s="15">
        <v>283</v>
      </c>
      <c r="R104" s="158">
        <v>0.15792410714285715</v>
      </c>
      <c r="S104" s="401">
        <v>1.0534260392796919</v>
      </c>
      <c r="T104" s="482">
        <v>413.5</v>
      </c>
      <c r="U104" s="197">
        <v>438734.2901826236</v>
      </c>
      <c r="V104" s="159">
        <v>0</v>
      </c>
      <c r="W104" s="159">
        <v>0</v>
      </c>
      <c r="X104" s="159">
        <v>486916.11</v>
      </c>
      <c r="Y104" s="159">
        <v>405301.30885138555</v>
      </c>
      <c r="Z104" s="159">
        <v>0</v>
      </c>
      <c r="AA104" s="155">
        <v>0</v>
      </c>
      <c r="AB104" s="159">
        <v>218875.46890021328</v>
      </c>
      <c r="AC104" s="159">
        <v>312022.96500000003</v>
      </c>
      <c r="AD104" s="174">
        <f>SUM(Muut[[#This Row],[Työttömyysaste]:[Työttömät ja palveluissa olevat ]])</f>
        <v>1861850.1429342225</v>
      </c>
      <c r="AF104" s="62"/>
    </row>
    <row r="105" spans="1:32" s="45" customFormat="1" x14ac:dyDescent="0.25">
      <c r="A105" s="90">
        <v>272</v>
      </c>
      <c r="B105" s="151" t="s">
        <v>104</v>
      </c>
      <c r="C105" s="395">
        <v>48367</v>
      </c>
      <c r="D105" s="134">
        <v>1966.75</v>
      </c>
      <c r="E105" s="41">
        <v>22213</v>
      </c>
      <c r="F105" s="332">
        <f t="shared" si="3"/>
        <v>8.8540494305136636E-2</v>
      </c>
      <c r="G105" s="377">
        <f>Muut[[#This Row],[Keskim. työttömyysaste 2024, %]]/$F$12</f>
        <v>0.82002421798681591</v>
      </c>
      <c r="H105" s="166">
        <v>1</v>
      </c>
      <c r="I105" s="383">
        <v>5731</v>
      </c>
      <c r="J105" s="389">
        <v>2717</v>
      </c>
      <c r="K105" s="269">
        <v>1446.38</v>
      </c>
      <c r="L105" s="170">
        <f t="shared" si="4"/>
        <v>33.440036504929544</v>
      </c>
      <c r="M105" s="377">
        <v>0.55422732134958741</v>
      </c>
      <c r="N105" s="166">
        <v>0</v>
      </c>
      <c r="O105" s="397">
        <v>0</v>
      </c>
      <c r="P105" s="269">
        <v>14603</v>
      </c>
      <c r="Q105" s="15">
        <v>1348</v>
      </c>
      <c r="R105" s="158">
        <v>9.2309799356296657E-2</v>
      </c>
      <c r="S105" s="401">
        <v>0.61574859014173522</v>
      </c>
      <c r="T105" s="482">
        <v>2913.75</v>
      </c>
      <c r="U105" s="197">
        <v>3011544.1149093974</v>
      </c>
      <c r="V105" s="159">
        <v>1091072.4594000001</v>
      </c>
      <c r="W105" s="159">
        <v>1717591.0157999999</v>
      </c>
      <c r="X105" s="159">
        <v>5444243.0899999999</v>
      </c>
      <c r="Y105" s="159">
        <v>1220223.3610100893</v>
      </c>
      <c r="Z105" s="159">
        <v>0</v>
      </c>
      <c r="AA105" s="155">
        <v>0</v>
      </c>
      <c r="AB105" s="159">
        <v>928004.37977044622</v>
      </c>
      <c r="AC105" s="159">
        <v>2198686.6125000003</v>
      </c>
      <c r="AD105" s="174">
        <f>SUM(Muut[[#This Row],[Työttömyysaste]:[Työttömät ja palveluissa olevat ]])</f>
        <v>15611365.033389933</v>
      </c>
      <c r="AF105" s="62"/>
    </row>
    <row r="106" spans="1:32" s="45" customFormat="1" x14ac:dyDescent="0.25">
      <c r="A106" s="90">
        <v>273</v>
      </c>
      <c r="B106" s="151" t="s">
        <v>105</v>
      </c>
      <c r="C106" s="395">
        <v>3987</v>
      </c>
      <c r="D106" s="134">
        <v>183.16666666666666</v>
      </c>
      <c r="E106" s="41">
        <v>1932</v>
      </c>
      <c r="F106" s="332">
        <f t="shared" si="3"/>
        <v>9.4806763285024145E-2</v>
      </c>
      <c r="G106" s="377">
        <f>Muut[[#This Row],[Keskim. työttömyysaste 2024, %]]/$F$12</f>
        <v>0.87805972321246484</v>
      </c>
      <c r="H106" s="166">
        <v>0</v>
      </c>
      <c r="I106" s="383">
        <v>26</v>
      </c>
      <c r="J106" s="389">
        <v>117</v>
      </c>
      <c r="K106" s="269">
        <v>2559.39</v>
      </c>
      <c r="L106" s="170">
        <f t="shared" si="4"/>
        <v>1.5577930678794558</v>
      </c>
      <c r="M106" s="377">
        <v>11.897203961234766</v>
      </c>
      <c r="N106" s="166">
        <v>0</v>
      </c>
      <c r="O106" s="397">
        <v>0</v>
      </c>
      <c r="P106" s="269">
        <v>1222</v>
      </c>
      <c r="Q106" s="15">
        <v>170</v>
      </c>
      <c r="R106" s="158">
        <v>0.13911620294599017</v>
      </c>
      <c r="S106" s="401">
        <v>0.92796871434237238</v>
      </c>
      <c r="T106" s="482">
        <v>245.5</v>
      </c>
      <c r="U106" s="197">
        <v>265817.57516190404</v>
      </c>
      <c r="V106" s="159">
        <v>0</v>
      </c>
      <c r="W106" s="159">
        <v>0</v>
      </c>
      <c r="X106" s="159">
        <v>234441.09</v>
      </c>
      <c r="Y106" s="159">
        <v>2159202.6078455262</v>
      </c>
      <c r="Z106" s="159">
        <v>0</v>
      </c>
      <c r="AA106" s="155">
        <v>0</v>
      </c>
      <c r="AB106" s="159">
        <v>115286.11898882748</v>
      </c>
      <c r="AC106" s="159">
        <v>185251.845</v>
      </c>
      <c r="AD106" s="174">
        <f>SUM(Muut[[#This Row],[Työttömyysaste]:[Työttömät ja palveluissa olevat ]])</f>
        <v>2959999.2369962577</v>
      </c>
      <c r="AF106" s="62"/>
    </row>
    <row r="107" spans="1:32" s="45" customFormat="1" x14ac:dyDescent="0.25">
      <c r="A107" s="90">
        <v>275</v>
      </c>
      <c r="B107" s="151" t="s">
        <v>106</v>
      </c>
      <c r="C107" s="395">
        <v>2441</v>
      </c>
      <c r="D107" s="134">
        <v>112</v>
      </c>
      <c r="E107" s="41">
        <v>1068</v>
      </c>
      <c r="F107" s="332">
        <f t="shared" si="3"/>
        <v>0.10486891385767791</v>
      </c>
      <c r="G107" s="377">
        <f>Muut[[#This Row],[Keskim. työttömyysaste 2024, %]]/$F$12</f>
        <v>0.97125106147368911</v>
      </c>
      <c r="H107" s="166">
        <v>0</v>
      </c>
      <c r="I107" s="383">
        <v>0</v>
      </c>
      <c r="J107" s="389">
        <v>55</v>
      </c>
      <c r="K107" s="269">
        <v>512.94000000000005</v>
      </c>
      <c r="L107" s="170">
        <f t="shared" si="4"/>
        <v>4.7588411900027285</v>
      </c>
      <c r="M107" s="377">
        <v>3.8945157272518465</v>
      </c>
      <c r="N107" s="166">
        <v>0</v>
      </c>
      <c r="O107" s="397">
        <v>0</v>
      </c>
      <c r="P107" s="269">
        <v>594</v>
      </c>
      <c r="Q107" s="15">
        <v>63</v>
      </c>
      <c r="R107" s="158">
        <v>0.10606060606060606</v>
      </c>
      <c r="S107" s="401">
        <v>0.70747276136226867</v>
      </c>
      <c r="T107" s="482">
        <v>160.91666666666666</v>
      </c>
      <c r="U107" s="197">
        <v>180016.6542514789</v>
      </c>
      <c r="V107" s="159">
        <v>0</v>
      </c>
      <c r="W107" s="159">
        <v>0</v>
      </c>
      <c r="X107" s="159">
        <v>110207.35</v>
      </c>
      <c r="Y107" s="159">
        <v>432736.46676289442</v>
      </c>
      <c r="Z107" s="159">
        <v>0</v>
      </c>
      <c r="AA107" s="155">
        <v>0</v>
      </c>
      <c r="AB107" s="159">
        <v>53811.481886721878</v>
      </c>
      <c r="AC107" s="159">
        <v>121426.1075</v>
      </c>
      <c r="AD107" s="174">
        <f>SUM(Muut[[#This Row],[Työttömyysaste]:[Työttömät ja palveluissa olevat ]])</f>
        <v>898198.06040109531</v>
      </c>
      <c r="AF107" s="62"/>
    </row>
    <row r="108" spans="1:32" s="45" customFormat="1" x14ac:dyDescent="0.25">
      <c r="A108" s="90">
        <v>276</v>
      </c>
      <c r="B108" s="151" t="s">
        <v>107</v>
      </c>
      <c r="C108" s="395">
        <v>15071</v>
      </c>
      <c r="D108" s="134">
        <v>659.83333333333337</v>
      </c>
      <c r="E108" s="41">
        <v>7463</v>
      </c>
      <c r="F108" s="332">
        <f t="shared" si="3"/>
        <v>8.8413953280628885E-2</v>
      </c>
      <c r="G108" s="377">
        <f>Muut[[#This Row],[Keskim. työttömyysaste 2024, %]]/$F$12</f>
        <v>0.81885224909868648</v>
      </c>
      <c r="H108" s="166">
        <v>0</v>
      </c>
      <c r="I108" s="383">
        <v>10</v>
      </c>
      <c r="J108" s="389">
        <v>359</v>
      </c>
      <c r="K108" s="269">
        <v>799.82</v>
      </c>
      <c r="L108" s="170">
        <f t="shared" si="4"/>
        <v>18.842989672676349</v>
      </c>
      <c r="M108" s="377">
        <v>0.98356907157011375</v>
      </c>
      <c r="N108" s="166">
        <v>0</v>
      </c>
      <c r="O108" s="397">
        <v>0</v>
      </c>
      <c r="P108" s="269">
        <v>5208</v>
      </c>
      <c r="Q108" s="15">
        <v>337</v>
      </c>
      <c r="R108" s="158">
        <v>6.4708141321044549E-2</v>
      </c>
      <c r="S108" s="401">
        <v>0.43163290427418199</v>
      </c>
      <c r="T108" s="482">
        <v>910.16666666666674</v>
      </c>
      <c r="U108" s="197">
        <v>937046.22615140746</v>
      </c>
      <c r="V108" s="159">
        <v>0</v>
      </c>
      <c r="W108" s="159">
        <v>0</v>
      </c>
      <c r="X108" s="159">
        <v>719353.43</v>
      </c>
      <c r="Y108" s="159">
        <v>674759.77862186264</v>
      </c>
      <c r="Z108" s="159">
        <v>0</v>
      </c>
      <c r="AA108" s="155">
        <v>0</v>
      </c>
      <c r="AB108" s="159">
        <v>202700.14682985269</v>
      </c>
      <c r="AC108" s="159">
        <v>686802.66500000004</v>
      </c>
      <c r="AD108" s="174">
        <f>SUM(Muut[[#This Row],[Työttömyysaste]:[Työttömät ja palveluissa olevat ]])</f>
        <v>3220662.2466031229</v>
      </c>
      <c r="AF108" s="62"/>
    </row>
    <row r="109" spans="1:32" s="45" customFormat="1" x14ac:dyDescent="0.25">
      <c r="A109" s="90">
        <v>280</v>
      </c>
      <c r="B109" s="151" t="s">
        <v>108</v>
      </c>
      <c r="C109" s="395">
        <v>1986</v>
      </c>
      <c r="D109" s="134">
        <v>58.416666666666664</v>
      </c>
      <c r="E109" s="41">
        <v>942</v>
      </c>
      <c r="F109" s="332">
        <f t="shared" si="3"/>
        <v>6.2013446567586693E-2</v>
      </c>
      <c r="G109" s="377">
        <f>Muut[[#This Row],[Keskim. työttömyysaste 2024, %]]/$F$12</f>
        <v>0.57434203892062852</v>
      </c>
      <c r="H109" s="384">
        <v>3</v>
      </c>
      <c r="I109" s="383">
        <v>1656</v>
      </c>
      <c r="J109" s="389">
        <v>259</v>
      </c>
      <c r="K109" s="269">
        <v>236.26</v>
      </c>
      <c r="L109" s="170">
        <f t="shared" si="4"/>
        <v>8.4059933971048846</v>
      </c>
      <c r="M109" s="377">
        <v>2.2047818719846504</v>
      </c>
      <c r="N109" s="166">
        <v>0</v>
      </c>
      <c r="O109" s="397">
        <v>0</v>
      </c>
      <c r="P109" s="269">
        <v>554</v>
      </c>
      <c r="Q109" s="15">
        <v>98</v>
      </c>
      <c r="R109" s="158">
        <v>0.17689530685920576</v>
      </c>
      <c r="S109" s="401">
        <v>1.1799726200338199</v>
      </c>
      <c r="T109" s="482">
        <v>78.666666666666657</v>
      </c>
      <c r="U109" s="197">
        <v>86609.044956273239</v>
      </c>
      <c r="V109" s="159">
        <v>44800.585200000009</v>
      </c>
      <c r="W109" s="159">
        <v>496306.18079999997</v>
      </c>
      <c r="X109" s="159">
        <v>518976.43</v>
      </c>
      <c r="Y109" s="159">
        <v>199318.27823410422</v>
      </c>
      <c r="Z109" s="159">
        <v>0</v>
      </c>
      <c r="AA109" s="155">
        <v>0</v>
      </c>
      <c r="AB109" s="159">
        <v>73021.142424744088</v>
      </c>
      <c r="AC109" s="159">
        <v>59361.079999999994</v>
      </c>
      <c r="AD109" s="174">
        <f>SUM(Muut[[#This Row],[Työttömyysaste]:[Työttömät ja palveluissa olevat ]])</f>
        <v>1478392.7416151215</v>
      </c>
      <c r="AF109" s="62"/>
    </row>
    <row r="110" spans="1:32" s="45" customFormat="1" x14ac:dyDescent="0.25">
      <c r="A110" s="90">
        <v>284</v>
      </c>
      <c r="B110" s="151" t="s">
        <v>109</v>
      </c>
      <c r="C110" s="395">
        <v>2186</v>
      </c>
      <c r="D110" s="134">
        <v>69.166666666666671</v>
      </c>
      <c r="E110" s="41">
        <v>937</v>
      </c>
      <c r="F110" s="332">
        <f t="shared" si="3"/>
        <v>7.3817146922803278E-2</v>
      </c>
      <c r="G110" s="377">
        <f>Muut[[#This Row],[Keskim. työttömyysaste 2024, %]]/$F$12</f>
        <v>0.6836628669677296</v>
      </c>
      <c r="H110" s="166">
        <v>0</v>
      </c>
      <c r="I110" s="383">
        <v>9</v>
      </c>
      <c r="J110" s="389">
        <v>100</v>
      </c>
      <c r="K110" s="269">
        <v>191.5</v>
      </c>
      <c r="L110" s="170">
        <f t="shared" si="4"/>
        <v>11.41514360313316</v>
      </c>
      <c r="M110" s="377">
        <v>1.623578511344578</v>
      </c>
      <c r="N110" s="166">
        <v>0</v>
      </c>
      <c r="O110" s="397">
        <v>0</v>
      </c>
      <c r="P110" s="269">
        <v>575</v>
      </c>
      <c r="Q110" s="15">
        <v>87</v>
      </c>
      <c r="R110" s="158">
        <v>0.15130434782608695</v>
      </c>
      <c r="S110" s="401">
        <v>1.0092692163334525</v>
      </c>
      <c r="T110" s="482">
        <v>104</v>
      </c>
      <c r="U110" s="197">
        <v>113476.39997464733</v>
      </c>
      <c r="V110" s="159">
        <v>0</v>
      </c>
      <c r="W110" s="159">
        <v>0</v>
      </c>
      <c r="X110" s="159">
        <v>200377</v>
      </c>
      <c r="Y110" s="159">
        <v>161556.97232638177</v>
      </c>
      <c r="Z110" s="159">
        <v>0</v>
      </c>
      <c r="AA110" s="155">
        <v>0</v>
      </c>
      <c r="AB110" s="159">
        <v>68747.139715157537</v>
      </c>
      <c r="AC110" s="159">
        <v>78477.36</v>
      </c>
      <c r="AD110" s="174">
        <f>SUM(Muut[[#This Row],[Työttömyysaste]:[Työttömät ja palveluissa olevat ]])</f>
        <v>622634.87201618659</v>
      </c>
      <c r="AF110" s="62"/>
    </row>
    <row r="111" spans="1:32" s="45" customFormat="1" x14ac:dyDescent="0.25">
      <c r="A111" s="90">
        <v>285</v>
      </c>
      <c r="B111" s="151" t="s">
        <v>110</v>
      </c>
      <c r="C111" s="395">
        <v>50210</v>
      </c>
      <c r="D111" s="134">
        <v>3125</v>
      </c>
      <c r="E111" s="41">
        <v>22544</v>
      </c>
      <c r="F111" s="332">
        <f t="shared" si="3"/>
        <v>0.13861781405251952</v>
      </c>
      <c r="G111" s="377">
        <f>Muut[[#This Row],[Keskim. työttömyysaste 2024, %]]/$F$12</f>
        <v>1.2838189515378013</v>
      </c>
      <c r="H111" s="166">
        <v>0</v>
      </c>
      <c r="I111" s="383">
        <v>477</v>
      </c>
      <c r="J111" s="389">
        <v>5569</v>
      </c>
      <c r="K111" s="269">
        <v>272.13</v>
      </c>
      <c r="L111" s="170">
        <f t="shared" si="4"/>
        <v>184.5074045492963</v>
      </c>
      <c r="M111" s="377">
        <v>0.10044790290791722</v>
      </c>
      <c r="N111" s="166">
        <v>3</v>
      </c>
      <c r="O111" s="397">
        <v>432</v>
      </c>
      <c r="P111" s="269">
        <v>14779</v>
      </c>
      <c r="Q111" s="15">
        <v>2530</v>
      </c>
      <c r="R111" s="158">
        <v>0.17118884904256038</v>
      </c>
      <c r="S111" s="401">
        <v>1.1419079358962196</v>
      </c>
      <c r="T111" s="482">
        <v>4286.333333333333</v>
      </c>
      <c r="U111" s="197">
        <v>4894489.5278412187</v>
      </c>
      <c r="V111" s="159">
        <v>0</v>
      </c>
      <c r="W111" s="159">
        <v>0</v>
      </c>
      <c r="X111" s="159">
        <v>11158995.130000001</v>
      </c>
      <c r="Y111" s="159">
        <v>229579.62861189697</v>
      </c>
      <c r="Z111" s="159">
        <v>0</v>
      </c>
      <c r="AA111" s="155">
        <v>140171.04</v>
      </c>
      <c r="AB111" s="159">
        <v>1786564.7528956409</v>
      </c>
      <c r="AC111" s="159">
        <v>3234424.27</v>
      </c>
      <c r="AD111" s="174">
        <f>SUM(Muut[[#This Row],[Työttömyysaste]:[Työttömät ja palveluissa olevat ]])</f>
        <v>21444224.349348757</v>
      </c>
      <c r="AF111" s="62"/>
    </row>
    <row r="112" spans="1:32" s="45" customFormat="1" x14ac:dyDescent="0.25">
      <c r="A112" s="90">
        <v>286</v>
      </c>
      <c r="B112" s="151" t="s">
        <v>111</v>
      </c>
      <c r="C112" s="395">
        <v>78386</v>
      </c>
      <c r="D112" s="134">
        <v>4156.75</v>
      </c>
      <c r="E112" s="41">
        <v>35228</v>
      </c>
      <c r="F112" s="332">
        <f t="shared" si="3"/>
        <v>0.11799562847734757</v>
      </c>
      <c r="G112" s="377">
        <f>Muut[[#This Row],[Keskim. työttömyysaste 2024, %]]/$F$12</f>
        <v>1.0928250822108452</v>
      </c>
      <c r="H112" s="166">
        <v>0</v>
      </c>
      <c r="I112" s="383">
        <v>279</v>
      </c>
      <c r="J112" s="389">
        <v>4632</v>
      </c>
      <c r="K112" s="269">
        <v>2557.61</v>
      </c>
      <c r="L112" s="170">
        <f t="shared" si="4"/>
        <v>30.648144165842329</v>
      </c>
      <c r="M112" s="377">
        <v>0.60471465279177206</v>
      </c>
      <c r="N112" s="166">
        <v>0</v>
      </c>
      <c r="O112" s="397">
        <v>0</v>
      </c>
      <c r="P112" s="269">
        <v>22342</v>
      </c>
      <c r="Q112" s="15">
        <v>2997</v>
      </c>
      <c r="R112" s="158">
        <v>0.13414197475606482</v>
      </c>
      <c r="S112" s="401">
        <v>0.89478833678388858</v>
      </c>
      <c r="T112" s="482">
        <v>5570.583333333333</v>
      </c>
      <c r="U112" s="197">
        <v>6504329.8508750359</v>
      </c>
      <c r="V112" s="159">
        <v>0</v>
      </c>
      <c r="W112" s="159">
        <v>0</v>
      </c>
      <c r="X112" s="159">
        <v>9281462.6400000006</v>
      </c>
      <c r="Y112" s="159">
        <v>2157700.9294604557</v>
      </c>
      <c r="Z112" s="159">
        <v>0</v>
      </c>
      <c r="AA112" s="155">
        <v>0</v>
      </c>
      <c r="AB112" s="159">
        <v>2185527.4561521411</v>
      </c>
      <c r="AC112" s="159">
        <v>4203506.4775</v>
      </c>
      <c r="AD112" s="174">
        <f>SUM(Muut[[#This Row],[Työttömyysaste]:[Työttömät ja palveluissa olevat ]])</f>
        <v>24332527.35398763</v>
      </c>
      <c r="AF112" s="62"/>
    </row>
    <row r="113" spans="1:32" s="45" customFormat="1" x14ac:dyDescent="0.25">
      <c r="A113" s="90">
        <v>287</v>
      </c>
      <c r="B113" s="151" t="s">
        <v>112</v>
      </c>
      <c r="C113" s="395">
        <v>6121</v>
      </c>
      <c r="D113" s="134">
        <v>167</v>
      </c>
      <c r="E113" s="41">
        <v>2591</v>
      </c>
      <c r="F113" s="332">
        <f t="shared" si="3"/>
        <v>6.445387881126978E-2</v>
      </c>
      <c r="G113" s="377">
        <f>Muut[[#This Row],[Keskim. työttömyysaste 2024, %]]/$F$12</f>
        <v>0.59694427937434968</v>
      </c>
      <c r="H113" s="166">
        <v>3</v>
      </c>
      <c r="I113" s="383">
        <v>3220</v>
      </c>
      <c r="J113" s="389">
        <v>444</v>
      </c>
      <c r="K113" s="269">
        <v>683.21</v>
      </c>
      <c r="L113" s="170">
        <f t="shared" si="4"/>
        <v>8.959177997980122</v>
      </c>
      <c r="M113" s="377">
        <v>2.0686475770587363</v>
      </c>
      <c r="N113" s="166">
        <v>0</v>
      </c>
      <c r="O113" s="397">
        <v>0</v>
      </c>
      <c r="P113" s="269">
        <v>1457</v>
      </c>
      <c r="Q113" s="15">
        <v>265</v>
      </c>
      <c r="R113" s="158">
        <v>0.18188057652711051</v>
      </c>
      <c r="S113" s="401">
        <v>1.2132266493015078</v>
      </c>
      <c r="T113" s="482">
        <v>228.91666666666666</v>
      </c>
      <c r="U113" s="197">
        <v>277440.31827244646</v>
      </c>
      <c r="V113" s="159">
        <v>138078.74220000001</v>
      </c>
      <c r="W113" s="159">
        <v>965039.79599999997</v>
      </c>
      <c r="X113" s="159">
        <v>889673.88</v>
      </c>
      <c r="Y113" s="159">
        <v>576382.97160891548</v>
      </c>
      <c r="Z113" s="159">
        <v>0</v>
      </c>
      <c r="AA113" s="155">
        <v>0</v>
      </c>
      <c r="AB113" s="159">
        <v>231399.15558287033</v>
      </c>
      <c r="AC113" s="159">
        <v>172738.22750000001</v>
      </c>
      <c r="AD113" s="174">
        <f>SUM(Muut[[#This Row],[Työttömyysaste]:[Työttömät ja palveluissa olevat ]])</f>
        <v>3250753.0911642322</v>
      </c>
      <c r="AF113" s="62"/>
    </row>
    <row r="114" spans="1:32" s="45" customFormat="1" x14ac:dyDescent="0.25">
      <c r="A114" s="90">
        <v>288</v>
      </c>
      <c r="B114" s="151" t="s">
        <v>113</v>
      </c>
      <c r="C114" s="395">
        <v>6342</v>
      </c>
      <c r="D114" s="134">
        <v>142.25</v>
      </c>
      <c r="E114" s="41">
        <v>2949</v>
      </c>
      <c r="F114" s="332">
        <f t="shared" si="3"/>
        <v>4.8236690403526621E-2</v>
      </c>
      <c r="G114" s="377">
        <f>Muut[[#This Row],[Keskim. työttömyysaste 2024, %]]/$F$12</f>
        <v>0.44674761121284234</v>
      </c>
      <c r="H114" s="166">
        <v>3</v>
      </c>
      <c r="I114" s="383">
        <v>4784</v>
      </c>
      <c r="J114" s="389">
        <v>327</v>
      </c>
      <c r="K114" s="269">
        <v>712.98</v>
      </c>
      <c r="L114" s="170">
        <f t="shared" si="4"/>
        <v>8.8950601699907423</v>
      </c>
      <c r="M114" s="377">
        <v>2.0835589084023933</v>
      </c>
      <c r="N114" s="166">
        <v>0</v>
      </c>
      <c r="O114" s="397">
        <v>0</v>
      </c>
      <c r="P114" s="269">
        <v>1836</v>
      </c>
      <c r="Q114" s="15">
        <v>235</v>
      </c>
      <c r="R114" s="158">
        <v>0.12799564270152505</v>
      </c>
      <c r="S114" s="401">
        <v>0.8537894902527845</v>
      </c>
      <c r="T114" s="482">
        <v>211.25</v>
      </c>
      <c r="U114" s="197">
        <v>215130.4454891785</v>
      </c>
      <c r="V114" s="159">
        <v>143064.10440000001</v>
      </c>
      <c r="W114" s="159">
        <v>1433773.4112</v>
      </c>
      <c r="X114" s="159">
        <v>655232.79</v>
      </c>
      <c r="Y114" s="159">
        <v>601498.12077944481</v>
      </c>
      <c r="Z114" s="159">
        <v>0</v>
      </c>
      <c r="AA114" s="155">
        <v>0</v>
      </c>
      <c r="AB114" s="159">
        <v>168723.07863422725</v>
      </c>
      <c r="AC114" s="159">
        <v>159407.13750000001</v>
      </c>
      <c r="AD114" s="174">
        <f>SUM(Muut[[#This Row],[Työttömyysaste]:[Työttömät ja palveluissa olevat ]])</f>
        <v>3376829.0880028508</v>
      </c>
      <c r="AF114" s="62"/>
    </row>
    <row r="115" spans="1:32" s="45" customFormat="1" x14ac:dyDescent="0.25">
      <c r="A115" s="90">
        <v>290</v>
      </c>
      <c r="B115" s="151" t="s">
        <v>114</v>
      </c>
      <c r="C115" s="395">
        <v>7483</v>
      </c>
      <c r="D115" s="134">
        <v>325.25</v>
      </c>
      <c r="E115" s="41">
        <v>3015</v>
      </c>
      <c r="F115" s="332">
        <f t="shared" si="3"/>
        <v>0.10787728026533996</v>
      </c>
      <c r="G115" s="377">
        <f>Muut[[#This Row],[Keskim. työttömyysaste 2024, %]]/$F$12</f>
        <v>0.9991132654315652</v>
      </c>
      <c r="H115" s="166">
        <v>0</v>
      </c>
      <c r="I115" s="383">
        <v>5</v>
      </c>
      <c r="J115" s="389">
        <v>253</v>
      </c>
      <c r="K115" s="269">
        <v>4807.3</v>
      </c>
      <c r="L115" s="170">
        <f t="shared" si="4"/>
        <v>1.5565910178270546</v>
      </c>
      <c r="M115" s="377">
        <v>11.906391367869679</v>
      </c>
      <c r="N115" s="166">
        <v>0</v>
      </c>
      <c r="O115" s="397">
        <v>0</v>
      </c>
      <c r="P115" s="269">
        <v>1741</v>
      </c>
      <c r="Q115" s="15">
        <v>209</v>
      </c>
      <c r="R115" s="158">
        <v>0.12004595060310166</v>
      </c>
      <c r="S115" s="401">
        <v>0.80076140725618561</v>
      </c>
      <c r="T115" s="482">
        <v>462.58333333333337</v>
      </c>
      <c r="U115" s="197">
        <v>567680.36143748893</v>
      </c>
      <c r="V115" s="159">
        <v>0</v>
      </c>
      <c r="W115" s="159">
        <v>0</v>
      </c>
      <c r="X115" s="159">
        <v>506953.81</v>
      </c>
      <c r="Y115" s="159">
        <v>4055628.3710945966</v>
      </c>
      <c r="Z115" s="159">
        <v>0</v>
      </c>
      <c r="AA115" s="155">
        <v>0</v>
      </c>
      <c r="AB115" s="159">
        <v>186713.76154311883</v>
      </c>
      <c r="AC115" s="159">
        <v>349060.75750000007</v>
      </c>
      <c r="AD115" s="174">
        <f>SUM(Muut[[#This Row],[Työttömyysaste]:[Työttömät ja palveluissa olevat ]])</f>
        <v>5666037.0615752041</v>
      </c>
      <c r="AF115" s="62"/>
    </row>
    <row r="116" spans="1:32" s="45" customFormat="1" x14ac:dyDescent="0.25">
      <c r="A116" s="90">
        <v>291</v>
      </c>
      <c r="B116" s="151" t="s">
        <v>115</v>
      </c>
      <c r="C116" s="395">
        <v>2038</v>
      </c>
      <c r="D116" s="134">
        <v>73.25</v>
      </c>
      <c r="E116" s="41">
        <v>761</v>
      </c>
      <c r="F116" s="332">
        <f t="shared" si="3"/>
        <v>9.6254927726675432E-2</v>
      </c>
      <c r="G116" s="377">
        <f>Muut[[#This Row],[Keskim. työttömyysaste 2024, %]]/$F$12</f>
        <v>0.89147200335728571</v>
      </c>
      <c r="H116" s="166">
        <v>0</v>
      </c>
      <c r="I116" s="383">
        <v>10</v>
      </c>
      <c r="J116" s="389">
        <v>48</v>
      </c>
      <c r="K116" s="269">
        <v>660.93</v>
      </c>
      <c r="L116" s="170">
        <f t="shared" si="4"/>
        <v>3.0835338084214667</v>
      </c>
      <c r="M116" s="377">
        <v>6.0104357563205024</v>
      </c>
      <c r="N116" s="166">
        <v>3</v>
      </c>
      <c r="O116" s="397">
        <v>167</v>
      </c>
      <c r="P116" s="269">
        <v>437</v>
      </c>
      <c r="Q116" s="15">
        <v>60</v>
      </c>
      <c r="R116" s="158">
        <v>0.13729977116704806</v>
      </c>
      <c r="S116" s="401">
        <v>0.91585228342418568</v>
      </c>
      <c r="T116" s="482">
        <v>102.58333333333333</v>
      </c>
      <c r="U116" s="197">
        <v>137951.13826000434</v>
      </c>
      <c r="V116" s="159">
        <v>0</v>
      </c>
      <c r="W116" s="159">
        <v>0</v>
      </c>
      <c r="X116" s="159">
        <v>96180.959999999992</v>
      </c>
      <c r="Y116" s="159">
        <v>557586.68260927149</v>
      </c>
      <c r="Z116" s="159">
        <v>0</v>
      </c>
      <c r="AA116" s="155">
        <v>54186.490000000005</v>
      </c>
      <c r="AB116" s="159">
        <v>58160.356674752162</v>
      </c>
      <c r="AC116" s="159">
        <v>77408.357499999998</v>
      </c>
      <c r="AD116" s="174">
        <f>SUM(Muut[[#This Row],[Työttömyysaste]:[Työttömät ja palveluissa olevat ]])</f>
        <v>981473.98504402803</v>
      </c>
      <c r="AF116" s="62"/>
    </row>
    <row r="117" spans="1:32" s="45" customFormat="1" x14ac:dyDescent="0.25">
      <c r="A117" s="151">
        <v>297</v>
      </c>
      <c r="B117" s="151" t="s">
        <v>116</v>
      </c>
      <c r="C117" s="395">
        <v>125666</v>
      </c>
      <c r="D117" s="134">
        <v>6632.833333333333</v>
      </c>
      <c r="E117" s="41">
        <v>59661</v>
      </c>
      <c r="F117" s="332">
        <f t="shared" si="3"/>
        <v>0.11117536302330389</v>
      </c>
      <c r="G117" s="377">
        <f>Muut[[#This Row],[Keskim. työttömyysaste 2024, %]]/$F$12</f>
        <v>1.0296586984075167</v>
      </c>
      <c r="H117" s="166">
        <v>0</v>
      </c>
      <c r="I117" s="383">
        <v>131</v>
      </c>
      <c r="J117" s="389">
        <v>8391</v>
      </c>
      <c r="K117" s="269">
        <v>3241.73</v>
      </c>
      <c r="L117" s="170">
        <f t="shared" si="4"/>
        <v>38.765103818023093</v>
      </c>
      <c r="M117" s="377">
        <v>0.478094472414202</v>
      </c>
      <c r="N117" s="166">
        <v>3</v>
      </c>
      <c r="O117" s="397">
        <v>784</v>
      </c>
      <c r="P117" s="269">
        <v>39007</v>
      </c>
      <c r="Q117" s="15">
        <v>4208</v>
      </c>
      <c r="R117" s="158">
        <v>0.10787807316635475</v>
      </c>
      <c r="S117" s="401">
        <v>0.71959609838388039</v>
      </c>
      <c r="T117" s="482">
        <v>8644.5</v>
      </c>
      <c r="U117" s="197">
        <v>9824817.3232504185</v>
      </c>
      <c r="V117" s="159">
        <v>0</v>
      </c>
      <c r="W117" s="159">
        <v>0</v>
      </c>
      <c r="X117" s="159">
        <v>16813634.07</v>
      </c>
      <c r="Y117" s="159">
        <v>2734851.6130527495</v>
      </c>
      <c r="Z117" s="159">
        <v>0</v>
      </c>
      <c r="AA117" s="155">
        <v>254384.48</v>
      </c>
      <c r="AB117" s="159">
        <v>2817760.2644126918</v>
      </c>
      <c r="AC117" s="159">
        <v>6523053.2549999999</v>
      </c>
      <c r="AD117" s="174">
        <f>SUM(Muut[[#This Row],[Työttömyysaste]:[Työttömät ja palveluissa olevat ]])</f>
        <v>38968501.005715862</v>
      </c>
      <c r="AF117" s="62"/>
    </row>
    <row r="118" spans="1:32" s="45" customFormat="1" x14ac:dyDescent="0.25">
      <c r="A118" s="90">
        <v>300</v>
      </c>
      <c r="B118" s="151" t="s">
        <v>117</v>
      </c>
      <c r="C118" s="395">
        <v>3335</v>
      </c>
      <c r="D118" s="134">
        <v>72.916666666666671</v>
      </c>
      <c r="E118" s="41">
        <v>1446</v>
      </c>
      <c r="F118" s="332">
        <f t="shared" si="3"/>
        <v>5.0426463808206548E-2</v>
      </c>
      <c r="G118" s="377">
        <f>Muut[[#This Row],[Keskim. työttömyysaste 2024, %]]/$F$12</f>
        <v>0.46702835662581221</v>
      </c>
      <c r="H118" s="166">
        <v>0</v>
      </c>
      <c r="I118" s="383">
        <v>6</v>
      </c>
      <c r="J118" s="389">
        <v>83</v>
      </c>
      <c r="K118" s="269">
        <v>462.37</v>
      </c>
      <c r="L118" s="170">
        <f t="shared" si="4"/>
        <v>7.2128382031706213</v>
      </c>
      <c r="M118" s="377">
        <v>2.5694991813087684</v>
      </c>
      <c r="N118" s="166">
        <v>0</v>
      </c>
      <c r="O118" s="397">
        <v>0</v>
      </c>
      <c r="P118" s="269">
        <v>865</v>
      </c>
      <c r="Q118" s="15">
        <v>108</v>
      </c>
      <c r="R118" s="158">
        <v>0.12485549132947976</v>
      </c>
      <c r="S118" s="401">
        <v>0.83284324409417843</v>
      </c>
      <c r="T118" s="482">
        <v>96.666666666666671</v>
      </c>
      <c r="U118" s="197">
        <v>118263.97950052407</v>
      </c>
      <c r="V118" s="159">
        <v>0</v>
      </c>
      <c r="W118" s="159">
        <v>0</v>
      </c>
      <c r="X118" s="159">
        <v>166312.91</v>
      </c>
      <c r="Y118" s="159">
        <v>390073.61511513911</v>
      </c>
      <c r="Z118" s="159">
        <v>0</v>
      </c>
      <c r="AA118" s="155">
        <v>0</v>
      </c>
      <c r="AB118" s="159">
        <v>86547.903945725295</v>
      </c>
      <c r="AC118" s="159">
        <v>72943.700000000012</v>
      </c>
      <c r="AD118" s="174">
        <f>SUM(Muut[[#This Row],[Työttömyysaste]:[Työttömät ja palveluissa olevat ]])</f>
        <v>834142.10856138845</v>
      </c>
      <c r="AF118" s="62"/>
    </row>
    <row r="119" spans="1:32" s="45" customFormat="1" x14ac:dyDescent="0.25">
      <c r="A119" s="90">
        <v>301</v>
      </c>
      <c r="B119" s="151" t="s">
        <v>118</v>
      </c>
      <c r="C119" s="395">
        <v>19509</v>
      </c>
      <c r="D119" s="134">
        <v>615.16666666666663</v>
      </c>
      <c r="E119" s="41">
        <v>8483</v>
      </c>
      <c r="F119" s="332">
        <f t="shared" si="3"/>
        <v>7.2517584187983805E-2</v>
      </c>
      <c r="G119" s="377">
        <f>Muut[[#This Row],[Keskim. työttömyysaste 2024, %]]/$F$12</f>
        <v>0.67162687232247131</v>
      </c>
      <c r="H119" s="166">
        <v>0</v>
      </c>
      <c r="I119" s="383">
        <v>81</v>
      </c>
      <c r="J119" s="389">
        <v>643</v>
      </c>
      <c r="K119" s="269">
        <v>1724.77</v>
      </c>
      <c r="L119" s="170">
        <f t="shared" si="4"/>
        <v>11.311073360506038</v>
      </c>
      <c r="M119" s="377">
        <v>1.6385166347405218</v>
      </c>
      <c r="N119" s="166">
        <v>0</v>
      </c>
      <c r="O119" s="397">
        <v>0</v>
      </c>
      <c r="P119" s="269">
        <v>5280</v>
      </c>
      <c r="Q119" s="15">
        <v>669</v>
      </c>
      <c r="R119" s="158">
        <v>0.12670454545454546</v>
      </c>
      <c r="S119" s="401">
        <v>0.84517728098456735</v>
      </c>
      <c r="T119" s="482">
        <v>940.08333333333326</v>
      </c>
      <c r="U119" s="197">
        <v>994893.22375692136</v>
      </c>
      <c r="V119" s="159">
        <v>0</v>
      </c>
      <c r="W119" s="159">
        <v>0</v>
      </c>
      <c r="X119" s="159">
        <v>1288424.1100000001</v>
      </c>
      <c r="Y119" s="159">
        <v>1455084.1731559974</v>
      </c>
      <c r="Z119" s="159">
        <v>0</v>
      </c>
      <c r="AA119" s="155">
        <v>0</v>
      </c>
      <c r="AB119" s="159">
        <v>513783.64098852209</v>
      </c>
      <c r="AC119" s="159">
        <v>709377.48249999993</v>
      </c>
      <c r="AD119" s="174">
        <f>SUM(Muut[[#This Row],[Työttömyysaste]:[Työttömät ja palveluissa olevat ]])</f>
        <v>4961562.6304014409</v>
      </c>
      <c r="AF119" s="62"/>
    </row>
    <row r="120" spans="1:32" s="45" customFormat="1" x14ac:dyDescent="0.25">
      <c r="A120" s="90">
        <v>304</v>
      </c>
      <c r="B120" s="151" t="s">
        <v>119</v>
      </c>
      <c r="C120" s="395">
        <v>970</v>
      </c>
      <c r="D120" s="134">
        <v>36.333333333333336</v>
      </c>
      <c r="E120" s="41">
        <v>400</v>
      </c>
      <c r="F120" s="332">
        <f t="shared" si="3"/>
        <v>9.0833333333333335E-2</v>
      </c>
      <c r="G120" s="377">
        <f>Muut[[#This Row],[Keskim. työttömyysaste 2024, %]]/$F$12</f>
        <v>0.8412595131568088</v>
      </c>
      <c r="H120" s="166">
        <v>0</v>
      </c>
      <c r="I120" s="383">
        <v>18</v>
      </c>
      <c r="J120" s="389">
        <v>50</v>
      </c>
      <c r="K120" s="269">
        <v>166.76</v>
      </c>
      <c r="L120" s="170">
        <f t="shared" si="4"/>
        <v>5.8167426241304874</v>
      </c>
      <c r="M120" s="377">
        <v>3.186213153230236</v>
      </c>
      <c r="N120" s="166">
        <v>1</v>
      </c>
      <c r="O120" s="397">
        <v>0</v>
      </c>
      <c r="P120" s="269">
        <v>223</v>
      </c>
      <c r="Q120" s="15">
        <v>36</v>
      </c>
      <c r="R120" s="158">
        <v>0.16143497757847533</v>
      </c>
      <c r="S120" s="401">
        <v>1.0768451511830559</v>
      </c>
      <c r="T120" s="482">
        <v>51.75</v>
      </c>
      <c r="U120" s="197">
        <v>61960.529788976601</v>
      </c>
      <c r="V120" s="159">
        <v>0</v>
      </c>
      <c r="W120" s="159">
        <v>0</v>
      </c>
      <c r="X120" s="159">
        <v>100188.5</v>
      </c>
      <c r="Y120" s="159">
        <v>140685.33005298913</v>
      </c>
      <c r="Z120" s="159">
        <v>430262.89999999997</v>
      </c>
      <c r="AA120" s="155">
        <v>0</v>
      </c>
      <c r="AB120" s="159">
        <v>32547.860063538097</v>
      </c>
      <c r="AC120" s="159">
        <v>39050.032500000001</v>
      </c>
      <c r="AD120" s="174">
        <f>SUM(Muut[[#This Row],[Työttömyysaste]:[Työttömät ja palveluissa olevat ]])</f>
        <v>804695.15240550379</v>
      </c>
      <c r="AF120" s="62"/>
    </row>
    <row r="121" spans="1:32" s="45" customFormat="1" x14ac:dyDescent="0.25">
      <c r="A121" s="90">
        <v>305</v>
      </c>
      <c r="B121" s="151" t="s">
        <v>120</v>
      </c>
      <c r="C121" s="395">
        <v>14876</v>
      </c>
      <c r="D121" s="134">
        <v>728.58333333333337</v>
      </c>
      <c r="E121" s="41">
        <v>6559</v>
      </c>
      <c r="F121" s="332">
        <f t="shared" si="3"/>
        <v>0.11108146567057987</v>
      </c>
      <c r="G121" s="377">
        <f>Muut[[#This Row],[Keskim. työttömyysaste 2024, %]]/$F$12</f>
        <v>1.0287890612562582</v>
      </c>
      <c r="H121" s="166">
        <v>0</v>
      </c>
      <c r="I121" s="383">
        <v>43</v>
      </c>
      <c r="J121" s="389">
        <v>651</v>
      </c>
      <c r="K121" s="269">
        <v>4979.17</v>
      </c>
      <c r="L121" s="170">
        <f t="shared" si="4"/>
        <v>2.9876465354667543</v>
      </c>
      <c r="M121" s="377">
        <v>6.203338192101123</v>
      </c>
      <c r="N121" s="166">
        <v>0</v>
      </c>
      <c r="O121" s="397">
        <v>0</v>
      </c>
      <c r="P121" s="269">
        <v>4035</v>
      </c>
      <c r="Q121" s="15">
        <v>488</v>
      </c>
      <c r="R121" s="158">
        <v>0.12094175960346965</v>
      </c>
      <c r="S121" s="401">
        <v>0.80673686308925296</v>
      </c>
      <c r="T121" s="482">
        <v>996.58333333333337</v>
      </c>
      <c r="U121" s="197">
        <v>1162052.9230935883</v>
      </c>
      <c r="V121" s="159">
        <v>0</v>
      </c>
      <c r="W121" s="159">
        <v>0</v>
      </c>
      <c r="X121" s="159">
        <v>1304454.27</v>
      </c>
      <c r="Y121" s="159">
        <v>4200624.6992080966</v>
      </c>
      <c r="Z121" s="159">
        <v>0</v>
      </c>
      <c r="AA121" s="155">
        <v>0</v>
      </c>
      <c r="AB121" s="159">
        <v>373951.70764683804</v>
      </c>
      <c r="AC121" s="159">
        <v>752011.8175</v>
      </c>
      <c r="AD121" s="174">
        <f>SUM(Muut[[#This Row],[Työttömyysaste]:[Työttömät ja palveluissa olevat ]])</f>
        <v>7793095.4174485235</v>
      </c>
      <c r="AF121" s="62"/>
    </row>
    <row r="122" spans="1:32" s="45" customFormat="1" x14ac:dyDescent="0.25">
      <c r="A122" s="90">
        <v>309</v>
      </c>
      <c r="B122" s="151" t="s">
        <v>121</v>
      </c>
      <c r="C122" s="395">
        <v>6444</v>
      </c>
      <c r="D122" s="134">
        <v>397.33333333333331</v>
      </c>
      <c r="E122" s="41">
        <v>2531</v>
      </c>
      <c r="F122" s="332">
        <f t="shared" si="3"/>
        <v>0.15698669827472672</v>
      </c>
      <c r="G122" s="377">
        <f>Muut[[#This Row],[Keskim. työttömyysaste 2024, %]]/$F$12</f>
        <v>1.4539437067452268</v>
      </c>
      <c r="H122" s="166">
        <v>0</v>
      </c>
      <c r="I122" s="383">
        <v>7</v>
      </c>
      <c r="J122" s="389">
        <v>549</v>
      </c>
      <c r="K122" s="269">
        <v>446.25</v>
      </c>
      <c r="L122" s="170">
        <f t="shared" si="4"/>
        <v>14.440336134453782</v>
      </c>
      <c r="M122" s="377">
        <v>1.2834453218675412</v>
      </c>
      <c r="N122" s="166">
        <v>0</v>
      </c>
      <c r="O122" s="397">
        <v>0</v>
      </c>
      <c r="P122" s="269">
        <v>1715</v>
      </c>
      <c r="Q122" s="15">
        <v>344</v>
      </c>
      <c r="R122" s="158">
        <v>0.20058309037900873</v>
      </c>
      <c r="S122" s="401">
        <v>1.3379809724255682</v>
      </c>
      <c r="T122" s="482">
        <v>592.66666666666663</v>
      </c>
      <c r="U122" s="197">
        <v>711404.3617889958</v>
      </c>
      <c r="V122" s="159">
        <v>0</v>
      </c>
      <c r="W122" s="159">
        <v>0</v>
      </c>
      <c r="X122" s="159">
        <v>1100069.73</v>
      </c>
      <c r="Y122" s="159">
        <v>376474.14569528919</v>
      </c>
      <c r="Z122" s="159">
        <v>0</v>
      </c>
      <c r="AA122" s="155">
        <v>0</v>
      </c>
      <c r="AB122" s="159">
        <v>268659.94287743088</v>
      </c>
      <c r="AC122" s="159">
        <v>447220.33999999997</v>
      </c>
      <c r="AD122" s="174">
        <f>SUM(Muut[[#This Row],[Työttömyysaste]:[Työttömät ja palveluissa olevat ]])</f>
        <v>2903828.5203617159</v>
      </c>
      <c r="AF122" s="62"/>
    </row>
    <row r="123" spans="1:32" s="45" customFormat="1" x14ac:dyDescent="0.25">
      <c r="A123" s="90">
        <v>312</v>
      </c>
      <c r="B123" s="151" t="s">
        <v>122</v>
      </c>
      <c r="C123" s="395">
        <v>1155</v>
      </c>
      <c r="D123" s="134">
        <v>34.333333333333336</v>
      </c>
      <c r="E123" s="41">
        <v>440</v>
      </c>
      <c r="F123" s="332">
        <f t="shared" si="3"/>
        <v>7.8030303030303033E-2</v>
      </c>
      <c r="G123" s="377">
        <f>Muut[[#This Row],[Keskim. työttömyysaste 2024, %]]/$F$12</f>
        <v>0.72268331822478149</v>
      </c>
      <c r="H123" s="166">
        <v>0</v>
      </c>
      <c r="I123" s="383">
        <v>1</v>
      </c>
      <c r="J123" s="389">
        <v>29</v>
      </c>
      <c r="K123" s="269">
        <v>448.22</v>
      </c>
      <c r="L123" s="170">
        <f t="shared" si="4"/>
        <v>2.5768595778858594</v>
      </c>
      <c r="M123" s="377">
        <v>7.1922358583330013</v>
      </c>
      <c r="N123" s="166">
        <v>0</v>
      </c>
      <c r="O123" s="397">
        <v>0</v>
      </c>
      <c r="P123" s="269">
        <v>243</v>
      </c>
      <c r="Q123" s="15">
        <v>35</v>
      </c>
      <c r="R123" s="158">
        <v>0.1440329218106996</v>
      </c>
      <c r="S123" s="401">
        <v>0.96076547839320436</v>
      </c>
      <c r="T123" s="482">
        <v>54.25</v>
      </c>
      <c r="U123" s="197">
        <v>63378.71272749285</v>
      </c>
      <c r="V123" s="159">
        <v>0</v>
      </c>
      <c r="W123" s="159">
        <v>0</v>
      </c>
      <c r="X123" s="159">
        <v>58109.33</v>
      </c>
      <c r="Y123" s="159">
        <v>378136.11559337261</v>
      </c>
      <c r="Z123" s="159">
        <v>0</v>
      </c>
      <c r="AA123" s="155">
        <v>0</v>
      </c>
      <c r="AB123" s="159">
        <v>34577.757414275751</v>
      </c>
      <c r="AC123" s="159">
        <v>40936.5075</v>
      </c>
      <c r="AD123" s="174">
        <f>SUM(Muut[[#This Row],[Työttömyysaste]:[Työttömät ja palveluissa olevat ]])</f>
        <v>575138.42323514121</v>
      </c>
      <c r="AF123" s="62"/>
    </row>
    <row r="124" spans="1:32" s="45" customFormat="1" x14ac:dyDescent="0.25">
      <c r="A124" s="90">
        <v>316</v>
      </c>
      <c r="B124" s="151" t="s">
        <v>123</v>
      </c>
      <c r="C124" s="395">
        <v>4093</v>
      </c>
      <c r="D124" s="134">
        <v>197.58333333333334</v>
      </c>
      <c r="E124" s="41">
        <v>1925</v>
      </c>
      <c r="F124" s="332">
        <f t="shared" si="3"/>
        <v>0.10264069264069264</v>
      </c>
      <c r="G124" s="377">
        <f>Muut[[#This Row],[Keskim. työttömyysaste 2024, %]]/$F$12</f>
        <v>0.95061422885489988</v>
      </c>
      <c r="H124" s="166">
        <v>0</v>
      </c>
      <c r="I124" s="383">
        <v>22</v>
      </c>
      <c r="J124" s="389">
        <v>224</v>
      </c>
      <c r="K124" s="269">
        <v>256.68</v>
      </c>
      <c r="L124" s="170">
        <f t="shared" si="4"/>
        <v>15.945924887018856</v>
      </c>
      <c r="M124" s="377">
        <v>1.162264465013694</v>
      </c>
      <c r="N124" s="166">
        <v>0</v>
      </c>
      <c r="O124" s="397">
        <v>0</v>
      </c>
      <c r="P124" s="269">
        <v>1175</v>
      </c>
      <c r="Q124" s="15">
        <v>254</v>
      </c>
      <c r="R124" s="158">
        <v>0.21617021276595744</v>
      </c>
      <c r="S124" s="401">
        <v>1.4419542092981241</v>
      </c>
      <c r="T124" s="482">
        <v>299.83333333333337</v>
      </c>
      <c r="U124" s="197">
        <v>295433.30645872682</v>
      </c>
      <c r="V124" s="159">
        <v>0</v>
      </c>
      <c r="W124" s="159">
        <v>0</v>
      </c>
      <c r="X124" s="159">
        <v>448844.48</v>
      </c>
      <c r="Y124" s="159">
        <v>216545.39768530379</v>
      </c>
      <c r="Z124" s="159">
        <v>0</v>
      </c>
      <c r="AA124" s="155">
        <v>0</v>
      </c>
      <c r="AB124" s="159">
        <v>183903.78291095904</v>
      </c>
      <c r="AC124" s="159">
        <v>226251.23500000004</v>
      </c>
      <c r="AD124" s="174">
        <f>SUM(Muut[[#This Row],[Työttömyysaste]:[Työttömät ja palveluissa olevat ]])</f>
        <v>1370978.2020549898</v>
      </c>
      <c r="AF124" s="62"/>
    </row>
    <row r="125" spans="1:32" s="45" customFormat="1" x14ac:dyDescent="0.25">
      <c r="A125" s="90">
        <v>317</v>
      </c>
      <c r="B125" s="151" t="s">
        <v>124</v>
      </c>
      <c r="C125" s="395">
        <v>2373</v>
      </c>
      <c r="D125" s="134">
        <v>95.75</v>
      </c>
      <c r="E125" s="41">
        <v>981</v>
      </c>
      <c r="F125" s="332">
        <f t="shared" si="3"/>
        <v>9.7604485219164122E-2</v>
      </c>
      <c r="G125" s="377">
        <f>Muut[[#This Row],[Keskim. työttömyysaste 2024, %]]/$F$12</f>
        <v>0.90397102808141228</v>
      </c>
      <c r="H125" s="166">
        <v>0</v>
      </c>
      <c r="I125" s="383">
        <v>2</v>
      </c>
      <c r="J125" s="389">
        <v>34</v>
      </c>
      <c r="K125" s="269">
        <v>698.27</v>
      </c>
      <c r="L125" s="170">
        <f t="shared" si="4"/>
        <v>3.3983989001389148</v>
      </c>
      <c r="M125" s="377">
        <v>5.4535628107700775</v>
      </c>
      <c r="N125" s="166">
        <v>0</v>
      </c>
      <c r="O125" s="397">
        <v>0</v>
      </c>
      <c r="P125" s="269">
        <v>572</v>
      </c>
      <c r="Q125" s="15">
        <v>76</v>
      </c>
      <c r="R125" s="158">
        <v>0.13286713286713286</v>
      </c>
      <c r="S125" s="401">
        <v>0.88628455819009477</v>
      </c>
      <c r="T125" s="482">
        <v>129.08333333333334</v>
      </c>
      <c r="U125" s="197">
        <v>162879.20834495194</v>
      </c>
      <c r="V125" s="159">
        <v>0</v>
      </c>
      <c r="W125" s="159">
        <v>0</v>
      </c>
      <c r="X125" s="159">
        <v>68128.179999999993</v>
      </c>
      <c r="Y125" s="159">
        <v>589088.18311406067</v>
      </c>
      <c r="Z125" s="159">
        <v>0</v>
      </c>
      <c r="AA125" s="155">
        <v>0</v>
      </c>
      <c r="AB125" s="159">
        <v>65534.255475191552</v>
      </c>
      <c r="AC125" s="159">
        <v>97404.992500000008</v>
      </c>
      <c r="AD125" s="174">
        <f>SUM(Muut[[#This Row],[Työttömyysaste]:[Työttömät ja palveluissa olevat ]])</f>
        <v>983034.81943420414</v>
      </c>
      <c r="AF125" s="62"/>
    </row>
    <row r="126" spans="1:32" s="104" customFormat="1" x14ac:dyDescent="0.25">
      <c r="A126" s="90">
        <v>320</v>
      </c>
      <c r="B126" s="151" t="s">
        <v>125</v>
      </c>
      <c r="C126" s="395">
        <v>6954</v>
      </c>
      <c r="D126" s="134">
        <v>369.25</v>
      </c>
      <c r="E126" s="41">
        <v>2662</v>
      </c>
      <c r="F126" s="332">
        <f t="shared" si="3"/>
        <v>0.13871149511645378</v>
      </c>
      <c r="G126" s="377">
        <f>Muut[[#This Row],[Keskim. työttömyysaste 2024, %]]/$F$12</f>
        <v>1.2846865855147263</v>
      </c>
      <c r="H126" s="166">
        <v>0</v>
      </c>
      <c r="I126" s="383">
        <v>10</v>
      </c>
      <c r="J126" s="389">
        <v>363</v>
      </c>
      <c r="K126" s="269">
        <v>3503.95</v>
      </c>
      <c r="L126" s="170">
        <f t="shared" si="4"/>
        <v>1.9846173604075401</v>
      </c>
      <c r="M126" s="377">
        <v>9.3385164453835561</v>
      </c>
      <c r="N126" s="166">
        <v>0</v>
      </c>
      <c r="O126" s="397">
        <v>0</v>
      </c>
      <c r="P126" s="269">
        <v>1584</v>
      </c>
      <c r="Q126" s="15">
        <v>267</v>
      </c>
      <c r="R126" s="158">
        <v>0.16856060606060605</v>
      </c>
      <c r="S126" s="401">
        <v>1.1243763528793198</v>
      </c>
      <c r="T126" s="482">
        <v>512.16666666666663</v>
      </c>
      <c r="U126" s="197">
        <v>678336.63945477817</v>
      </c>
      <c r="V126" s="159">
        <v>0</v>
      </c>
      <c r="W126" s="159">
        <v>0</v>
      </c>
      <c r="X126" s="159">
        <v>727368.51</v>
      </c>
      <c r="Y126" s="159">
        <v>2956070.7738016988</v>
      </c>
      <c r="Z126" s="159">
        <v>0</v>
      </c>
      <c r="AA126" s="155">
        <v>0</v>
      </c>
      <c r="AB126" s="159">
        <v>243637.33400087414</v>
      </c>
      <c r="AC126" s="159">
        <v>386475.84499999997</v>
      </c>
      <c r="AD126" s="174">
        <f>SUM(Muut[[#This Row],[Työttömyysaste]:[Työttömät ja palveluissa olevat ]])</f>
        <v>4991889.1022573514</v>
      </c>
      <c r="AF126" s="351"/>
    </row>
    <row r="127" spans="1:32" s="45" customFormat="1" x14ac:dyDescent="0.25">
      <c r="A127" s="90">
        <v>322</v>
      </c>
      <c r="B127" s="151" t="s">
        <v>126</v>
      </c>
      <c r="C127" s="395">
        <v>6371</v>
      </c>
      <c r="D127" s="134">
        <v>193.75</v>
      </c>
      <c r="E127" s="41">
        <v>2729</v>
      </c>
      <c r="F127" s="332">
        <f t="shared" si="3"/>
        <v>7.0996702088677172E-2</v>
      </c>
      <c r="G127" s="377">
        <f>Muut[[#This Row],[Keskim. työttömyysaste 2024, %]]/$F$12</f>
        <v>0.65754111231038026</v>
      </c>
      <c r="H127" s="166">
        <v>3</v>
      </c>
      <c r="I127" s="383">
        <v>4202</v>
      </c>
      <c r="J127" s="389">
        <v>279</v>
      </c>
      <c r="K127" s="269">
        <v>687.13</v>
      </c>
      <c r="L127" s="170">
        <f t="shared" si="4"/>
        <v>9.2718990584023402</v>
      </c>
      <c r="M127" s="377">
        <v>1.998876577626703</v>
      </c>
      <c r="N127" s="166">
        <v>1</v>
      </c>
      <c r="O127" s="397">
        <v>0</v>
      </c>
      <c r="P127" s="269">
        <v>1621</v>
      </c>
      <c r="Q127" s="15">
        <v>294</v>
      </c>
      <c r="R127" s="158">
        <v>0.18136952498457742</v>
      </c>
      <c r="S127" s="401">
        <v>1.20981770172499</v>
      </c>
      <c r="T127" s="482">
        <v>271.66666666666669</v>
      </c>
      <c r="U127" s="197">
        <v>318085.53280637984</v>
      </c>
      <c r="V127" s="159">
        <v>143718.29220000003</v>
      </c>
      <c r="W127" s="159">
        <v>1259346.9635999999</v>
      </c>
      <c r="X127" s="159">
        <v>559051.82999999996</v>
      </c>
      <c r="Y127" s="159">
        <v>579690.03861423873</v>
      </c>
      <c r="Z127" s="159">
        <v>2825984.4699999997</v>
      </c>
      <c r="AA127" s="155">
        <v>0</v>
      </c>
      <c r="AB127" s="159">
        <v>240173.44568081762</v>
      </c>
      <c r="AC127" s="159">
        <v>204996.95</v>
      </c>
      <c r="AD127" s="174">
        <f>SUM(Muut[[#This Row],[Työttömyysaste]:[Työttömät ja palveluissa olevat ]])</f>
        <v>6131047.5229014354</v>
      </c>
      <c r="AF127" s="62"/>
    </row>
    <row r="128" spans="1:32" s="45" customFormat="1" x14ac:dyDescent="0.25">
      <c r="A128" s="151">
        <v>398</v>
      </c>
      <c r="B128" s="151" t="s">
        <v>127</v>
      </c>
      <c r="C128" s="395">
        <v>121337</v>
      </c>
      <c r="D128" s="134">
        <v>8076.5</v>
      </c>
      <c r="E128" s="41">
        <v>56479</v>
      </c>
      <c r="F128" s="332">
        <f t="shared" si="3"/>
        <v>0.14300005311708777</v>
      </c>
      <c r="G128" s="377">
        <f>Muut[[#This Row],[Keskim. työttömyysaste 2024, %]]/$F$12</f>
        <v>1.3244053768808703</v>
      </c>
      <c r="H128" s="166">
        <v>0</v>
      </c>
      <c r="I128" s="383">
        <v>537</v>
      </c>
      <c r="J128" s="389">
        <v>12533</v>
      </c>
      <c r="K128" s="269">
        <v>459.55</v>
      </c>
      <c r="L128" s="170">
        <f t="shared" si="4"/>
        <v>264.03438146012405</v>
      </c>
      <c r="M128" s="377">
        <v>7.0193062568097916E-2</v>
      </c>
      <c r="N128" s="166">
        <v>0</v>
      </c>
      <c r="O128" s="397">
        <v>0</v>
      </c>
      <c r="P128" s="269">
        <v>37534</v>
      </c>
      <c r="Q128" s="15">
        <v>6146</v>
      </c>
      <c r="R128" s="158">
        <v>0.1637448713166729</v>
      </c>
      <c r="S128" s="401">
        <v>1.092253199110693</v>
      </c>
      <c r="T128" s="482">
        <v>10917.5</v>
      </c>
      <c r="U128" s="197">
        <v>12201903.560044136</v>
      </c>
      <c r="V128" s="159">
        <v>0</v>
      </c>
      <c r="W128" s="159">
        <v>0</v>
      </c>
      <c r="X128" s="159">
        <v>25113249.41</v>
      </c>
      <c r="Y128" s="159">
        <v>387694.5516062075</v>
      </c>
      <c r="Z128" s="159">
        <v>0</v>
      </c>
      <c r="AA128" s="155">
        <v>0</v>
      </c>
      <c r="AB128" s="159">
        <v>4129657.4352625976</v>
      </c>
      <c r="AC128" s="159">
        <v>8238236.3250000002</v>
      </c>
      <c r="AD128" s="174">
        <f>SUM(Muut[[#This Row],[Työttömyysaste]:[Työttömät ja palveluissa olevat ]])</f>
        <v>50070741.281912945</v>
      </c>
      <c r="AF128" s="62"/>
    </row>
    <row r="129" spans="1:32" s="45" customFormat="1" x14ac:dyDescent="0.25">
      <c r="A129" s="90">
        <v>399</v>
      </c>
      <c r="B129" s="151" t="s">
        <v>128</v>
      </c>
      <c r="C129" s="395">
        <v>7656</v>
      </c>
      <c r="D129" s="134">
        <v>216.58333333333334</v>
      </c>
      <c r="E129" s="41">
        <v>3599</v>
      </c>
      <c r="F129" s="332">
        <f t="shared" si="3"/>
        <v>6.01787533574141E-2</v>
      </c>
      <c r="G129" s="377">
        <f>Muut[[#This Row],[Keskim. työttömyysaste 2024, %]]/$F$12</f>
        <v>0.55734989451569017</v>
      </c>
      <c r="H129" s="166">
        <v>0</v>
      </c>
      <c r="I129" s="383">
        <v>88</v>
      </c>
      <c r="J129" s="389">
        <v>166</v>
      </c>
      <c r="K129" s="269">
        <v>505.18</v>
      </c>
      <c r="L129" s="170">
        <f t="shared" si="4"/>
        <v>15.154994259471872</v>
      </c>
      <c r="M129" s="377">
        <v>1.2229223938092986</v>
      </c>
      <c r="N129" s="166">
        <v>0</v>
      </c>
      <c r="O129" s="397">
        <v>0</v>
      </c>
      <c r="P129" s="269">
        <v>2460</v>
      </c>
      <c r="Q129" s="15">
        <v>180</v>
      </c>
      <c r="R129" s="158">
        <v>7.3170731707317069E-2</v>
      </c>
      <c r="S129" s="401">
        <v>0.48808225348337697</v>
      </c>
      <c r="T129" s="482">
        <v>297.75</v>
      </c>
      <c r="U129" s="197">
        <v>323998.68526785262</v>
      </c>
      <c r="V129" s="159">
        <v>0</v>
      </c>
      <c r="W129" s="159">
        <v>0</v>
      </c>
      <c r="X129" s="159">
        <v>332625.82</v>
      </c>
      <c r="Y129" s="159">
        <v>426189.82391562162</v>
      </c>
      <c r="Z129" s="159">
        <v>0</v>
      </c>
      <c r="AA129" s="155">
        <v>0</v>
      </c>
      <c r="AB129" s="159">
        <v>116437.37094995775</v>
      </c>
      <c r="AC129" s="159">
        <v>224679.17250000002</v>
      </c>
      <c r="AD129" s="174">
        <f>SUM(Muut[[#This Row],[Työttömyysaste]:[Työttömät ja palveluissa olevat ]])</f>
        <v>1423930.872633432</v>
      </c>
      <c r="AF129" s="62"/>
    </row>
    <row r="130" spans="1:32" s="45" customFormat="1" x14ac:dyDescent="0.25">
      <c r="A130" s="90">
        <v>400</v>
      </c>
      <c r="B130" s="151" t="s">
        <v>129</v>
      </c>
      <c r="C130" s="395">
        <v>8479</v>
      </c>
      <c r="D130" s="134">
        <v>285</v>
      </c>
      <c r="E130" s="41">
        <v>3917</v>
      </c>
      <c r="F130" s="332">
        <f t="shared" si="3"/>
        <v>7.2759765126372222E-2</v>
      </c>
      <c r="G130" s="377">
        <f>Muut[[#This Row],[Keskim. työttömyysaste 2024, %]]/$F$12</f>
        <v>0.67386984867099797</v>
      </c>
      <c r="H130" s="166">
        <v>0</v>
      </c>
      <c r="I130" s="383">
        <v>23</v>
      </c>
      <c r="J130" s="389">
        <v>1111</v>
      </c>
      <c r="K130" s="269">
        <v>532.02</v>
      </c>
      <c r="L130" s="170">
        <f t="shared" si="4"/>
        <v>15.937370775534754</v>
      </c>
      <c r="M130" s="377">
        <v>1.1628882906087539</v>
      </c>
      <c r="N130" s="166">
        <v>0</v>
      </c>
      <c r="O130" s="397">
        <v>0</v>
      </c>
      <c r="P130" s="269">
        <v>2701</v>
      </c>
      <c r="Q130" s="15">
        <v>693</v>
      </c>
      <c r="R130" s="158">
        <v>0.25657164013328398</v>
      </c>
      <c r="S130" s="401">
        <v>1.7114502120477837</v>
      </c>
      <c r="T130" s="482">
        <v>457.91666666666663</v>
      </c>
      <c r="U130" s="197">
        <v>433844.46399170416</v>
      </c>
      <c r="V130" s="159">
        <v>0</v>
      </c>
      <c r="W130" s="159">
        <v>0</v>
      </c>
      <c r="X130" s="159">
        <v>2226188.4700000002</v>
      </c>
      <c r="Y130" s="159">
        <v>448833.10922758031</v>
      </c>
      <c r="Z130" s="159">
        <v>0</v>
      </c>
      <c r="AA130" s="155">
        <v>0</v>
      </c>
      <c r="AB130" s="159">
        <v>452174.79860222037</v>
      </c>
      <c r="AC130" s="159">
        <v>345539.33749999997</v>
      </c>
      <c r="AD130" s="174">
        <f>SUM(Muut[[#This Row],[Työttömyysaste]:[Työttömät ja palveluissa olevat ]])</f>
        <v>3906580.1793215047</v>
      </c>
      <c r="AF130" s="62"/>
    </row>
    <row r="131" spans="1:32" s="45" customFormat="1" x14ac:dyDescent="0.25">
      <c r="A131" s="90">
        <v>402</v>
      </c>
      <c r="B131" s="151" t="s">
        <v>130</v>
      </c>
      <c r="C131" s="395">
        <v>8865</v>
      </c>
      <c r="D131" s="134">
        <v>398.66666666666669</v>
      </c>
      <c r="E131" s="41">
        <v>3979</v>
      </c>
      <c r="F131" s="332">
        <f t="shared" si="3"/>
        <v>0.10019267822736032</v>
      </c>
      <c r="G131" s="377">
        <f>Muut[[#This Row],[Keskim. työttömyysaste 2024, %]]/$F$12</f>
        <v>0.92794176558634056</v>
      </c>
      <c r="H131" s="166">
        <v>0</v>
      </c>
      <c r="I131" s="383">
        <v>12</v>
      </c>
      <c r="J131" s="389">
        <v>272</v>
      </c>
      <c r="K131" s="269">
        <v>1096.92</v>
      </c>
      <c r="L131" s="170">
        <f t="shared" si="4"/>
        <v>8.0817197243190009</v>
      </c>
      <c r="M131" s="377">
        <v>2.2932472902011236</v>
      </c>
      <c r="N131" s="166">
        <v>0</v>
      </c>
      <c r="O131" s="397">
        <v>0</v>
      </c>
      <c r="P131" s="269">
        <v>2467</v>
      </c>
      <c r="Q131" s="15">
        <v>331</v>
      </c>
      <c r="R131" s="158">
        <v>0.13417105796513984</v>
      </c>
      <c r="S131" s="401">
        <v>0.89498233509294811</v>
      </c>
      <c r="T131" s="482">
        <v>581.91666666666674</v>
      </c>
      <c r="U131" s="197">
        <v>624615.65088350652</v>
      </c>
      <c r="V131" s="159">
        <v>0</v>
      </c>
      <c r="W131" s="159">
        <v>0</v>
      </c>
      <c r="X131" s="159">
        <v>545025.43999999994</v>
      </c>
      <c r="Y131" s="159">
        <v>925405.08660185244</v>
      </c>
      <c r="Z131" s="159">
        <v>0</v>
      </c>
      <c r="AA131" s="155">
        <v>0</v>
      </c>
      <c r="AB131" s="159">
        <v>247224.01336266438</v>
      </c>
      <c r="AC131" s="159">
        <v>439108.49750000006</v>
      </c>
      <c r="AD131" s="174">
        <f>SUM(Muut[[#This Row],[Työttömyysaste]:[Työttömät ja palveluissa olevat ]])</f>
        <v>2781378.6883480232</v>
      </c>
      <c r="AF131" s="62"/>
    </row>
    <row r="132" spans="1:32" s="45" customFormat="1" x14ac:dyDescent="0.25">
      <c r="A132" s="90">
        <v>403</v>
      </c>
      <c r="B132" s="151" t="s">
        <v>131</v>
      </c>
      <c r="C132" s="395">
        <v>2758</v>
      </c>
      <c r="D132" s="134">
        <v>63.666666666666664</v>
      </c>
      <c r="E132" s="41">
        <v>1058</v>
      </c>
      <c r="F132" s="332">
        <f t="shared" si="3"/>
        <v>6.0176433522369246E-2</v>
      </c>
      <c r="G132" s="377">
        <f>Muut[[#This Row],[Keskim. työttömyysaste 2024, %]]/$F$12</f>
        <v>0.55732840919495141</v>
      </c>
      <c r="H132" s="166">
        <v>0</v>
      </c>
      <c r="I132" s="383">
        <v>11</v>
      </c>
      <c r="J132" s="389">
        <v>184</v>
      </c>
      <c r="K132" s="269">
        <v>420.88</v>
      </c>
      <c r="L132" s="170">
        <f t="shared" si="4"/>
        <v>6.5529367040486601</v>
      </c>
      <c r="M132" s="377">
        <v>2.828255894263235</v>
      </c>
      <c r="N132" s="166">
        <v>0</v>
      </c>
      <c r="O132" s="397">
        <v>0</v>
      </c>
      <c r="P132" s="269">
        <v>636</v>
      </c>
      <c r="Q132" s="15">
        <v>91</v>
      </c>
      <c r="R132" s="158">
        <v>0.1430817610062893</v>
      </c>
      <c r="S132" s="401">
        <v>0.95442080070570201</v>
      </c>
      <c r="T132" s="482">
        <v>90.666666666666657</v>
      </c>
      <c r="U132" s="197">
        <v>116712.89537185621</v>
      </c>
      <c r="V132" s="159">
        <v>0</v>
      </c>
      <c r="W132" s="159">
        <v>0</v>
      </c>
      <c r="X132" s="159">
        <v>368693.68</v>
      </c>
      <c r="Y132" s="159">
        <v>355071.01051032671</v>
      </c>
      <c r="Z132" s="159">
        <v>0</v>
      </c>
      <c r="AA132" s="155">
        <v>0</v>
      </c>
      <c r="AB132" s="159">
        <v>82022.236429671524</v>
      </c>
      <c r="AC132" s="159">
        <v>68416.159999999989</v>
      </c>
      <c r="AD132" s="174">
        <f>SUM(Muut[[#This Row],[Työttömyysaste]:[Työttömät ja palveluissa olevat ]])</f>
        <v>990915.98231185449</v>
      </c>
      <c r="AF132" s="62"/>
    </row>
    <row r="133" spans="1:32" s="45" customFormat="1" x14ac:dyDescent="0.25">
      <c r="A133" s="90">
        <v>405</v>
      </c>
      <c r="B133" s="151" t="s">
        <v>132</v>
      </c>
      <c r="C133" s="395">
        <v>73327</v>
      </c>
      <c r="D133" s="134">
        <v>4020.4166666666665</v>
      </c>
      <c r="E133" s="41">
        <v>33303</v>
      </c>
      <c r="F133" s="332">
        <f t="shared" si="3"/>
        <v>0.12072235734518412</v>
      </c>
      <c r="G133" s="377">
        <f>Muut[[#This Row],[Keskim. työttömyysaste 2024, %]]/$F$12</f>
        <v>1.1180788796405712</v>
      </c>
      <c r="H133" s="166">
        <v>0</v>
      </c>
      <c r="I133" s="383">
        <v>120</v>
      </c>
      <c r="J133" s="389">
        <v>8209</v>
      </c>
      <c r="K133" s="269">
        <v>1434.13</v>
      </c>
      <c r="L133" s="170">
        <f t="shared" si="4"/>
        <v>51.129953351509272</v>
      </c>
      <c r="M133" s="377">
        <v>0.36247601734634566</v>
      </c>
      <c r="N133" s="166">
        <v>0</v>
      </c>
      <c r="O133" s="397">
        <v>0</v>
      </c>
      <c r="P133" s="269">
        <v>21867</v>
      </c>
      <c r="Q133" s="15">
        <v>3090</v>
      </c>
      <c r="R133" s="158">
        <v>0.14130882151186719</v>
      </c>
      <c r="S133" s="401">
        <v>0.94259448322142991</v>
      </c>
      <c r="T133" s="482">
        <v>5438.25</v>
      </c>
      <c r="U133" s="197">
        <v>6225149.1446621986</v>
      </c>
      <c r="V133" s="159">
        <v>0</v>
      </c>
      <c r="W133" s="159">
        <v>0</v>
      </c>
      <c r="X133" s="159">
        <v>16448947.93</v>
      </c>
      <c r="Y133" s="159">
        <v>1209888.7766184539</v>
      </c>
      <c r="Z133" s="159">
        <v>0</v>
      </c>
      <c r="AA133" s="155">
        <v>0</v>
      </c>
      <c r="AB133" s="159">
        <v>2153705.2159139002</v>
      </c>
      <c r="AC133" s="159">
        <v>4103649.0675000004</v>
      </c>
      <c r="AD133" s="174">
        <f>SUM(Muut[[#This Row],[Työttömyysaste]:[Työttömät ja palveluissa olevat ]])</f>
        <v>30141340.13469455</v>
      </c>
      <c r="AF133" s="62"/>
    </row>
    <row r="134" spans="1:32" s="45" customFormat="1" x14ac:dyDescent="0.25">
      <c r="A134" s="90">
        <v>407</v>
      </c>
      <c r="B134" s="151" t="s">
        <v>133</v>
      </c>
      <c r="C134" s="395">
        <v>2429</v>
      </c>
      <c r="D134" s="134">
        <v>101.16666666666667</v>
      </c>
      <c r="E134" s="41">
        <v>1131</v>
      </c>
      <c r="F134" s="332">
        <f t="shared" si="3"/>
        <v>8.9448865310934281E-2</v>
      </c>
      <c r="G134" s="377">
        <f>Muut[[#This Row],[Keskim. työttömyysaste 2024, %]]/$F$12</f>
        <v>0.82843716202464801</v>
      </c>
      <c r="H134" s="166">
        <v>1</v>
      </c>
      <c r="I134" s="383">
        <v>716</v>
      </c>
      <c r="J134" s="389">
        <v>182</v>
      </c>
      <c r="K134" s="269">
        <v>329.89</v>
      </c>
      <c r="L134" s="170">
        <f t="shared" si="4"/>
        <v>7.3630604140774203</v>
      </c>
      <c r="M134" s="377">
        <v>2.5170758917753253</v>
      </c>
      <c r="N134" s="166">
        <v>0</v>
      </c>
      <c r="O134" s="397">
        <v>0</v>
      </c>
      <c r="P134" s="269">
        <v>696</v>
      </c>
      <c r="Q134" s="15">
        <v>152</v>
      </c>
      <c r="R134" s="158">
        <v>0.21839080459770116</v>
      </c>
      <c r="S134" s="401">
        <v>1.4567665726572823</v>
      </c>
      <c r="T134" s="482">
        <v>138.33333333333334</v>
      </c>
      <c r="U134" s="197">
        <v>152791.95468773908</v>
      </c>
      <c r="V134" s="159">
        <v>54793.867800000007</v>
      </c>
      <c r="W134" s="159">
        <v>214586.48879999999</v>
      </c>
      <c r="X134" s="159">
        <v>364686.14</v>
      </c>
      <c r="Y134" s="159">
        <v>278308.24856788554</v>
      </c>
      <c r="Z134" s="159">
        <v>0</v>
      </c>
      <c r="AA134" s="155">
        <v>0</v>
      </c>
      <c r="AB134" s="159">
        <v>110259.22391531823</v>
      </c>
      <c r="AC134" s="159">
        <v>104384.95000000001</v>
      </c>
      <c r="AD134" s="174">
        <f>SUM(Muut[[#This Row],[Työttömyysaste]:[Työttömät ja palveluissa olevat ]])</f>
        <v>1279810.8737709429</v>
      </c>
      <c r="AF134" s="62"/>
    </row>
    <row r="135" spans="1:32" s="45" customFormat="1" x14ac:dyDescent="0.25">
      <c r="A135" s="90">
        <v>408</v>
      </c>
      <c r="B135" s="151" t="s">
        <v>134</v>
      </c>
      <c r="C135" s="395">
        <v>14028</v>
      </c>
      <c r="D135" s="134">
        <v>417.58333333333331</v>
      </c>
      <c r="E135" s="41">
        <v>6326</v>
      </c>
      <c r="F135" s="332">
        <f t="shared" si="3"/>
        <v>6.601064390346717E-2</v>
      </c>
      <c r="G135" s="377">
        <f>Muut[[#This Row],[Keskim. työttömyysaste 2024, %]]/$F$12</f>
        <v>0.61136237233099</v>
      </c>
      <c r="H135" s="166">
        <v>0</v>
      </c>
      <c r="I135" s="383">
        <v>22</v>
      </c>
      <c r="J135" s="389">
        <v>642</v>
      </c>
      <c r="K135" s="269">
        <v>737.27</v>
      </c>
      <c r="L135" s="170">
        <f t="shared" si="4"/>
        <v>19.026950777869708</v>
      </c>
      <c r="M135" s="377">
        <v>0.97405948406172049</v>
      </c>
      <c r="N135" s="166">
        <v>0</v>
      </c>
      <c r="O135" s="397">
        <v>0</v>
      </c>
      <c r="P135" s="269">
        <v>4185</v>
      </c>
      <c r="Q135" s="15">
        <v>471</v>
      </c>
      <c r="R135" s="158">
        <v>0.11254480286738351</v>
      </c>
      <c r="S135" s="401">
        <v>0.75072532035185124</v>
      </c>
      <c r="T135" s="482">
        <v>644.58333333333326</v>
      </c>
      <c r="U135" s="197">
        <v>651190.20989335957</v>
      </c>
      <c r="V135" s="159">
        <v>0</v>
      </c>
      <c r="W135" s="159">
        <v>0</v>
      </c>
      <c r="X135" s="159">
        <v>1286420.3400000001</v>
      </c>
      <c r="Y135" s="159">
        <v>621990.12525885901</v>
      </c>
      <c r="Z135" s="159">
        <v>0</v>
      </c>
      <c r="AA135" s="155">
        <v>0</v>
      </c>
      <c r="AB135" s="159">
        <v>328151.40657779214</v>
      </c>
      <c r="AC135" s="159">
        <v>486396.13749999995</v>
      </c>
      <c r="AD135" s="174">
        <f>SUM(Muut[[#This Row],[Työttömyysaste]:[Työttömät ja palveluissa olevat ]])</f>
        <v>3374148.2192300111</v>
      </c>
      <c r="AF135" s="62"/>
    </row>
    <row r="136" spans="1:32" s="45" customFormat="1" x14ac:dyDescent="0.25">
      <c r="A136" s="90">
        <v>410</v>
      </c>
      <c r="B136" s="151" t="s">
        <v>135</v>
      </c>
      <c r="C136" s="395">
        <v>18878</v>
      </c>
      <c r="D136" s="134">
        <v>877.5</v>
      </c>
      <c r="E136" s="41">
        <v>8536</v>
      </c>
      <c r="F136" s="332">
        <f t="shared" si="3"/>
        <v>0.10279990627928773</v>
      </c>
      <c r="G136" s="377">
        <f>Muut[[#This Row],[Keskim. työttömyysaste 2024, %]]/$F$12</f>
        <v>0.95208879753114672</v>
      </c>
      <c r="H136" s="166">
        <v>0</v>
      </c>
      <c r="I136" s="383">
        <v>24</v>
      </c>
      <c r="J136" s="389">
        <v>445</v>
      </c>
      <c r="K136" s="269">
        <v>648.49</v>
      </c>
      <c r="L136" s="170">
        <f t="shared" si="4"/>
        <v>29.110703326188531</v>
      </c>
      <c r="M136" s="377">
        <v>0.63665180639199959</v>
      </c>
      <c r="N136" s="166">
        <v>0</v>
      </c>
      <c r="O136" s="397">
        <v>0</v>
      </c>
      <c r="P136" s="269">
        <v>5977</v>
      </c>
      <c r="Q136" s="15">
        <v>518</v>
      </c>
      <c r="R136" s="158">
        <v>8.6665551279906314E-2</v>
      </c>
      <c r="S136" s="401">
        <v>0.57809887343036981</v>
      </c>
      <c r="T136" s="482">
        <v>1208.5</v>
      </c>
      <c r="U136" s="197">
        <v>1364730.3090418817</v>
      </c>
      <c r="V136" s="159">
        <v>0</v>
      </c>
      <c r="W136" s="159">
        <v>0</v>
      </c>
      <c r="X136" s="159">
        <v>891677.65</v>
      </c>
      <c r="Y136" s="159">
        <v>547091.80670462304</v>
      </c>
      <c r="Z136" s="159">
        <v>0</v>
      </c>
      <c r="AA136" s="155">
        <v>0</v>
      </c>
      <c r="AB136" s="159">
        <v>340060.00259639311</v>
      </c>
      <c r="AC136" s="159">
        <v>911922.01500000001</v>
      </c>
      <c r="AD136" s="174">
        <f>SUM(Muut[[#This Row],[Työttömyysaste]:[Työttömät ja palveluissa olevat ]])</f>
        <v>4055481.7833428984</v>
      </c>
      <c r="AF136" s="62"/>
    </row>
    <row r="137" spans="1:32" s="45" customFormat="1" x14ac:dyDescent="0.25">
      <c r="A137" s="90">
        <v>416</v>
      </c>
      <c r="B137" s="151" t="s">
        <v>136</v>
      </c>
      <c r="C137" s="395">
        <v>2849</v>
      </c>
      <c r="D137" s="134">
        <v>126.91666666666667</v>
      </c>
      <c r="E137" s="41">
        <v>1310</v>
      </c>
      <c r="F137" s="332">
        <f t="shared" si="3"/>
        <v>9.6882951653944019E-2</v>
      </c>
      <c r="G137" s="377">
        <f>Muut[[#This Row],[Keskim. työttömyysaste 2024, %]]/$F$12</f>
        <v>0.89728849256798071</v>
      </c>
      <c r="H137" s="166">
        <v>0</v>
      </c>
      <c r="I137" s="383">
        <v>2</v>
      </c>
      <c r="J137" s="389">
        <v>69</v>
      </c>
      <c r="K137" s="269">
        <v>218.01</v>
      </c>
      <c r="L137" s="170">
        <f t="shared" si="4"/>
        <v>13.06820788037246</v>
      </c>
      <c r="M137" s="377">
        <v>1.4182037833814511</v>
      </c>
      <c r="N137" s="166">
        <v>0</v>
      </c>
      <c r="O137" s="397">
        <v>0</v>
      </c>
      <c r="P137" s="269">
        <v>858</v>
      </c>
      <c r="Q137" s="15">
        <v>82</v>
      </c>
      <c r="R137" s="158">
        <v>9.5571095571095568E-2</v>
      </c>
      <c r="S137" s="401">
        <v>0.63750292782094531</v>
      </c>
      <c r="T137" s="482">
        <v>149.33333333333334</v>
      </c>
      <c r="U137" s="197">
        <v>194105.54732071664</v>
      </c>
      <c r="V137" s="159">
        <v>0</v>
      </c>
      <c r="W137" s="159">
        <v>0</v>
      </c>
      <c r="X137" s="159">
        <v>138260.13</v>
      </c>
      <c r="Y137" s="159">
        <v>183921.85658942291</v>
      </c>
      <c r="Z137" s="159">
        <v>0</v>
      </c>
      <c r="AA137" s="155">
        <v>0</v>
      </c>
      <c r="AB137" s="159">
        <v>56594.220416835968</v>
      </c>
      <c r="AC137" s="159">
        <v>112685.44000000002</v>
      </c>
      <c r="AD137" s="174">
        <f>SUM(Muut[[#This Row],[Työttömyysaste]:[Työttömät ja palveluissa olevat ]])</f>
        <v>685567.19432697562</v>
      </c>
      <c r="AF137" s="62"/>
    </row>
    <row r="138" spans="1:32" s="45" customFormat="1" x14ac:dyDescent="0.25">
      <c r="A138" s="90">
        <v>418</v>
      </c>
      <c r="B138" s="151" t="s">
        <v>137</v>
      </c>
      <c r="C138" s="395">
        <v>24854</v>
      </c>
      <c r="D138" s="134">
        <v>903.33333333333337</v>
      </c>
      <c r="E138" s="41">
        <v>12129</v>
      </c>
      <c r="F138" s="332">
        <f t="shared" si="3"/>
        <v>7.4477148432132365E-2</v>
      </c>
      <c r="G138" s="377">
        <f>Muut[[#This Row],[Keskim. työttömyysaste 2024, %]]/$F$12</f>
        <v>0.6897755188769511</v>
      </c>
      <c r="H138" s="166">
        <v>0</v>
      </c>
      <c r="I138" s="383">
        <v>76</v>
      </c>
      <c r="J138" s="389">
        <v>788</v>
      </c>
      <c r="K138" s="269">
        <v>268.47000000000003</v>
      </c>
      <c r="L138" s="170">
        <f t="shared" si="4"/>
        <v>92.576451745073925</v>
      </c>
      <c r="M138" s="377">
        <v>0.20019542236285479</v>
      </c>
      <c r="N138" s="166">
        <v>0</v>
      </c>
      <c r="O138" s="397">
        <v>0</v>
      </c>
      <c r="P138" s="269">
        <v>8695</v>
      </c>
      <c r="Q138" s="15">
        <v>561</v>
      </c>
      <c r="R138" s="158">
        <v>6.45198389879241E-2</v>
      </c>
      <c r="S138" s="401">
        <v>0.43037684157067874</v>
      </c>
      <c r="T138" s="482">
        <v>1272.1666666666667</v>
      </c>
      <c r="U138" s="197">
        <v>1301719.6790565168</v>
      </c>
      <c r="V138" s="159">
        <v>0</v>
      </c>
      <c r="W138" s="159">
        <v>0</v>
      </c>
      <c r="X138" s="159">
        <v>1578970.76</v>
      </c>
      <c r="Y138" s="159">
        <v>226491.90788753901</v>
      </c>
      <c r="Z138" s="159">
        <v>0</v>
      </c>
      <c r="AA138" s="155">
        <v>0</v>
      </c>
      <c r="AB138" s="159">
        <v>333305.62039559078</v>
      </c>
      <c r="AC138" s="159">
        <v>959964.24500000011</v>
      </c>
      <c r="AD138" s="174">
        <f>SUM(Muut[[#This Row],[Työttömyysaste]:[Työttömät ja palveluissa olevat ]])</f>
        <v>4400452.2123396462</v>
      </c>
      <c r="AF138" s="62"/>
    </row>
    <row r="139" spans="1:32" s="45" customFormat="1" x14ac:dyDescent="0.25">
      <c r="A139" s="90">
        <v>420</v>
      </c>
      <c r="B139" s="151" t="s">
        <v>138</v>
      </c>
      <c r="C139" s="395">
        <v>8971</v>
      </c>
      <c r="D139" s="134">
        <v>390.58333333333331</v>
      </c>
      <c r="E139" s="41">
        <v>3918</v>
      </c>
      <c r="F139" s="332">
        <f t="shared" si="3"/>
        <v>9.9689467415347968E-2</v>
      </c>
      <c r="G139" s="377">
        <f>Muut[[#This Row],[Keskim. työttömyysaste 2024, %]]/$F$12</f>
        <v>0.92328124210675799</v>
      </c>
      <c r="H139" s="166">
        <v>0</v>
      </c>
      <c r="I139" s="383">
        <v>12</v>
      </c>
      <c r="J139" s="389">
        <v>266</v>
      </c>
      <c r="K139" s="269">
        <v>1136.26</v>
      </c>
      <c r="L139" s="170">
        <f t="shared" si="4"/>
        <v>7.8952000422438529</v>
      </c>
      <c r="M139" s="377">
        <v>2.3474239739076004</v>
      </c>
      <c r="N139" s="166">
        <v>0</v>
      </c>
      <c r="O139" s="397">
        <v>0</v>
      </c>
      <c r="P139" s="269">
        <v>2384</v>
      </c>
      <c r="Q139" s="15">
        <v>275</v>
      </c>
      <c r="R139" s="158">
        <v>0.11535234899328858</v>
      </c>
      <c r="S139" s="401">
        <v>0.76945293736368503</v>
      </c>
      <c r="T139" s="482">
        <v>506.75</v>
      </c>
      <c r="U139" s="197">
        <v>628909.66482181347</v>
      </c>
      <c r="V139" s="159">
        <v>0</v>
      </c>
      <c r="W139" s="159">
        <v>0</v>
      </c>
      <c r="X139" s="159">
        <v>533002.81999999995</v>
      </c>
      <c r="Y139" s="159">
        <v>958593.86619098985</v>
      </c>
      <c r="Z139" s="159">
        <v>0</v>
      </c>
      <c r="AA139" s="155">
        <v>0</v>
      </c>
      <c r="AB139" s="159">
        <v>215090.07330195251</v>
      </c>
      <c r="AC139" s="159">
        <v>382388.48250000004</v>
      </c>
      <c r="AD139" s="174">
        <f>SUM(Muut[[#This Row],[Työttömyysaste]:[Työttömät ja palveluissa olevat ]])</f>
        <v>2717984.9068147554</v>
      </c>
      <c r="AF139" s="62"/>
    </row>
    <row r="140" spans="1:32" s="45" customFormat="1" x14ac:dyDescent="0.25">
      <c r="A140" s="90">
        <v>421</v>
      </c>
      <c r="B140" s="151" t="s">
        <v>139</v>
      </c>
      <c r="C140" s="395">
        <v>665</v>
      </c>
      <c r="D140" s="134">
        <v>14.416666666666666</v>
      </c>
      <c r="E140" s="41">
        <v>263</v>
      </c>
      <c r="F140" s="332">
        <f t="shared" si="3"/>
        <v>5.4816223067173632E-2</v>
      </c>
      <c r="G140" s="377">
        <f>Muut[[#This Row],[Keskim. työttömyysaste 2024, %]]/$F$12</f>
        <v>0.5076844307954369</v>
      </c>
      <c r="H140" s="166">
        <v>0</v>
      </c>
      <c r="I140" s="383">
        <v>1</v>
      </c>
      <c r="J140" s="389">
        <v>16</v>
      </c>
      <c r="K140" s="269">
        <v>480.08</v>
      </c>
      <c r="L140" s="170">
        <f t="shared" si="4"/>
        <v>1.3851858023662724</v>
      </c>
      <c r="M140" s="377">
        <v>13.37970821408903</v>
      </c>
      <c r="N140" s="166">
        <v>0</v>
      </c>
      <c r="O140" s="397">
        <v>0</v>
      </c>
      <c r="P140" s="269">
        <v>138</v>
      </c>
      <c r="Q140" s="15">
        <v>14</v>
      </c>
      <c r="R140" s="158">
        <v>0.10144927536231885</v>
      </c>
      <c r="S140" s="401">
        <v>0.67671307608564835</v>
      </c>
      <c r="T140" s="482">
        <v>20.75</v>
      </c>
      <c r="U140" s="197">
        <v>25634.738422147857</v>
      </c>
      <c r="V140" s="159">
        <v>0</v>
      </c>
      <c r="W140" s="159">
        <v>0</v>
      </c>
      <c r="X140" s="159">
        <v>32060.32</v>
      </c>
      <c r="Y140" s="159">
        <v>405014.47140704625</v>
      </c>
      <c r="Z140" s="159">
        <v>0</v>
      </c>
      <c r="AA140" s="155">
        <v>0</v>
      </c>
      <c r="AB140" s="159">
        <v>14022.442334801153</v>
      </c>
      <c r="AC140" s="159">
        <v>15657.7425</v>
      </c>
      <c r="AD140" s="174">
        <f>SUM(Muut[[#This Row],[Työttömyysaste]:[Työttömät ja palveluissa olevat ]])</f>
        <v>492389.71466399526</v>
      </c>
      <c r="AF140" s="62"/>
    </row>
    <row r="141" spans="1:32" s="45" customFormat="1" x14ac:dyDescent="0.25">
      <c r="A141" s="90">
        <v>422</v>
      </c>
      <c r="B141" s="151" t="s">
        <v>140</v>
      </c>
      <c r="C141" s="395">
        <v>10049</v>
      </c>
      <c r="D141" s="134">
        <v>645.91666666666663</v>
      </c>
      <c r="E141" s="41">
        <v>3869</v>
      </c>
      <c r="F141" s="332">
        <f t="shared" ref="F141:F203" si="5">D141/E141</f>
        <v>0.1669466701128629</v>
      </c>
      <c r="G141" s="377">
        <f>Muut[[#This Row],[Keskim. työttömyysaste 2024, %]]/$F$12</f>
        <v>1.5461887092363016</v>
      </c>
      <c r="H141" s="166">
        <v>0</v>
      </c>
      <c r="I141" s="383">
        <v>8</v>
      </c>
      <c r="J141" s="389">
        <v>655</v>
      </c>
      <c r="K141" s="269">
        <v>3417.74</v>
      </c>
      <c r="L141" s="170">
        <f t="shared" si="4"/>
        <v>2.9402470638492106</v>
      </c>
      <c r="M141" s="377">
        <v>6.3033416769054194</v>
      </c>
      <c r="N141" s="166">
        <v>3</v>
      </c>
      <c r="O141" s="397">
        <v>268</v>
      </c>
      <c r="P141" s="269">
        <v>2326</v>
      </c>
      <c r="Q141" s="15">
        <v>399</v>
      </c>
      <c r="R141" s="158">
        <v>0.17153912295786758</v>
      </c>
      <c r="S141" s="401">
        <v>1.1442444231491207</v>
      </c>
      <c r="T141" s="482">
        <v>870.08333333333326</v>
      </c>
      <c r="U141" s="197">
        <v>1179773.7902490471</v>
      </c>
      <c r="V141" s="159">
        <v>0</v>
      </c>
      <c r="W141" s="159">
        <v>0</v>
      </c>
      <c r="X141" s="159">
        <v>1312469.3500000001</v>
      </c>
      <c r="Y141" s="159">
        <v>2883340.6088708513</v>
      </c>
      <c r="Z141" s="159">
        <v>0</v>
      </c>
      <c r="AA141" s="155">
        <v>86957.96</v>
      </c>
      <c r="AB141" s="159">
        <v>358293.64040830696</v>
      </c>
      <c r="AC141" s="159">
        <v>656556.1825</v>
      </c>
      <c r="AD141" s="174">
        <f>SUM(Muut[[#This Row],[Työttömyysaste]:[Työttömät ja palveluissa olevat ]])</f>
        <v>6477391.5320282057</v>
      </c>
      <c r="AF141" s="62"/>
    </row>
    <row r="142" spans="1:32" s="45" customFormat="1" x14ac:dyDescent="0.25">
      <c r="A142" s="151">
        <v>423</v>
      </c>
      <c r="B142" s="151" t="s">
        <v>141</v>
      </c>
      <c r="C142" s="395">
        <v>20666</v>
      </c>
      <c r="D142" s="134">
        <v>615.08333333333337</v>
      </c>
      <c r="E142" s="41">
        <v>10164</v>
      </c>
      <c r="F142" s="332">
        <f t="shared" si="5"/>
        <v>6.0515873015873023E-2</v>
      </c>
      <c r="G142" s="377">
        <f>Muut[[#This Row],[Keskim. työttömyysaste 2024, %]]/$F$12</f>
        <v>0.5604721527147809</v>
      </c>
      <c r="H142" s="166">
        <v>0</v>
      </c>
      <c r="I142" s="383">
        <v>318</v>
      </c>
      <c r="J142" s="389">
        <v>972</v>
      </c>
      <c r="K142" s="269">
        <v>300.52999999999997</v>
      </c>
      <c r="L142" s="170">
        <f t="shared" ref="L142:L204" si="6">C142/K142</f>
        <v>68.765181512660973</v>
      </c>
      <c r="M142" s="377">
        <v>0.26951694811635407</v>
      </c>
      <c r="N142" s="166">
        <v>0</v>
      </c>
      <c r="O142" s="397">
        <v>0</v>
      </c>
      <c r="P142" s="269">
        <v>7106</v>
      </c>
      <c r="Q142" s="15">
        <v>590</v>
      </c>
      <c r="R142" s="158">
        <v>8.3028426681677453E-2</v>
      </c>
      <c r="S142" s="401">
        <v>0.55383758850562381</v>
      </c>
      <c r="T142" s="482">
        <v>869.33333333333337</v>
      </c>
      <c r="U142" s="197">
        <v>879475.74038271816</v>
      </c>
      <c r="V142" s="159">
        <v>0</v>
      </c>
      <c r="W142" s="159">
        <v>0</v>
      </c>
      <c r="X142" s="159">
        <v>1947664.44</v>
      </c>
      <c r="Y142" s="159">
        <v>253538.99160964755</v>
      </c>
      <c r="Z142" s="159">
        <v>0</v>
      </c>
      <c r="AA142" s="155">
        <v>0</v>
      </c>
      <c r="AB142" s="159">
        <v>356645.13294242305</v>
      </c>
      <c r="AC142" s="159">
        <v>655990.24000000011</v>
      </c>
      <c r="AD142" s="174">
        <f>SUM(Muut[[#This Row],[Työttömyysaste]:[Työttömät ja palveluissa olevat ]])</f>
        <v>4093314.5449347892</v>
      </c>
      <c r="AF142" s="62"/>
    </row>
    <row r="143" spans="1:32" s="45" customFormat="1" x14ac:dyDescent="0.25">
      <c r="A143" s="90">
        <v>425</v>
      </c>
      <c r="B143" s="151" t="s">
        <v>142</v>
      </c>
      <c r="C143" s="395">
        <v>10190</v>
      </c>
      <c r="D143" s="134">
        <v>310.58333333333331</v>
      </c>
      <c r="E143" s="41">
        <v>4562</v>
      </c>
      <c r="F143" s="332">
        <f t="shared" si="5"/>
        <v>6.8080520239660963E-2</v>
      </c>
      <c r="G143" s="377">
        <f>Muut[[#This Row],[Keskim. työttömyysaste 2024, %]]/$F$12</f>
        <v>0.63053268233702142</v>
      </c>
      <c r="H143" s="166">
        <v>0</v>
      </c>
      <c r="I143" s="383">
        <v>11</v>
      </c>
      <c r="J143" s="389">
        <v>98</v>
      </c>
      <c r="K143" s="269">
        <v>637.36</v>
      </c>
      <c r="L143" s="170">
        <f t="shared" si="6"/>
        <v>15.987824777205974</v>
      </c>
      <c r="M143" s="377">
        <v>1.1592184750725298</v>
      </c>
      <c r="N143" s="166">
        <v>0</v>
      </c>
      <c r="O143" s="397">
        <v>0</v>
      </c>
      <c r="P143" s="269">
        <v>3413</v>
      </c>
      <c r="Q143" s="15">
        <v>172</v>
      </c>
      <c r="R143" s="158">
        <v>5.039554644008204E-2</v>
      </c>
      <c r="S143" s="401">
        <v>0.33616134891735272</v>
      </c>
      <c r="T143" s="482">
        <v>433.58333333333331</v>
      </c>
      <c r="U143" s="197">
        <v>487859.97154677194</v>
      </c>
      <c r="V143" s="159">
        <v>0</v>
      </c>
      <c r="W143" s="159">
        <v>0</v>
      </c>
      <c r="X143" s="159">
        <v>196369.46</v>
      </c>
      <c r="Y143" s="159">
        <v>537702.09860022296</v>
      </c>
      <c r="Z143" s="159">
        <v>0</v>
      </c>
      <c r="AA143" s="155">
        <v>0</v>
      </c>
      <c r="AB143" s="159">
        <v>106738.08597277741</v>
      </c>
      <c r="AC143" s="159">
        <v>327177.64750000002</v>
      </c>
      <c r="AD143" s="174">
        <f>SUM(Muut[[#This Row],[Työttömyysaste]:[Työttömät ja palveluissa olevat ]])</f>
        <v>1655847.2636197722</v>
      </c>
      <c r="AF143" s="62"/>
    </row>
    <row r="144" spans="1:32" s="45" customFormat="1" x14ac:dyDescent="0.25">
      <c r="A144" s="90">
        <v>426</v>
      </c>
      <c r="B144" s="151" t="s">
        <v>143</v>
      </c>
      <c r="C144" s="395">
        <v>11913</v>
      </c>
      <c r="D144" s="134">
        <v>637.75</v>
      </c>
      <c r="E144" s="41">
        <v>5598</v>
      </c>
      <c r="F144" s="332">
        <f t="shared" si="5"/>
        <v>0.11392461593426223</v>
      </c>
      <c r="G144" s="377">
        <f>Muut[[#This Row],[Keskim. työttömyysaste 2024, %]]/$F$12</f>
        <v>1.0551211038983543</v>
      </c>
      <c r="H144" s="166">
        <v>0</v>
      </c>
      <c r="I144" s="383">
        <v>5</v>
      </c>
      <c r="J144" s="389">
        <v>323</v>
      </c>
      <c r="K144" s="269">
        <v>727.48</v>
      </c>
      <c r="L144" s="170">
        <f t="shared" si="6"/>
        <v>16.375707923241876</v>
      </c>
      <c r="M144" s="377">
        <v>1.1317606508879703</v>
      </c>
      <c r="N144" s="166">
        <v>3</v>
      </c>
      <c r="O144" s="397">
        <v>465</v>
      </c>
      <c r="P144" s="269">
        <v>3728</v>
      </c>
      <c r="Q144" s="15">
        <v>336</v>
      </c>
      <c r="R144" s="158">
        <v>9.012875536480687E-2</v>
      </c>
      <c r="S144" s="401">
        <v>0.60120002896879488</v>
      </c>
      <c r="T144" s="482">
        <v>873.41666666666663</v>
      </c>
      <c r="U144" s="197">
        <v>954414.1099765714</v>
      </c>
      <c r="V144" s="159">
        <v>0</v>
      </c>
      <c r="W144" s="159">
        <v>0</v>
      </c>
      <c r="X144" s="159">
        <v>647217.71</v>
      </c>
      <c r="Y144" s="159">
        <v>613730.89414097229</v>
      </c>
      <c r="Z144" s="159">
        <v>0</v>
      </c>
      <c r="AA144" s="155">
        <v>150878.55000000002</v>
      </c>
      <c r="AB144" s="159">
        <v>223170.9096494797</v>
      </c>
      <c r="AC144" s="159">
        <v>659071.48250000004</v>
      </c>
      <c r="AD144" s="174">
        <f>SUM(Muut[[#This Row],[Työttömyysaste]:[Työttömät ja palveluissa olevat ]])</f>
        <v>3248483.6562670232</v>
      </c>
      <c r="AF144" s="62"/>
    </row>
    <row r="145" spans="1:32" s="45" customFormat="1" x14ac:dyDescent="0.25">
      <c r="A145" s="90">
        <v>430</v>
      </c>
      <c r="B145" s="151" t="s">
        <v>144</v>
      </c>
      <c r="C145" s="395">
        <v>15295</v>
      </c>
      <c r="D145" s="134">
        <v>690.91666666666663</v>
      </c>
      <c r="E145" s="41">
        <v>6551</v>
      </c>
      <c r="F145" s="332">
        <f t="shared" si="5"/>
        <v>0.10546735867297613</v>
      </c>
      <c r="G145" s="377">
        <f>Muut[[#This Row],[Keskim. työttömyysaste 2024, %]]/$F$12</f>
        <v>0.9767936015907791</v>
      </c>
      <c r="H145" s="166">
        <v>0</v>
      </c>
      <c r="I145" s="383">
        <v>35</v>
      </c>
      <c r="J145" s="389">
        <v>932</v>
      </c>
      <c r="K145" s="269">
        <v>848.1</v>
      </c>
      <c r="L145" s="170">
        <f t="shared" si="6"/>
        <v>18.034429902134182</v>
      </c>
      <c r="M145" s="377">
        <v>1.0276666331307922</v>
      </c>
      <c r="N145" s="166">
        <v>0</v>
      </c>
      <c r="O145" s="397">
        <v>0</v>
      </c>
      <c r="P145" s="269">
        <v>4165</v>
      </c>
      <c r="Q145" s="15">
        <v>716</v>
      </c>
      <c r="R145" s="158">
        <v>0.17190876350540216</v>
      </c>
      <c r="S145" s="401">
        <v>1.1467100946985205</v>
      </c>
      <c r="T145" s="482">
        <v>1036.3333333333333</v>
      </c>
      <c r="U145" s="197">
        <v>1134398.6142916104</v>
      </c>
      <c r="V145" s="159">
        <v>0</v>
      </c>
      <c r="W145" s="159">
        <v>0</v>
      </c>
      <c r="X145" s="159">
        <v>1867513.64</v>
      </c>
      <c r="Y145" s="159">
        <v>715490.69571803848</v>
      </c>
      <c r="Z145" s="159">
        <v>0</v>
      </c>
      <c r="AA145" s="155">
        <v>0</v>
      </c>
      <c r="AB145" s="159">
        <v>546513.08679457614</v>
      </c>
      <c r="AC145" s="159">
        <v>782006.77</v>
      </c>
      <c r="AD145" s="174">
        <f>SUM(Muut[[#This Row],[Työttömyysaste]:[Työttömät ja palveluissa olevat ]])</f>
        <v>5045922.8068042248</v>
      </c>
      <c r="AF145" s="62"/>
    </row>
    <row r="146" spans="1:32" s="45" customFormat="1" x14ac:dyDescent="0.25">
      <c r="A146" s="90">
        <v>433</v>
      </c>
      <c r="B146" s="151" t="s">
        <v>145</v>
      </c>
      <c r="C146" s="395">
        <v>7657</v>
      </c>
      <c r="D146" s="134">
        <v>224.33333333333334</v>
      </c>
      <c r="E146" s="41">
        <v>3544</v>
      </c>
      <c r="F146" s="332">
        <f t="shared" si="5"/>
        <v>6.3299473288186608E-2</v>
      </c>
      <c r="G146" s="377">
        <f>Muut[[#This Row],[Keskim. työttömyysaste 2024, %]]/$F$12</f>
        <v>0.58625266878718119</v>
      </c>
      <c r="H146" s="166">
        <v>0</v>
      </c>
      <c r="I146" s="383">
        <v>36</v>
      </c>
      <c r="J146" s="389">
        <v>287</v>
      </c>
      <c r="K146" s="269">
        <v>597.70000000000005</v>
      </c>
      <c r="L146" s="170">
        <f t="shared" si="6"/>
        <v>12.810774636105068</v>
      </c>
      <c r="M146" s="377">
        <v>1.4467026689960045</v>
      </c>
      <c r="N146" s="166">
        <v>0</v>
      </c>
      <c r="O146" s="397">
        <v>0</v>
      </c>
      <c r="P146" s="269">
        <v>2265</v>
      </c>
      <c r="Q146" s="15">
        <v>302</v>
      </c>
      <c r="R146" s="158">
        <v>0.13333333333333333</v>
      </c>
      <c r="S146" s="401">
        <v>0.88939432856970912</v>
      </c>
      <c r="T146" s="482">
        <v>345.66666666666669</v>
      </c>
      <c r="U146" s="197">
        <v>340844.96248471871</v>
      </c>
      <c r="V146" s="159">
        <v>0</v>
      </c>
      <c r="W146" s="159">
        <v>0</v>
      </c>
      <c r="X146" s="159">
        <v>575081.99</v>
      </c>
      <c r="Y146" s="159">
        <v>504243.35435758956</v>
      </c>
      <c r="Z146" s="159">
        <v>0</v>
      </c>
      <c r="AA146" s="155">
        <v>0</v>
      </c>
      <c r="AB146" s="159">
        <v>212202.47836942345</v>
      </c>
      <c r="AC146" s="159">
        <v>260836.61000000002</v>
      </c>
      <c r="AD146" s="174">
        <f>SUM(Muut[[#This Row],[Työttömyysaste]:[Työttömät ja palveluissa olevat ]])</f>
        <v>1893209.3952117318</v>
      </c>
      <c r="AF146" s="62"/>
    </row>
    <row r="147" spans="1:32" s="45" customFormat="1" x14ac:dyDescent="0.25">
      <c r="A147" s="90">
        <v>434</v>
      </c>
      <c r="B147" s="151" t="s">
        <v>146</v>
      </c>
      <c r="C147" s="395">
        <v>14352</v>
      </c>
      <c r="D147" s="134">
        <v>724.83333333333337</v>
      </c>
      <c r="E147" s="41">
        <v>6622</v>
      </c>
      <c r="F147" s="332">
        <f t="shared" si="5"/>
        <v>0.10945837108627807</v>
      </c>
      <c r="G147" s="377">
        <f>Muut[[#This Row],[Keskim. työttömyysaste 2024, %]]/$F$12</f>
        <v>1.0137566528915185</v>
      </c>
      <c r="H147" s="166">
        <v>1</v>
      </c>
      <c r="I147" s="383">
        <v>5562</v>
      </c>
      <c r="J147" s="389">
        <v>883</v>
      </c>
      <c r="K147" s="269">
        <v>820.06</v>
      </c>
      <c r="L147" s="170">
        <f t="shared" si="6"/>
        <v>17.501158451820601</v>
      </c>
      <c r="M147" s="377">
        <v>1.0589802903036707</v>
      </c>
      <c r="N147" s="166">
        <v>3</v>
      </c>
      <c r="O147" s="397">
        <v>686</v>
      </c>
      <c r="P147" s="269">
        <v>4140</v>
      </c>
      <c r="Q147" s="15">
        <v>667</v>
      </c>
      <c r="R147" s="158">
        <v>0.16111111111111112</v>
      </c>
      <c r="S147" s="401">
        <v>1.0746848136883986</v>
      </c>
      <c r="T147" s="482">
        <v>937.33333333333337</v>
      </c>
      <c r="U147" s="197">
        <v>1104738.6361709686</v>
      </c>
      <c r="V147" s="159">
        <v>323755.28640000004</v>
      </c>
      <c r="W147" s="159">
        <v>1666941.4116</v>
      </c>
      <c r="X147" s="159">
        <v>1769328.91</v>
      </c>
      <c r="Y147" s="159">
        <v>691835.04295547062</v>
      </c>
      <c r="Z147" s="159">
        <v>0</v>
      </c>
      <c r="AA147" s="155">
        <v>222586.42</v>
      </c>
      <c r="AB147" s="159">
        <v>480607.99005910178</v>
      </c>
      <c r="AC147" s="159">
        <v>707302.3600000001</v>
      </c>
      <c r="AD147" s="174">
        <f>SUM(Muut[[#This Row],[Työttömyysaste]:[Työttömät ja palveluissa olevat ]])</f>
        <v>6967096.0571855409</v>
      </c>
      <c r="AF147" s="62"/>
    </row>
    <row r="148" spans="1:32" s="45" customFormat="1" x14ac:dyDescent="0.25">
      <c r="A148" s="90">
        <v>435</v>
      </c>
      <c r="B148" s="151" t="s">
        <v>147</v>
      </c>
      <c r="C148" s="395">
        <v>711</v>
      </c>
      <c r="D148" s="134">
        <v>33.166666666666664</v>
      </c>
      <c r="E148" s="41">
        <v>284</v>
      </c>
      <c r="F148" s="332">
        <f t="shared" si="5"/>
        <v>0.11678403755868544</v>
      </c>
      <c r="G148" s="377">
        <f>Muut[[#This Row],[Keskim. työttömyysaste 2024, %]]/$F$12</f>
        <v>1.0816038449296093</v>
      </c>
      <c r="H148" s="166">
        <v>0</v>
      </c>
      <c r="I148" s="383">
        <v>0</v>
      </c>
      <c r="J148" s="389">
        <v>5</v>
      </c>
      <c r="K148" s="269">
        <v>214.5</v>
      </c>
      <c r="L148" s="170">
        <f t="shared" si="6"/>
        <v>3.3146853146853146</v>
      </c>
      <c r="M148" s="377">
        <v>5.5912945267683787</v>
      </c>
      <c r="N148" s="166">
        <v>3</v>
      </c>
      <c r="O148" s="397">
        <v>305</v>
      </c>
      <c r="P148" s="269">
        <v>138</v>
      </c>
      <c r="Q148" s="15">
        <v>22</v>
      </c>
      <c r="R148" s="158">
        <v>0.15942028985507245</v>
      </c>
      <c r="S148" s="401">
        <v>1.0634062624203042</v>
      </c>
      <c r="T148" s="482">
        <v>39.5</v>
      </c>
      <c r="U148" s="197">
        <v>58391.713941254224</v>
      </c>
      <c r="V148" s="159">
        <v>0</v>
      </c>
      <c r="W148" s="159">
        <v>0</v>
      </c>
      <c r="X148" s="159">
        <v>10018.85</v>
      </c>
      <c r="Y148" s="159">
        <v>180960.68179639112</v>
      </c>
      <c r="Z148" s="159">
        <v>0</v>
      </c>
      <c r="AA148" s="155">
        <v>98963.35</v>
      </c>
      <c r="AB148" s="159">
        <v>23559.510526418861</v>
      </c>
      <c r="AC148" s="159">
        <v>29806.305</v>
      </c>
      <c r="AD148" s="174">
        <f>SUM(Muut[[#This Row],[Työttömyysaste]:[Työttömät ja palveluissa olevat ]])</f>
        <v>401700.4112640642</v>
      </c>
      <c r="AF148" s="62"/>
    </row>
    <row r="149" spans="1:32" s="45" customFormat="1" x14ac:dyDescent="0.25">
      <c r="A149" s="90">
        <v>436</v>
      </c>
      <c r="B149" s="151" t="s">
        <v>148</v>
      </c>
      <c r="C149" s="395">
        <v>2008</v>
      </c>
      <c r="D149" s="134">
        <v>79.75</v>
      </c>
      <c r="E149" s="41">
        <v>842</v>
      </c>
      <c r="F149" s="332">
        <f t="shared" si="5"/>
        <v>9.4714964370546315E-2</v>
      </c>
      <c r="G149" s="377">
        <f>Muut[[#This Row],[Keskim. työttömyysaste 2024, %]]/$F$12</f>
        <v>0.87720952089941595</v>
      </c>
      <c r="H149" s="166">
        <v>0</v>
      </c>
      <c r="I149" s="383">
        <v>4</v>
      </c>
      <c r="J149" s="389">
        <v>89</v>
      </c>
      <c r="K149" s="269">
        <v>214.14</v>
      </c>
      <c r="L149" s="170">
        <f t="shared" si="6"/>
        <v>9.3770430559447089</v>
      </c>
      <c r="M149" s="377">
        <v>1.9764633421630735</v>
      </c>
      <c r="N149" s="166">
        <v>0</v>
      </c>
      <c r="O149" s="397">
        <v>0</v>
      </c>
      <c r="P149" s="269">
        <v>573</v>
      </c>
      <c r="Q149" s="15">
        <v>78</v>
      </c>
      <c r="R149" s="158">
        <v>0.13612565445026178</v>
      </c>
      <c r="S149" s="401">
        <v>0.90802038780677119</v>
      </c>
      <c r="T149" s="482">
        <v>98.583333333333329</v>
      </c>
      <c r="U149" s="197">
        <v>133745.88999516045</v>
      </c>
      <c r="V149" s="159">
        <v>0</v>
      </c>
      <c r="W149" s="159">
        <v>0</v>
      </c>
      <c r="X149" s="159">
        <v>178335.53</v>
      </c>
      <c r="Y149" s="159">
        <v>180656.97156120834</v>
      </c>
      <c r="Z149" s="159">
        <v>0</v>
      </c>
      <c r="AA149" s="155">
        <v>0</v>
      </c>
      <c r="AB149" s="159">
        <v>56814.18189039045</v>
      </c>
      <c r="AC149" s="159">
        <v>74389.997499999998</v>
      </c>
      <c r="AD149" s="174">
        <f>SUM(Muut[[#This Row],[Työttömyysaste]:[Työttömät ja palveluissa olevat ]])</f>
        <v>623942.57094675931</v>
      </c>
      <c r="AF149" s="62"/>
    </row>
    <row r="150" spans="1:32" s="45" customFormat="1" x14ac:dyDescent="0.25">
      <c r="A150" s="90">
        <v>440</v>
      </c>
      <c r="B150" s="151" t="s">
        <v>149</v>
      </c>
      <c r="C150" s="395">
        <v>5884</v>
      </c>
      <c r="D150" s="134">
        <v>65.333333333333329</v>
      </c>
      <c r="E150" s="41">
        <v>2570</v>
      </c>
      <c r="F150" s="332">
        <f t="shared" si="5"/>
        <v>2.5421530479896239E-2</v>
      </c>
      <c r="G150" s="377">
        <f>Muut[[#This Row],[Keskim. työttömyysaste 2024, %]]/$F$12</f>
        <v>0.23544335069965303</v>
      </c>
      <c r="H150" s="384">
        <v>3</v>
      </c>
      <c r="I150" s="383">
        <v>5399</v>
      </c>
      <c r="J150" s="389">
        <v>205</v>
      </c>
      <c r="K150" s="269">
        <v>142.93</v>
      </c>
      <c r="L150" s="170">
        <f t="shared" si="6"/>
        <v>41.167004827537951</v>
      </c>
      <c r="M150" s="377">
        <v>0.45019990974815677</v>
      </c>
      <c r="N150" s="166">
        <v>3</v>
      </c>
      <c r="O150" s="397">
        <v>2177</v>
      </c>
      <c r="P150" s="269">
        <v>1577</v>
      </c>
      <c r="Q150" s="15">
        <v>126</v>
      </c>
      <c r="R150" s="158">
        <v>7.9898541534559289E-2</v>
      </c>
      <c r="S150" s="401">
        <v>0.53295982276371279</v>
      </c>
      <c r="T150" s="482">
        <v>97.916666666666657</v>
      </c>
      <c r="U150" s="197">
        <v>105189.52493198747</v>
      </c>
      <c r="V150" s="159">
        <v>132732.44880000001</v>
      </c>
      <c r="W150" s="159">
        <v>1618090.0182</v>
      </c>
      <c r="X150" s="159">
        <v>410772.85</v>
      </c>
      <c r="Y150" s="159">
        <v>120581.3997629752</v>
      </c>
      <c r="Z150" s="159">
        <v>0</v>
      </c>
      <c r="AA150" s="155">
        <v>706371.19000000006</v>
      </c>
      <c r="AB150" s="159">
        <v>97715.75320693494</v>
      </c>
      <c r="AC150" s="159">
        <v>73886.9375</v>
      </c>
      <c r="AD150" s="174">
        <f>SUM(Muut[[#This Row],[Työttömyysaste]:[Työttömät ja palveluissa olevat ]])</f>
        <v>3265340.1224018973</v>
      </c>
      <c r="AF150" s="62"/>
    </row>
    <row r="151" spans="1:32" s="45" customFormat="1" x14ac:dyDescent="0.25">
      <c r="A151" s="90">
        <v>441</v>
      </c>
      <c r="B151" s="151" t="s">
        <v>150</v>
      </c>
      <c r="C151" s="395">
        <v>4358</v>
      </c>
      <c r="D151" s="134">
        <v>183.41666666666666</v>
      </c>
      <c r="E151" s="41">
        <v>1879</v>
      </c>
      <c r="F151" s="332">
        <f t="shared" si="5"/>
        <v>9.7613979066879547E-2</v>
      </c>
      <c r="G151" s="377">
        <f>Muut[[#This Row],[Keskim. työttömyysaste 2024, %]]/$F$12</f>
        <v>0.90405895604149</v>
      </c>
      <c r="H151" s="166">
        <v>0</v>
      </c>
      <c r="I151" s="383">
        <v>21</v>
      </c>
      <c r="J151" s="389">
        <v>248</v>
      </c>
      <c r="K151" s="269">
        <v>750.17</v>
      </c>
      <c r="L151" s="170">
        <f t="shared" si="6"/>
        <v>5.8093498806937101</v>
      </c>
      <c r="M151" s="377">
        <v>3.1902677990788186</v>
      </c>
      <c r="N151" s="166">
        <v>0</v>
      </c>
      <c r="O151" s="397">
        <v>0</v>
      </c>
      <c r="P151" s="269">
        <v>1082</v>
      </c>
      <c r="Q151" s="15">
        <v>152</v>
      </c>
      <c r="R151" s="158">
        <v>0.14048059149722736</v>
      </c>
      <c r="S151" s="401">
        <v>0.93706981013814095</v>
      </c>
      <c r="T151" s="482">
        <v>239.75</v>
      </c>
      <c r="U151" s="197">
        <v>299155.76648745983</v>
      </c>
      <c r="V151" s="159">
        <v>0</v>
      </c>
      <c r="W151" s="159">
        <v>0</v>
      </c>
      <c r="X151" s="159">
        <v>496934.96</v>
      </c>
      <c r="Y151" s="159">
        <v>632873.07535290765</v>
      </c>
      <c r="Z151" s="159">
        <v>0</v>
      </c>
      <c r="AA151" s="155">
        <v>0</v>
      </c>
      <c r="AB151" s="159">
        <v>127249.65724725569</v>
      </c>
      <c r="AC151" s="159">
        <v>180912.95250000001</v>
      </c>
      <c r="AD151" s="174">
        <f>SUM(Muut[[#This Row],[Työttömyysaste]:[Työttömät ja palveluissa olevat ]])</f>
        <v>1737126.4115876234</v>
      </c>
      <c r="AF151" s="62"/>
    </row>
    <row r="152" spans="1:32" s="45" customFormat="1" x14ac:dyDescent="0.25">
      <c r="A152" s="90">
        <v>444</v>
      </c>
      <c r="B152" s="151" t="s">
        <v>151</v>
      </c>
      <c r="C152" s="395">
        <v>45687</v>
      </c>
      <c r="D152" s="134">
        <v>2093.3333333333335</v>
      </c>
      <c r="E152" s="41">
        <v>21450</v>
      </c>
      <c r="F152" s="332">
        <f t="shared" si="5"/>
        <v>9.7591297591297602E-2</v>
      </c>
      <c r="G152" s="377">
        <f>Muut[[#This Row],[Keskim. työttömyysaste 2024, %]]/$F$12</f>
        <v>0.90384888990821577</v>
      </c>
      <c r="H152" s="166">
        <v>1</v>
      </c>
      <c r="I152" s="383">
        <v>1568</v>
      </c>
      <c r="J152" s="389">
        <v>3116</v>
      </c>
      <c r="K152" s="269">
        <v>940.2</v>
      </c>
      <c r="L152" s="170">
        <f t="shared" si="6"/>
        <v>48.592852584556475</v>
      </c>
      <c r="M152" s="377">
        <v>0.38140139695873093</v>
      </c>
      <c r="N152" s="166">
        <v>0</v>
      </c>
      <c r="O152" s="397">
        <v>0</v>
      </c>
      <c r="P152" s="269">
        <v>13766</v>
      </c>
      <c r="Q152" s="15">
        <v>2202</v>
      </c>
      <c r="R152" s="158">
        <v>0.1599593200639256</v>
      </c>
      <c r="S152" s="401">
        <v>1.0670018405004174</v>
      </c>
      <c r="T152" s="482">
        <v>2833.5833333333335</v>
      </c>
      <c r="U152" s="197">
        <v>3135464.3716296591</v>
      </c>
      <c r="V152" s="159">
        <v>1030616.4834000001</v>
      </c>
      <c r="W152" s="159">
        <v>469932.42239999998</v>
      </c>
      <c r="X152" s="159">
        <v>6243747.3200000003</v>
      </c>
      <c r="Y152" s="159">
        <v>793189.89755229326</v>
      </c>
      <c r="Z152" s="159">
        <v>0</v>
      </c>
      <c r="AA152" s="155">
        <v>0</v>
      </c>
      <c r="AB152" s="159">
        <v>1518991.2037891306</v>
      </c>
      <c r="AC152" s="159">
        <v>2138193.6475000004</v>
      </c>
      <c r="AD152" s="174">
        <f>SUM(Muut[[#This Row],[Työttömyysaste]:[Työttömät ja palveluissa olevat ]])</f>
        <v>15330135.346271083</v>
      </c>
      <c r="AF152" s="62"/>
    </row>
    <row r="153" spans="1:32" s="45" customFormat="1" x14ac:dyDescent="0.25">
      <c r="A153" s="90">
        <v>445</v>
      </c>
      <c r="B153" s="151" t="s">
        <v>152</v>
      </c>
      <c r="C153" s="395">
        <v>14868</v>
      </c>
      <c r="D153" s="134">
        <v>399.58333333333331</v>
      </c>
      <c r="E153" s="41">
        <v>6818</v>
      </c>
      <c r="F153" s="332">
        <f t="shared" si="5"/>
        <v>5.8607118412046542E-2</v>
      </c>
      <c r="G153" s="377">
        <f>Muut[[#This Row],[Keskim. työttömyysaste 2024, %]]/$F$12</f>
        <v>0.54279408333403723</v>
      </c>
      <c r="H153" s="166">
        <v>3</v>
      </c>
      <c r="I153" s="383">
        <v>8007</v>
      </c>
      <c r="J153" s="389">
        <v>694</v>
      </c>
      <c r="K153" s="269">
        <v>884.67</v>
      </c>
      <c r="L153" s="170">
        <f t="shared" si="6"/>
        <v>16.806266743531488</v>
      </c>
      <c r="M153" s="377">
        <v>1.102766137226328</v>
      </c>
      <c r="N153" s="166">
        <v>1</v>
      </c>
      <c r="O153" s="397">
        <v>0</v>
      </c>
      <c r="P153" s="269">
        <v>4333</v>
      </c>
      <c r="Q153" s="15">
        <v>539</v>
      </c>
      <c r="R153" s="158">
        <v>0.12439418416801293</v>
      </c>
      <c r="S153" s="401">
        <v>0.8297661142956495</v>
      </c>
      <c r="T153" s="482">
        <v>566.83333333333326</v>
      </c>
      <c r="U153" s="197">
        <v>612775.02638662467</v>
      </c>
      <c r="V153" s="159">
        <v>335395.31760000007</v>
      </c>
      <c r="W153" s="159">
        <v>2399712.3125999998</v>
      </c>
      <c r="X153" s="159">
        <v>1390616.38</v>
      </c>
      <c r="Y153" s="159">
        <v>746342.59377535328</v>
      </c>
      <c r="Z153" s="159">
        <v>6594998.7599999998</v>
      </c>
      <c r="AA153" s="155">
        <v>0</v>
      </c>
      <c r="AB153" s="159">
        <v>384419.75422175485</v>
      </c>
      <c r="AC153" s="159">
        <v>427726.76499999996</v>
      </c>
      <c r="AD153" s="174">
        <f>SUM(Muut[[#This Row],[Työttömyysaste]:[Työttömät ja palveluissa olevat ]])</f>
        <v>12891986.909583732</v>
      </c>
      <c r="AF153" s="62"/>
    </row>
    <row r="154" spans="1:32" s="45" customFormat="1" x14ac:dyDescent="0.25">
      <c r="A154" s="90">
        <v>475</v>
      </c>
      <c r="B154" s="151" t="s">
        <v>153</v>
      </c>
      <c r="C154" s="395">
        <v>5415</v>
      </c>
      <c r="D154" s="134">
        <v>106.91666666666667</v>
      </c>
      <c r="E154" s="41">
        <v>2583</v>
      </c>
      <c r="F154" s="332">
        <f t="shared" si="5"/>
        <v>4.1392437733901152E-2</v>
      </c>
      <c r="G154" s="377">
        <f>Muut[[#This Row],[Keskim. työttömyysaste 2024, %]]/$F$12</f>
        <v>0.38335906807040593</v>
      </c>
      <c r="H154" s="166">
        <v>3</v>
      </c>
      <c r="I154" s="383">
        <v>4591</v>
      </c>
      <c r="J154" s="389">
        <v>317</v>
      </c>
      <c r="K154" s="269">
        <v>522.1</v>
      </c>
      <c r="L154" s="170">
        <f t="shared" si="6"/>
        <v>10.371576326374257</v>
      </c>
      <c r="M154" s="377">
        <v>1.7869397355569097</v>
      </c>
      <c r="N154" s="166">
        <v>1</v>
      </c>
      <c r="O154" s="397">
        <v>0</v>
      </c>
      <c r="P154" s="269">
        <v>1629</v>
      </c>
      <c r="Q154" s="15">
        <v>170</v>
      </c>
      <c r="R154" s="158">
        <v>0.10435850214855739</v>
      </c>
      <c r="S154" s="401">
        <v>0.69611894961717569</v>
      </c>
      <c r="T154" s="482">
        <v>162.83333333333334</v>
      </c>
      <c r="U154" s="197">
        <v>157622.27861894277</v>
      </c>
      <c r="V154" s="159">
        <v>122152.65300000002</v>
      </c>
      <c r="W154" s="159">
        <v>1375930.9638</v>
      </c>
      <c r="X154" s="159">
        <v>635195.09</v>
      </c>
      <c r="Y154" s="159">
        <v>440464.20496921113</v>
      </c>
      <c r="Z154" s="159">
        <v>2401931.5499999998</v>
      </c>
      <c r="AA154" s="155">
        <v>0</v>
      </c>
      <c r="AB154" s="159">
        <v>117457.12493543552</v>
      </c>
      <c r="AC154" s="159">
        <v>122872.40500000001</v>
      </c>
      <c r="AD154" s="174">
        <f>SUM(Muut[[#This Row],[Työttömyysaste]:[Työttömät ja palveluissa olevat ]])</f>
        <v>5373626.2703235885</v>
      </c>
      <c r="AF154" s="62"/>
    </row>
    <row r="155" spans="1:32" s="45" customFormat="1" x14ac:dyDescent="0.25">
      <c r="A155" s="90">
        <v>480</v>
      </c>
      <c r="B155" s="151" t="s">
        <v>154</v>
      </c>
      <c r="C155" s="395">
        <v>1910</v>
      </c>
      <c r="D155" s="134">
        <v>69.333333333333329</v>
      </c>
      <c r="E155" s="41">
        <v>875</v>
      </c>
      <c r="F155" s="332">
        <f t="shared" si="5"/>
        <v>7.9238095238095232E-2</v>
      </c>
      <c r="G155" s="377">
        <f>Muut[[#This Row],[Keskim. työttömyysaste 2024, %]]/$F$12</f>
        <v>0.73386937346942582</v>
      </c>
      <c r="H155" s="166">
        <v>0</v>
      </c>
      <c r="I155" s="383">
        <v>19</v>
      </c>
      <c r="J155" s="389">
        <v>59</v>
      </c>
      <c r="K155" s="269">
        <v>195.31</v>
      </c>
      <c r="L155" s="170">
        <f t="shared" si="6"/>
        <v>9.7793251753622439</v>
      </c>
      <c r="M155" s="377">
        <v>1.8951595867424471</v>
      </c>
      <c r="N155" s="166">
        <v>0</v>
      </c>
      <c r="O155" s="397">
        <v>0</v>
      </c>
      <c r="P155" s="269">
        <v>589</v>
      </c>
      <c r="Q155" s="15">
        <v>83</v>
      </c>
      <c r="R155" s="158">
        <v>0.14091680814940577</v>
      </c>
      <c r="S155" s="401">
        <v>0.93997957476170446</v>
      </c>
      <c r="T155" s="482">
        <v>106.16666666666666</v>
      </c>
      <c r="U155" s="197">
        <v>106430.359917589</v>
      </c>
      <c r="V155" s="159">
        <v>0</v>
      </c>
      <c r="W155" s="159">
        <v>0</v>
      </c>
      <c r="X155" s="159">
        <v>118222.43</v>
      </c>
      <c r="Y155" s="159">
        <v>164771.23898206596</v>
      </c>
      <c r="Z155" s="159">
        <v>0</v>
      </c>
      <c r="AA155" s="155">
        <v>0</v>
      </c>
      <c r="AB155" s="159">
        <v>55943.448379687696</v>
      </c>
      <c r="AC155" s="159">
        <v>80112.304999999993</v>
      </c>
      <c r="AD155" s="174">
        <f>SUM(Muut[[#This Row],[Työttömyysaste]:[Työttömät ja palveluissa olevat ]])</f>
        <v>525479.78227934265</v>
      </c>
      <c r="AF155" s="62"/>
    </row>
    <row r="156" spans="1:32" s="45" customFormat="1" x14ac:dyDescent="0.25">
      <c r="A156" s="90">
        <v>481</v>
      </c>
      <c r="B156" s="151" t="s">
        <v>155</v>
      </c>
      <c r="C156" s="395">
        <v>9592</v>
      </c>
      <c r="D156" s="134">
        <v>252.75</v>
      </c>
      <c r="E156" s="41">
        <v>4865</v>
      </c>
      <c r="F156" s="332">
        <f t="shared" si="5"/>
        <v>5.1952723535457351E-2</v>
      </c>
      <c r="G156" s="377">
        <f>Muut[[#This Row],[Keskim. työttömyysaste 2024, %]]/$F$12</f>
        <v>0.4811639219296418</v>
      </c>
      <c r="H156" s="166">
        <v>0</v>
      </c>
      <c r="I156" s="383">
        <v>121</v>
      </c>
      <c r="J156" s="389">
        <v>287</v>
      </c>
      <c r="K156" s="269">
        <v>175.27</v>
      </c>
      <c r="L156" s="170">
        <f t="shared" si="6"/>
        <v>54.726992639926969</v>
      </c>
      <c r="M156" s="377">
        <v>0.33865156779030076</v>
      </c>
      <c r="N156" s="166">
        <v>0</v>
      </c>
      <c r="O156" s="397">
        <v>0</v>
      </c>
      <c r="P156" s="269">
        <v>3349</v>
      </c>
      <c r="Q156" s="15">
        <v>284</v>
      </c>
      <c r="R156" s="158">
        <v>8.4801433263660797E-2</v>
      </c>
      <c r="S156" s="401">
        <v>0.56566435349461941</v>
      </c>
      <c r="T156" s="482">
        <v>335.58333333333331</v>
      </c>
      <c r="U156" s="197">
        <v>350441.57707159303</v>
      </c>
      <c r="V156" s="159">
        <v>0</v>
      </c>
      <c r="W156" s="159">
        <v>0</v>
      </c>
      <c r="X156" s="159">
        <v>575081.99</v>
      </c>
      <c r="Y156" s="159">
        <v>147864.70255689259</v>
      </c>
      <c r="Z156" s="159">
        <v>0</v>
      </c>
      <c r="AA156" s="155">
        <v>0</v>
      </c>
      <c r="AB156" s="159">
        <v>169069.56323692735</v>
      </c>
      <c r="AC156" s="159">
        <v>253227.82749999998</v>
      </c>
      <c r="AD156" s="174">
        <f>SUM(Muut[[#This Row],[Työttömyysaste]:[Työttömät ja palveluissa olevat ]])</f>
        <v>1495685.6603654129</v>
      </c>
      <c r="AF156" s="62"/>
    </row>
    <row r="157" spans="1:32" s="45" customFormat="1" x14ac:dyDescent="0.25">
      <c r="A157" s="90">
        <v>483</v>
      </c>
      <c r="B157" s="151" t="s">
        <v>156</v>
      </c>
      <c r="C157" s="395">
        <v>1059</v>
      </c>
      <c r="D157" s="134">
        <v>33.166666666666664</v>
      </c>
      <c r="E157" s="41">
        <v>417</v>
      </c>
      <c r="F157" s="332">
        <f t="shared" si="5"/>
        <v>7.9536370903277379E-2</v>
      </c>
      <c r="G157" s="377">
        <f>Muut[[#This Row],[Keskim. työttömyysaste 2024, %]]/$F$12</f>
        <v>0.73663187520385864</v>
      </c>
      <c r="H157" s="166">
        <v>0</v>
      </c>
      <c r="I157" s="383">
        <v>3</v>
      </c>
      <c r="J157" s="389">
        <v>4</v>
      </c>
      <c r="K157" s="269">
        <v>229.8</v>
      </c>
      <c r="L157" s="170">
        <f t="shared" si="6"/>
        <v>4.6083550913838121</v>
      </c>
      <c r="M157" s="377">
        <v>4.0216913606790348</v>
      </c>
      <c r="N157" s="166">
        <v>0</v>
      </c>
      <c r="O157" s="397">
        <v>0</v>
      </c>
      <c r="P157" s="269">
        <v>241</v>
      </c>
      <c r="Q157" s="15">
        <v>24</v>
      </c>
      <c r="R157" s="158">
        <v>9.9585062240663894E-2</v>
      </c>
      <c r="S157" s="401">
        <v>0.66427792175330969</v>
      </c>
      <c r="T157" s="482">
        <v>53.25</v>
      </c>
      <c r="U157" s="197">
        <v>59232.473322998507</v>
      </c>
      <c r="V157" s="159">
        <v>0</v>
      </c>
      <c r="W157" s="159">
        <v>0</v>
      </c>
      <c r="X157" s="159">
        <v>8015.08</v>
      </c>
      <c r="Y157" s="159">
        <v>193868.36679165816</v>
      </c>
      <c r="Z157" s="159">
        <v>0</v>
      </c>
      <c r="AA157" s="155">
        <v>0</v>
      </c>
      <c r="AB157" s="159">
        <v>21920.135144301283</v>
      </c>
      <c r="AC157" s="159">
        <v>40181.917500000003</v>
      </c>
      <c r="AD157" s="174">
        <f>SUM(Muut[[#This Row],[Työttömyysaste]:[Työttömät ja palveluissa olevat ]])</f>
        <v>323217.97275895794</v>
      </c>
      <c r="AF157" s="62"/>
    </row>
    <row r="158" spans="1:32" s="45" customFormat="1" x14ac:dyDescent="0.25">
      <c r="A158" s="90">
        <v>484</v>
      </c>
      <c r="B158" s="151" t="s">
        <v>157</v>
      </c>
      <c r="C158" s="395">
        <v>2904</v>
      </c>
      <c r="D158" s="134">
        <v>129.25</v>
      </c>
      <c r="E158" s="41">
        <v>1156</v>
      </c>
      <c r="F158" s="332">
        <f t="shared" si="5"/>
        <v>0.11180795847750866</v>
      </c>
      <c r="G158" s="377">
        <f>Muut[[#This Row],[Keskim. työttömyysaste 2024, %]]/$F$12</f>
        <v>1.0355175271469244</v>
      </c>
      <c r="H158" s="166">
        <v>0</v>
      </c>
      <c r="I158" s="383">
        <v>13</v>
      </c>
      <c r="J158" s="389">
        <v>115</v>
      </c>
      <c r="K158" s="269">
        <v>446.31</v>
      </c>
      <c r="L158" s="170">
        <f t="shared" si="6"/>
        <v>6.5066881763796465</v>
      </c>
      <c r="M158" s="377">
        <v>2.8483586973229729</v>
      </c>
      <c r="N158" s="166">
        <v>0</v>
      </c>
      <c r="O158" s="397">
        <v>0</v>
      </c>
      <c r="P158" s="269">
        <v>703</v>
      </c>
      <c r="Q158" s="15">
        <v>126</v>
      </c>
      <c r="R158" s="158">
        <v>0.17923186344238975</v>
      </c>
      <c r="S158" s="401">
        <v>1.1955585213348152</v>
      </c>
      <c r="T158" s="482">
        <v>158.41666666666666</v>
      </c>
      <c r="U158" s="197">
        <v>228332.36030851639</v>
      </c>
      <c r="V158" s="159">
        <v>0</v>
      </c>
      <c r="W158" s="159">
        <v>0</v>
      </c>
      <c r="X158" s="159">
        <v>230433.55</v>
      </c>
      <c r="Y158" s="159">
        <v>376524.76406781963</v>
      </c>
      <c r="Z158" s="159">
        <v>0</v>
      </c>
      <c r="AA158" s="155">
        <v>0</v>
      </c>
      <c r="AB158" s="159">
        <v>108184.4646359984</v>
      </c>
      <c r="AC158" s="159">
        <v>119539.63249999999</v>
      </c>
      <c r="AD158" s="174">
        <f>SUM(Muut[[#This Row],[Työttömyysaste]:[Työttömät ja palveluissa olevat ]])</f>
        <v>1063014.7715123342</v>
      </c>
      <c r="AF158" s="62"/>
    </row>
    <row r="159" spans="1:32" s="45" customFormat="1" x14ac:dyDescent="0.25">
      <c r="A159" s="90">
        <v>489</v>
      </c>
      <c r="B159" s="151" t="s">
        <v>158</v>
      </c>
      <c r="C159" s="395">
        <v>1703</v>
      </c>
      <c r="D159" s="134">
        <v>84</v>
      </c>
      <c r="E159" s="41">
        <v>706</v>
      </c>
      <c r="F159" s="332">
        <f t="shared" si="5"/>
        <v>0.11898016997167139</v>
      </c>
      <c r="G159" s="377">
        <f>Muut[[#This Row],[Keskim. työttömyysaste 2024, %]]/$F$12</f>
        <v>1.1019434847598089</v>
      </c>
      <c r="H159" s="166">
        <v>0</v>
      </c>
      <c r="I159" s="383">
        <v>7</v>
      </c>
      <c r="J159" s="389">
        <v>109</v>
      </c>
      <c r="K159" s="269">
        <v>422.63</v>
      </c>
      <c r="L159" s="170">
        <f t="shared" si="6"/>
        <v>4.0295293755767458</v>
      </c>
      <c r="M159" s="377">
        <v>4.5993911771165186</v>
      </c>
      <c r="N159" s="166">
        <v>0</v>
      </c>
      <c r="O159" s="397">
        <v>0</v>
      </c>
      <c r="P159" s="269">
        <v>409</v>
      </c>
      <c r="Q159" s="15">
        <v>73</v>
      </c>
      <c r="R159" s="158">
        <v>0.17848410757946209</v>
      </c>
      <c r="S159" s="401">
        <v>1.1905706476574958</v>
      </c>
      <c r="T159" s="482">
        <v>115.5</v>
      </c>
      <c r="U159" s="197">
        <v>142490.97866267434</v>
      </c>
      <c r="V159" s="159">
        <v>0</v>
      </c>
      <c r="W159" s="159">
        <v>0</v>
      </c>
      <c r="X159" s="159">
        <v>218410.93</v>
      </c>
      <c r="Y159" s="159">
        <v>356547.37970913172</v>
      </c>
      <c r="Z159" s="159">
        <v>0</v>
      </c>
      <c r="AA159" s="155">
        <v>0</v>
      </c>
      <c r="AB159" s="159">
        <v>63178.202891855894</v>
      </c>
      <c r="AC159" s="159">
        <v>87155.145000000004</v>
      </c>
      <c r="AD159" s="174">
        <f>SUM(Muut[[#This Row],[Työttömyysaste]:[Työttömät ja palveluissa olevat ]])</f>
        <v>867782.6362636619</v>
      </c>
      <c r="AF159" s="62"/>
    </row>
    <row r="160" spans="1:32" s="45" customFormat="1" x14ac:dyDescent="0.25">
      <c r="A160" s="90">
        <v>491</v>
      </c>
      <c r="B160" s="151" t="s">
        <v>159</v>
      </c>
      <c r="C160" s="395">
        <v>51890</v>
      </c>
      <c r="D160" s="134">
        <v>2610.5833333333335</v>
      </c>
      <c r="E160" s="41">
        <v>23641</v>
      </c>
      <c r="F160" s="332">
        <f t="shared" si="5"/>
        <v>0.11042609590682854</v>
      </c>
      <c r="G160" s="377">
        <f>Muut[[#This Row],[Keskim. työttömyysaste 2024, %]]/$F$12</f>
        <v>1.0227193065950715</v>
      </c>
      <c r="H160" s="166">
        <v>0</v>
      </c>
      <c r="I160" s="383">
        <v>90</v>
      </c>
      <c r="J160" s="389">
        <v>3249</v>
      </c>
      <c r="K160" s="269">
        <v>2548.37</v>
      </c>
      <c r="L160" s="170">
        <f t="shared" si="6"/>
        <v>20.362035340237092</v>
      </c>
      <c r="M160" s="377">
        <v>0.9101929914312642</v>
      </c>
      <c r="N160" s="166">
        <v>3</v>
      </c>
      <c r="O160" s="397">
        <v>274</v>
      </c>
      <c r="P160" s="269">
        <v>15075</v>
      </c>
      <c r="Q160" s="15">
        <v>1865</v>
      </c>
      <c r="R160" s="158">
        <v>0.12371475953565506</v>
      </c>
      <c r="S160" s="401">
        <v>0.82523404118532717</v>
      </c>
      <c r="T160" s="482">
        <v>3747</v>
      </c>
      <c r="U160" s="197">
        <v>4029521.9429232427</v>
      </c>
      <c r="V160" s="159">
        <v>0</v>
      </c>
      <c r="W160" s="159">
        <v>0</v>
      </c>
      <c r="X160" s="159">
        <v>6510248.7299999995</v>
      </c>
      <c r="Y160" s="159">
        <v>2149905.700090765</v>
      </c>
      <c r="Z160" s="159">
        <v>0</v>
      </c>
      <c r="AA160" s="155">
        <v>88904.780000000013</v>
      </c>
      <c r="AB160" s="159">
        <v>1334314.6494138425</v>
      </c>
      <c r="AC160" s="159">
        <v>2827448.73</v>
      </c>
      <c r="AD160" s="174">
        <f>SUM(Muut[[#This Row],[Työttömyysaste]:[Työttömät ja palveluissa olevat ]])</f>
        <v>16940344.532427847</v>
      </c>
      <c r="AF160" s="62"/>
    </row>
    <row r="161" spans="1:32" s="45" customFormat="1" x14ac:dyDescent="0.25">
      <c r="A161" s="90">
        <v>494</v>
      </c>
      <c r="B161" s="151" t="s">
        <v>160</v>
      </c>
      <c r="C161" s="395">
        <v>8749</v>
      </c>
      <c r="D161" s="134">
        <v>358.16666666666669</v>
      </c>
      <c r="E161" s="41">
        <v>3904</v>
      </c>
      <c r="F161" s="332">
        <f t="shared" si="5"/>
        <v>9.1743510928961755E-2</v>
      </c>
      <c r="G161" s="377">
        <f>Muut[[#This Row],[Keskim. työttömyysaste 2024, %]]/$F$12</f>
        <v>0.84968918905755664</v>
      </c>
      <c r="H161" s="166">
        <v>0</v>
      </c>
      <c r="I161" s="383">
        <v>5</v>
      </c>
      <c r="J161" s="389">
        <v>135</v>
      </c>
      <c r="K161" s="269">
        <v>784.61</v>
      </c>
      <c r="L161" s="170">
        <f t="shared" si="6"/>
        <v>11.150762799352544</v>
      </c>
      <c r="M161" s="377">
        <v>1.6620730071520882</v>
      </c>
      <c r="N161" s="166">
        <v>0</v>
      </c>
      <c r="O161" s="397">
        <v>0</v>
      </c>
      <c r="P161" s="269">
        <v>2640</v>
      </c>
      <c r="Q161" s="15">
        <v>209</v>
      </c>
      <c r="R161" s="158">
        <v>7.9166666666666663E-2</v>
      </c>
      <c r="S161" s="401">
        <v>0.52807788258826482</v>
      </c>
      <c r="T161" s="482">
        <v>489</v>
      </c>
      <c r="U161" s="197">
        <v>564458.3591948523</v>
      </c>
      <c r="V161" s="159">
        <v>0</v>
      </c>
      <c r="W161" s="159">
        <v>0</v>
      </c>
      <c r="X161" s="159">
        <v>270508.95</v>
      </c>
      <c r="Y161" s="159">
        <v>661928.02118539123</v>
      </c>
      <c r="Z161" s="159">
        <v>0</v>
      </c>
      <c r="AA161" s="155">
        <v>0</v>
      </c>
      <c r="AB161" s="159">
        <v>143963.97978086895</v>
      </c>
      <c r="AC161" s="159">
        <v>368994.51</v>
      </c>
      <c r="AD161" s="174">
        <f>SUM(Muut[[#This Row],[Työttömyysaste]:[Työttömät ja palveluissa olevat ]])</f>
        <v>2009853.8201611126</v>
      </c>
      <c r="AF161" s="62"/>
    </row>
    <row r="162" spans="1:32" s="45" customFormat="1" x14ac:dyDescent="0.25">
      <c r="A162" s="90">
        <v>495</v>
      </c>
      <c r="B162" s="151" t="s">
        <v>161</v>
      </c>
      <c r="C162" s="395">
        <v>1393</v>
      </c>
      <c r="D162" s="134">
        <v>61.333333333333336</v>
      </c>
      <c r="E162" s="41">
        <v>573</v>
      </c>
      <c r="F162" s="332">
        <f t="shared" si="5"/>
        <v>0.1070389761489238</v>
      </c>
      <c r="G162" s="377">
        <f>Muut[[#This Row],[Keskim. työttömyysaste 2024, %]]/$F$12</f>
        <v>0.99134925097813098</v>
      </c>
      <c r="H162" s="166">
        <v>0</v>
      </c>
      <c r="I162" s="383">
        <v>2</v>
      </c>
      <c r="J162" s="389">
        <v>34</v>
      </c>
      <c r="K162" s="269">
        <v>733.26</v>
      </c>
      <c r="L162" s="170">
        <f t="shared" si="6"/>
        <v>1.8997354280882635</v>
      </c>
      <c r="M162" s="377">
        <v>9.7557699793017925</v>
      </c>
      <c r="N162" s="166">
        <v>0</v>
      </c>
      <c r="O162" s="397">
        <v>0</v>
      </c>
      <c r="P162" s="269">
        <v>314</v>
      </c>
      <c r="Q162" s="15">
        <v>44</v>
      </c>
      <c r="R162" s="158">
        <v>0.14012738853503184</v>
      </c>
      <c r="S162" s="401">
        <v>0.93471378480256051</v>
      </c>
      <c r="T162" s="482">
        <v>77.25</v>
      </c>
      <c r="U162" s="197">
        <v>104855.49603708989</v>
      </c>
      <c r="V162" s="159">
        <v>0</v>
      </c>
      <c r="W162" s="159">
        <v>0</v>
      </c>
      <c r="X162" s="159">
        <v>68128.179999999993</v>
      </c>
      <c r="Y162" s="159">
        <v>618607.13069473999</v>
      </c>
      <c r="Z162" s="159">
        <v>0</v>
      </c>
      <c r="AA162" s="155">
        <v>0</v>
      </c>
      <c r="AB162" s="159">
        <v>40572.074377485769</v>
      </c>
      <c r="AC162" s="159">
        <v>58292.077499999999</v>
      </c>
      <c r="AD162" s="174">
        <f>SUM(Muut[[#This Row],[Työttömyysaste]:[Työttömät ja palveluissa olevat ]])</f>
        <v>890454.95860931568</v>
      </c>
      <c r="AF162" s="62"/>
    </row>
    <row r="163" spans="1:32" s="45" customFormat="1" x14ac:dyDescent="0.25">
      <c r="A163" s="90">
        <v>498</v>
      </c>
      <c r="B163" s="151" t="s">
        <v>162</v>
      </c>
      <c r="C163" s="395">
        <v>2313</v>
      </c>
      <c r="D163" s="134">
        <v>115</v>
      </c>
      <c r="E163" s="41">
        <v>1069</v>
      </c>
      <c r="F163" s="332">
        <f t="shared" si="5"/>
        <v>0.10757717492984098</v>
      </c>
      <c r="G163" s="377">
        <f>Muut[[#This Row],[Keskim. työttömyysaste 2024, %]]/$F$12</f>
        <v>0.99633381807261878</v>
      </c>
      <c r="H163" s="166">
        <v>0</v>
      </c>
      <c r="I163" s="383">
        <v>14</v>
      </c>
      <c r="J163" s="389">
        <v>107</v>
      </c>
      <c r="K163" s="269">
        <v>1904.43</v>
      </c>
      <c r="L163" s="170">
        <f t="shared" si="6"/>
        <v>1.2145366330083016</v>
      </c>
      <c r="M163" s="377">
        <v>15.259631825228642</v>
      </c>
      <c r="N163" s="166">
        <v>0</v>
      </c>
      <c r="O163" s="397">
        <v>0</v>
      </c>
      <c r="P163" s="269">
        <v>723</v>
      </c>
      <c r="Q163" s="15">
        <v>91</v>
      </c>
      <c r="R163" s="158">
        <v>0.12586445366528354</v>
      </c>
      <c r="S163" s="401">
        <v>0.83957348443821089</v>
      </c>
      <c r="T163" s="482">
        <v>142.75</v>
      </c>
      <c r="U163" s="197">
        <v>174982.2128028654</v>
      </c>
      <c r="V163" s="159">
        <v>0</v>
      </c>
      <c r="W163" s="159">
        <v>0</v>
      </c>
      <c r="X163" s="159">
        <v>214403.38999999998</v>
      </c>
      <c r="Y163" s="159">
        <v>1606652.4533030351</v>
      </c>
      <c r="Z163" s="159">
        <v>0</v>
      </c>
      <c r="AA163" s="155">
        <v>0</v>
      </c>
      <c r="AB163" s="159">
        <v>60510.646909793926</v>
      </c>
      <c r="AC163" s="159">
        <v>107717.7225</v>
      </c>
      <c r="AD163" s="174">
        <f>SUM(Muut[[#This Row],[Työttömyysaste]:[Työttömät ja palveluissa olevat ]])</f>
        <v>2164266.4255156945</v>
      </c>
      <c r="AF163" s="62"/>
    </row>
    <row r="164" spans="1:32" s="45" customFormat="1" x14ac:dyDescent="0.25">
      <c r="A164" s="90">
        <v>499</v>
      </c>
      <c r="B164" s="151" t="s">
        <v>163</v>
      </c>
      <c r="C164" s="395">
        <v>19738</v>
      </c>
      <c r="D164" s="134">
        <v>383.83333333333331</v>
      </c>
      <c r="E164" s="41">
        <v>9608</v>
      </c>
      <c r="F164" s="332">
        <f t="shared" si="5"/>
        <v>3.9949347765750765E-2</v>
      </c>
      <c r="G164" s="377">
        <f>Muut[[#This Row],[Keskim. työttömyysaste 2024, %]]/$F$12</f>
        <v>0.36999378553043155</v>
      </c>
      <c r="H164" s="166">
        <v>3</v>
      </c>
      <c r="I164" s="383">
        <v>13425</v>
      </c>
      <c r="J164" s="389">
        <v>693</v>
      </c>
      <c r="K164" s="269">
        <v>849.5</v>
      </c>
      <c r="L164" s="170">
        <f t="shared" si="6"/>
        <v>23.234844025897587</v>
      </c>
      <c r="M164" s="377">
        <v>0.79765467060171302</v>
      </c>
      <c r="N164" s="166">
        <v>3</v>
      </c>
      <c r="O164" s="397">
        <v>2062</v>
      </c>
      <c r="P164" s="269">
        <v>6480</v>
      </c>
      <c r="Q164" s="15">
        <v>453</v>
      </c>
      <c r="R164" s="158">
        <v>6.9907407407407404E-2</v>
      </c>
      <c r="S164" s="401">
        <v>0.46631438754870164</v>
      </c>
      <c r="T164" s="482">
        <v>566.5</v>
      </c>
      <c r="U164" s="197">
        <v>554512.03213505808</v>
      </c>
      <c r="V164" s="159">
        <v>445253.75160000008</v>
      </c>
      <c r="W164" s="159">
        <v>4023496.665</v>
      </c>
      <c r="X164" s="159">
        <v>1388612.61</v>
      </c>
      <c r="Y164" s="159">
        <v>716671.79107708263</v>
      </c>
      <c r="Z164" s="159">
        <v>0</v>
      </c>
      <c r="AA164" s="155">
        <v>669057.14</v>
      </c>
      <c r="AB164" s="159">
        <v>286800.17296555429</v>
      </c>
      <c r="AC164" s="159">
        <v>427475.23500000004</v>
      </c>
      <c r="AD164" s="174">
        <f>SUM(Muut[[#This Row],[Työttömyysaste]:[Työttömät ja palveluissa olevat ]])</f>
        <v>8511879.3977776952</v>
      </c>
      <c r="AF164" s="62"/>
    </row>
    <row r="165" spans="1:32" s="45" customFormat="1" x14ac:dyDescent="0.25">
      <c r="A165" s="90">
        <v>500</v>
      </c>
      <c r="B165" s="151" t="s">
        <v>164</v>
      </c>
      <c r="C165" s="395">
        <v>10614</v>
      </c>
      <c r="D165" s="134">
        <v>428.75</v>
      </c>
      <c r="E165" s="41">
        <v>5009</v>
      </c>
      <c r="F165" s="332">
        <f t="shared" si="5"/>
        <v>8.5595927330804553E-2</v>
      </c>
      <c r="G165" s="377">
        <f>Muut[[#This Row],[Keskim. työttömyysaste 2024, %]]/$F$12</f>
        <v>0.79275289711396202</v>
      </c>
      <c r="H165" s="166">
        <v>0</v>
      </c>
      <c r="I165" s="383">
        <v>16</v>
      </c>
      <c r="J165" s="389">
        <v>250</v>
      </c>
      <c r="K165" s="269">
        <v>144.07</v>
      </c>
      <c r="L165" s="170">
        <f t="shared" si="6"/>
        <v>73.672520302630673</v>
      </c>
      <c r="M165" s="377">
        <v>0.25156437952480004</v>
      </c>
      <c r="N165" s="166">
        <v>0</v>
      </c>
      <c r="O165" s="397">
        <v>0</v>
      </c>
      <c r="P165" s="269">
        <v>3638</v>
      </c>
      <c r="Q165" s="15">
        <v>199</v>
      </c>
      <c r="R165" s="158">
        <v>5.470038482682793E-2</v>
      </c>
      <c r="S165" s="401">
        <v>0.36487659026670999</v>
      </c>
      <c r="T165" s="482">
        <v>596.25</v>
      </c>
      <c r="U165" s="197">
        <v>638896.2234500394</v>
      </c>
      <c r="V165" s="159">
        <v>0</v>
      </c>
      <c r="W165" s="159">
        <v>0</v>
      </c>
      <c r="X165" s="159">
        <v>500942.5</v>
      </c>
      <c r="Y165" s="159">
        <v>121543.14884105389</v>
      </c>
      <c r="Z165" s="159">
        <v>0</v>
      </c>
      <c r="AA165" s="155">
        <v>0</v>
      </c>
      <c r="AB165" s="159">
        <v>120676.45202247119</v>
      </c>
      <c r="AC165" s="159">
        <v>449924.28750000003</v>
      </c>
      <c r="AD165" s="174">
        <f>SUM(Muut[[#This Row],[Työttömyysaste]:[Työttömät ja palveluissa olevat ]])</f>
        <v>1831982.6118135648</v>
      </c>
      <c r="AF165" s="62"/>
    </row>
    <row r="166" spans="1:32" s="45" customFormat="1" x14ac:dyDescent="0.25">
      <c r="A166" s="90">
        <v>503</v>
      </c>
      <c r="B166" s="151" t="s">
        <v>165</v>
      </c>
      <c r="C166" s="395">
        <v>7477</v>
      </c>
      <c r="D166" s="134">
        <v>269.41666666666669</v>
      </c>
      <c r="E166" s="41">
        <v>3500</v>
      </c>
      <c r="F166" s="332">
        <f t="shared" si="5"/>
        <v>7.6976190476190476E-2</v>
      </c>
      <c r="G166" s="377">
        <f>Muut[[#This Row],[Keskim. työttömyysaste 2024, %]]/$F$12</f>
        <v>0.71292057825320121</v>
      </c>
      <c r="H166" s="166">
        <v>0</v>
      </c>
      <c r="I166" s="383">
        <v>67</v>
      </c>
      <c r="J166" s="389">
        <v>305</v>
      </c>
      <c r="K166" s="269">
        <v>520.12</v>
      </c>
      <c r="L166" s="170">
        <f t="shared" si="6"/>
        <v>14.375528724140583</v>
      </c>
      <c r="M166" s="377">
        <v>1.2892313189731048</v>
      </c>
      <c r="N166" s="166">
        <v>0</v>
      </c>
      <c r="O166" s="397">
        <v>0</v>
      </c>
      <c r="P166" s="269">
        <v>2187</v>
      </c>
      <c r="Q166" s="15">
        <v>300</v>
      </c>
      <c r="R166" s="158">
        <v>0.13717421124828533</v>
      </c>
      <c r="S166" s="401">
        <v>0.91501474132686134</v>
      </c>
      <c r="T166" s="482">
        <v>371.33333333333337</v>
      </c>
      <c r="U166" s="197">
        <v>404745.4089320862</v>
      </c>
      <c r="V166" s="159">
        <v>0</v>
      </c>
      <c r="W166" s="159">
        <v>0</v>
      </c>
      <c r="X166" s="159">
        <v>611149.85</v>
      </c>
      <c r="Y166" s="159">
        <v>438793.79867570591</v>
      </c>
      <c r="Z166" s="159">
        <v>0</v>
      </c>
      <c r="AA166" s="155">
        <v>0</v>
      </c>
      <c r="AB166" s="159">
        <v>213183.17228327336</v>
      </c>
      <c r="AC166" s="159">
        <v>280204.42000000004</v>
      </c>
      <c r="AD166" s="174">
        <f>SUM(Muut[[#This Row],[Työttömyysaste]:[Työttömät ja palveluissa olevat ]])</f>
        <v>1948076.6498910654</v>
      </c>
      <c r="AF166" s="62"/>
    </row>
    <row r="167" spans="1:32" s="45" customFormat="1" x14ac:dyDescent="0.25">
      <c r="A167" s="90">
        <v>504</v>
      </c>
      <c r="B167" s="151" t="s">
        <v>166</v>
      </c>
      <c r="C167" s="395">
        <v>1677</v>
      </c>
      <c r="D167" s="134">
        <v>88</v>
      </c>
      <c r="E167" s="41">
        <v>796</v>
      </c>
      <c r="F167" s="332">
        <f t="shared" si="5"/>
        <v>0.11055276381909548</v>
      </c>
      <c r="G167" s="377">
        <f>Muut[[#This Row],[Keskim. työttömyysaste 2024, %]]/$F$12</f>
        <v>1.0238924506633973</v>
      </c>
      <c r="H167" s="166">
        <v>1</v>
      </c>
      <c r="I167" s="383">
        <v>159</v>
      </c>
      <c r="J167" s="389">
        <v>67</v>
      </c>
      <c r="K167" s="269">
        <v>200.47</v>
      </c>
      <c r="L167" s="170">
        <f t="shared" si="6"/>
        <v>8.3653414475981442</v>
      </c>
      <c r="M167" s="377">
        <v>2.215496160444332</v>
      </c>
      <c r="N167" s="166">
        <v>0</v>
      </c>
      <c r="O167" s="397">
        <v>0</v>
      </c>
      <c r="P167" s="269">
        <v>493</v>
      </c>
      <c r="Q167" s="15">
        <v>74</v>
      </c>
      <c r="R167" s="158">
        <v>0.15010141987829614</v>
      </c>
      <c r="S167" s="401">
        <v>1.0012451366251289</v>
      </c>
      <c r="T167" s="482">
        <v>108.58333333333333</v>
      </c>
      <c r="U167" s="197">
        <v>130376.94588716795</v>
      </c>
      <c r="V167" s="159">
        <v>37830.101400000007</v>
      </c>
      <c r="W167" s="159">
        <v>47652.586199999998</v>
      </c>
      <c r="X167" s="159">
        <v>134252.59</v>
      </c>
      <c r="Y167" s="159">
        <v>169124.41901968539</v>
      </c>
      <c r="Z167" s="159">
        <v>0</v>
      </c>
      <c r="AA167" s="155">
        <v>0</v>
      </c>
      <c r="AB167" s="159">
        <v>52320.385012789826</v>
      </c>
      <c r="AC167" s="159">
        <v>81935.897500000006</v>
      </c>
      <c r="AD167" s="174">
        <f>SUM(Muut[[#This Row],[Työttömyysaste]:[Työttömät ja palveluissa olevat ]])</f>
        <v>653492.92501964315</v>
      </c>
      <c r="AF167" s="62"/>
    </row>
    <row r="168" spans="1:32" s="45" customFormat="1" x14ac:dyDescent="0.25">
      <c r="A168" s="90">
        <v>505</v>
      </c>
      <c r="B168" s="151" t="s">
        <v>167</v>
      </c>
      <c r="C168" s="395">
        <v>20934</v>
      </c>
      <c r="D168" s="134">
        <v>795.58333333333337</v>
      </c>
      <c r="E168" s="41">
        <v>10392</v>
      </c>
      <c r="F168" s="332">
        <f t="shared" si="5"/>
        <v>7.6557287657172193E-2</v>
      </c>
      <c r="G168" s="377">
        <f>Muut[[#This Row],[Keskim. työttömyysaste 2024, %]]/$F$12</f>
        <v>0.7090408793733407</v>
      </c>
      <c r="H168" s="166">
        <v>0</v>
      </c>
      <c r="I168" s="383">
        <v>153</v>
      </c>
      <c r="J168" s="389">
        <v>1237</v>
      </c>
      <c r="K168" s="269">
        <v>581.47</v>
      </c>
      <c r="L168" s="170">
        <f t="shared" si="6"/>
        <v>36.00185736151478</v>
      </c>
      <c r="M168" s="377">
        <v>0.51478960298785337</v>
      </c>
      <c r="N168" s="166">
        <v>0</v>
      </c>
      <c r="O168" s="397">
        <v>0</v>
      </c>
      <c r="P168" s="269">
        <v>6807</v>
      </c>
      <c r="Q168" s="15">
        <v>976</v>
      </c>
      <c r="R168" s="158">
        <v>0.14338181283972382</v>
      </c>
      <c r="S168" s="401">
        <v>0.95642228369770399</v>
      </c>
      <c r="T168" s="482">
        <v>1081.5833333333335</v>
      </c>
      <c r="U168" s="197">
        <v>1127033.680105099</v>
      </c>
      <c r="V168" s="159">
        <v>0</v>
      </c>
      <c r="W168" s="159">
        <v>0</v>
      </c>
      <c r="X168" s="159">
        <v>2478663.4899999998</v>
      </c>
      <c r="Y168" s="159">
        <v>490551.08458810032</v>
      </c>
      <c r="Z168" s="159">
        <v>0</v>
      </c>
      <c r="AA168" s="155">
        <v>0</v>
      </c>
      <c r="AB168" s="159">
        <v>623877.54574866826</v>
      </c>
      <c r="AC168" s="159">
        <v>816151.96750000014</v>
      </c>
      <c r="AD168" s="174">
        <f>SUM(Muut[[#This Row],[Työttömyysaste]:[Työttömät ja palveluissa olevat ]])</f>
        <v>5536277.767941867</v>
      </c>
      <c r="AF168" s="62"/>
    </row>
    <row r="169" spans="1:32" s="45" customFormat="1" x14ac:dyDescent="0.25">
      <c r="A169" s="90">
        <v>507</v>
      </c>
      <c r="B169" s="151" t="s">
        <v>168</v>
      </c>
      <c r="C169" s="395">
        <v>7057</v>
      </c>
      <c r="D169" s="134">
        <v>272.41666666666669</v>
      </c>
      <c r="E169" s="41">
        <v>2772</v>
      </c>
      <c r="F169" s="332">
        <f t="shared" si="5"/>
        <v>9.8274410774410778E-2</v>
      </c>
      <c r="G169" s="377">
        <f>Muut[[#This Row],[Keskim. työttömyysaste 2024, %]]/$F$12</f>
        <v>0.91017559226260236</v>
      </c>
      <c r="H169" s="166">
        <v>0</v>
      </c>
      <c r="I169" s="383">
        <v>20</v>
      </c>
      <c r="J169" s="389">
        <v>351</v>
      </c>
      <c r="K169" s="269">
        <v>1356.07</v>
      </c>
      <c r="L169" s="170">
        <f t="shared" si="6"/>
        <v>5.2040086426216936</v>
      </c>
      <c r="M169" s="377">
        <v>3.5613664639539699</v>
      </c>
      <c r="N169" s="166">
        <v>0</v>
      </c>
      <c r="O169" s="397">
        <v>0</v>
      </c>
      <c r="P169" s="269">
        <v>1654</v>
      </c>
      <c r="Q169" s="15">
        <v>334</v>
      </c>
      <c r="R169" s="158">
        <v>0.20193470374848851</v>
      </c>
      <c r="S169" s="401">
        <v>1.3469968519148257</v>
      </c>
      <c r="T169" s="482">
        <v>390.91666666666669</v>
      </c>
      <c r="U169" s="197">
        <v>487706.67810856423</v>
      </c>
      <c r="V169" s="159">
        <v>0</v>
      </c>
      <c r="W169" s="159">
        <v>0</v>
      </c>
      <c r="X169" s="159">
        <v>703323.27</v>
      </c>
      <c r="Y169" s="159">
        <v>1144034.2739563265</v>
      </c>
      <c r="Z169" s="159">
        <v>0</v>
      </c>
      <c r="AA169" s="155">
        <v>0</v>
      </c>
      <c r="AB169" s="159">
        <v>296199.38138828473</v>
      </c>
      <c r="AC169" s="159">
        <v>294981.80750000005</v>
      </c>
      <c r="AD169" s="174">
        <f>SUM(Muut[[#This Row],[Työttömyysaste]:[Työttömät ja palveluissa olevat ]])</f>
        <v>2926245.4109531757</v>
      </c>
      <c r="AF169" s="62"/>
    </row>
    <row r="170" spans="1:32" s="45" customFormat="1" x14ac:dyDescent="0.25">
      <c r="A170" s="90">
        <v>508</v>
      </c>
      <c r="B170" s="151" t="s">
        <v>169</v>
      </c>
      <c r="C170" s="395">
        <v>9270</v>
      </c>
      <c r="D170" s="134">
        <v>443.66666666666669</v>
      </c>
      <c r="E170" s="41">
        <v>3683</v>
      </c>
      <c r="F170" s="332">
        <f t="shared" si="5"/>
        <v>0.12046339035206806</v>
      </c>
      <c r="G170" s="377">
        <f>Muut[[#This Row],[Keskim. työttömyysaste 2024, %]]/$F$12</f>
        <v>1.1156804380271492</v>
      </c>
      <c r="H170" s="166">
        <v>0</v>
      </c>
      <c r="I170" s="383">
        <v>15</v>
      </c>
      <c r="J170" s="389">
        <v>469</v>
      </c>
      <c r="K170" s="269">
        <v>534.78</v>
      </c>
      <c r="L170" s="170">
        <f t="shared" si="6"/>
        <v>17.334230898687313</v>
      </c>
      <c r="M170" s="377">
        <v>1.069178203883451</v>
      </c>
      <c r="N170" s="166">
        <v>0</v>
      </c>
      <c r="O170" s="397">
        <v>0</v>
      </c>
      <c r="P170" s="269">
        <v>2345</v>
      </c>
      <c r="Q170" s="15">
        <v>369</v>
      </c>
      <c r="R170" s="158">
        <v>0.15735607675906182</v>
      </c>
      <c r="S170" s="401">
        <v>1.0496370167661706</v>
      </c>
      <c r="T170" s="482">
        <v>628.16666666666674</v>
      </c>
      <c r="U170" s="197">
        <v>785295.21716265148</v>
      </c>
      <c r="V170" s="159">
        <v>0</v>
      </c>
      <c r="W170" s="159">
        <v>0</v>
      </c>
      <c r="X170" s="159">
        <v>939768.13</v>
      </c>
      <c r="Y170" s="159">
        <v>451161.55436398141</v>
      </c>
      <c r="Z170" s="159">
        <v>0</v>
      </c>
      <c r="AA170" s="155">
        <v>0</v>
      </c>
      <c r="AB170" s="159">
        <v>303191.01113136206</v>
      </c>
      <c r="AC170" s="159">
        <v>474008.28500000009</v>
      </c>
      <c r="AD170" s="174">
        <f>SUM(Muut[[#This Row],[Työttömyysaste]:[Työttömät ja palveluissa olevat ]])</f>
        <v>2953424.1976579949</v>
      </c>
      <c r="AF170" s="62"/>
    </row>
    <row r="171" spans="1:32" s="45" customFormat="1" x14ac:dyDescent="0.25">
      <c r="A171" s="90">
        <v>529</v>
      </c>
      <c r="B171" s="151" t="s">
        <v>170</v>
      </c>
      <c r="C171" s="395">
        <v>20129</v>
      </c>
      <c r="D171" s="134">
        <v>702.08333333333337</v>
      </c>
      <c r="E171" s="41">
        <v>9290</v>
      </c>
      <c r="F171" s="332">
        <f t="shared" si="5"/>
        <v>7.5574094007893791E-2</v>
      </c>
      <c r="G171" s="377">
        <f>Muut[[#This Row],[Keskim. työttömyysaste 2024, %]]/$F$12</f>
        <v>0.69993495998914823</v>
      </c>
      <c r="H171" s="166">
        <v>0</v>
      </c>
      <c r="I171" s="383">
        <v>266</v>
      </c>
      <c r="J171" s="389">
        <v>840</v>
      </c>
      <c r="K171" s="269">
        <v>312.89999999999998</v>
      </c>
      <c r="L171" s="170">
        <f t="shared" si="6"/>
        <v>64.330457015020784</v>
      </c>
      <c r="M171" s="377">
        <v>0.28809653650730449</v>
      </c>
      <c r="N171" s="166">
        <v>3</v>
      </c>
      <c r="O171" s="397">
        <v>4261</v>
      </c>
      <c r="P171" s="269">
        <v>6055</v>
      </c>
      <c r="Q171" s="15">
        <v>655</v>
      </c>
      <c r="R171" s="158">
        <v>0.10817506193228736</v>
      </c>
      <c r="S171" s="401">
        <v>0.72157714931440065</v>
      </c>
      <c r="T171" s="482">
        <v>1014.75</v>
      </c>
      <c r="U171" s="197">
        <v>1069777.0721745656</v>
      </c>
      <c r="V171" s="159">
        <v>0</v>
      </c>
      <c r="W171" s="159">
        <v>0</v>
      </c>
      <c r="X171" s="159">
        <v>1683166.8</v>
      </c>
      <c r="Y171" s="159">
        <v>263974.81274634384</v>
      </c>
      <c r="Z171" s="159">
        <v>0</v>
      </c>
      <c r="AA171" s="155">
        <v>1382566.6700000002</v>
      </c>
      <c r="AB171" s="159">
        <v>452587.35982520465</v>
      </c>
      <c r="AC171" s="159">
        <v>765720.20250000001</v>
      </c>
      <c r="AD171" s="174">
        <f>SUM(Muut[[#This Row],[Työttömyysaste]:[Työttömät ja palveluissa olevat ]])</f>
        <v>5617792.9172461145</v>
      </c>
      <c r="AF171" s="62"/>
    </row>
    <row r="172" spans="1:32" s="45" customFormat="1" x14ac:dyDescent="0.25">
      <c r="A172" s="90">
        <v>531</v>
      </c>
      <c r="B172" s="151" t="s">
        <v>171</v>
      </c>
      <c r="C172" s="395">
        <v>4939</v>
      </c>
      <c r="D172" s="134">
        <v>173.58333333333334</v>
      </c>
      <c r="E172" s="41">
        <v>2206</v>
      </c>
      <c r="F172" s="332">
        <f t="shared" si="5"/>
        <v>7.8686914475672415E-2</v>
      </c>
      <c r="G172" s="377">
        <f>Muut[[#This Row],[Keskim. työttömyysaste 2024, %]]/$F$12</f>
        <v>0.72876457281044726</v>
      </c>
      <c r="H172" s="166">
        <v>0</v>
      </c>
      <c r="I172" s="383">
        <v>31</v>
      </c>
      <c r="J172" s="389">
        <v>108</v>
      </c>
      <c r="K172" s="269">
        <v>182.93</v>
      </c>
      <c r="L172" s="170">
        <f t="shared" si="6"/>
        <v>26.999398677089594</v>
      </c>
      <c r="M172" s="377">
        <v>0.68643683807988154</v>
      </c>
      <c r="N172" s="166">
        <v>0</v>
      </c>
      <c r="O172" s="397">
        <v>0</v>
      </c>
      <c r="P172" s="269">
        <v>1407</v>
      </c>
      <c r="Q172" s="15">
        <v>150</v>
      </c>
      <c r="R172" s="158">
        <v>0.10660980810234541</v>
      </c>
      <c r="S172" s="401">
        <v>0.71113619022098273</v>
      </c>
      <c r="T172" s="482">
        <v>297.25</v>
      </c>
      <c r="U172" s="197">
        <v>273300.02933266299</v>
      </c>
      <c r="V172" s="159">
        <v>0</v>
      </c>
      <c r="W172" s="159">
        <v>0</v>
      </c>
      <c r="X172" s="159">
        <v>216407.16</v>
      </c>
      <c r="Y172" s="159">
        <v>154326.98144994787</v>
      </c>
      <c r="Z172" s="159">
        <v>0</v>
      </c>
      <c r="AA172" s="155">
        <v>0</v>
      </c>
      <c r="AB172" s="159">
        <v>109443.31921150468</v>
      </c>
      <c r="AC172" s="159">
        <v>224301.8775</v>
      </c>
      <c r="AD172" s="174">
        <f>SUM(Muut[[#This Row],[Työttömyysaste]:[Työttömät ja palveluissa olevat ]])</f>
        <v>977779.36749411537</v>
      </c>
      <c r="AF172" s="62"/>
    </row>
    <row r="173" spans="1:32" s="45" customFormat="1" x14ac:dyDescent="0.25">
      <c r="A173" s="90">
        <v>535</v>
      </c>
      <c r="B173" s="151" t="s">
        <v>172</v>
      </c>
      <c r="C173" s="395">
        <v>10378</v>
      </c>
      <c r="D173" s="134">
        <v>370.58333333333331</v>
      </c>
      <c r="E173" s="41">
        <v>4424</v>
      </c>
      <c r="F173" s="332">
        <f t="shared" si="5"/>
        <v>8.3766576250753455E-2</v>
      </c>
      <c r="G173" s="377">
        <f>Muut[[#This Row],[Keskim. työttömyysaste 2024, %]]/$F$12</f>
        <v>0.77581022923509968</v>
      </c>
      <c r="H173" s="166">
        <v>0</v>
      </c>
      <c r="I173" s="383">
        <v>7</v>
      </c>
      <c r="J173" s="389">
        <v>186</v>
      </c>
      <c r="K173" s="269">
        <v>527.35</v>
      </c>
      <c r="L173" s="170">
        <f t="shared" si="6"/>
        <v>19.679529724092159</v>
      </c>
      <c r="M173" s="377">
        <v>0.94175938743447218</v>
      </c>
      <c r="N173" s="166">
        <v>0</v>
      </c>
      <c r="O173" s="397">
        <v>0</v>
      </c>
      <c r="P173" s="269">
        <v>2852</v>
      </c>
      <c r="Q173" s="15">
        <v>305</v>
      </c>
      <c r="R173" s="158">
        <v>0.10694249649368864</v>
      </c>
      <c r="S173" s="401">
        <v>0.71335537398429516</v>
      </c>
      <c r="T173" s="482">
        <v>479.5</v>
      </c>
      <c r="U173" s="197">
        <v>611339.65538501157</v>
      </c>
      <c r="V173" s="159">
        <v>0</v>
      </c>
      <c r="W173" s="159">
        <v>0</v>
      </c>
      <c r="X173" s="159">
        <v>372701.22</v>
      </c>
      <c r="Y173" s="159">
        <v>444893.31256562623</v>
      </c>
      <c r="Z173" s="159">
        <v>0</v>
      </c>
      <c r="AA173" s="155">
        <v>0</v>
      </c>
      <c r="AB173" s="159">
        <v>230683.77653887292</v>
      </c>
      <c r="AC173" s="159">
        <v>361825.90500000003</v>
      </c>
      <c r="AD173" s="174">
        <f>SUM(Muut[[#This Row],[Työttömyysaste]:[Työttömät ja palveluissa olevat ]])</f>
        <v>2021443.8694895105</v>
      </c>
      <c r="AF173" s="62"/>
    </row>
    <row r="174" spans="1:32" s="45" customFormat="1" x14ac:dyDescent="0.25">
      <c r="A174" s="90">
        <v>536</v>
      </c>
      <c r="B174" s="151" t="s">
        <v>173</v>
      </c>
      <c r="C174" s="395">
        <v>36176</v>
      </c>
      <c r="D174" s="134">
        <v>1720.25</v>
      </c>
      <c r="E174" s="41">
        <v>17366</v>
      </c>
      <c r="F174" s="332">
        <f t="shared" si="5"/>
        <v>9.9058505124956814E-2</v>
      </c>
      <c r="G174" s="377">
        <f>Muut[[#This Row],[Keskim. työttömyysaste 2024, %]]/$F$12</f>
        <v>0.91743753903261371</v>
      </c>
      <c r="H174" s="166">
        <v>0</v>
      </c>
      <c r="I174" s="383">
        <v>116</v>
      </c>
      <c r="J174" s="389">
        <v>1408</v>
      </c>
      <c r="K174" s="269">
        <v>288.33999999999997</v>
      </c>
      <c r="L174" s="170">
        <f t="shared" si="6"/>
        <v>125.46299507525839</v>
      </c>
      <c r="M174" s="377">
        <v>0.14771990615115124</v>
      </c>
      <c r="N174" s="166">
        <v>0</v>
      </c>
      <c r="O174" s="397">
        <v>0</v>
      </c>
      <c r="P174" s="269">
        <v>12393</v>
      </c>
      <c r="Q174" s="15">
        <v>1115</v>
      </c>
      <c r="R174" s="158">
        <v>8.9970144436375368E-2</v>
      </c>
      <c r="S174" s="401">
        <v>0.60014202151732365</v>
      </c>
      <c r="T174" s="482">
        <v>2357.3333333333335</v>
      </c>
      <c r="U174" s="197">
        <v>2520057.5058864886</v>
      </c>
      <c r="V174" s="159">
        <v>0</v>
      </c>
      <c r="W174" s="159">
        <v>0</v>
      </c>
      <c r="X174" s="159">
        <v>2821308.16</v>
      </c>
      <c r="Y174" s="159">
        <v>243255.02559054265</v>
      </c>
      <c r="Z174" s="159">
        <v>0</v>
      </c>
      <c r="AA174" s="155">
        <v>0</v>
      </c>
      <c r="AB174" s="159">
        <v>676506.58892599749</v>
      </c>
      <c r="AC174" s="159">
        <v>1778820.1600000001</v>
      </c>
      <c r="AD174" s="174">
        <f>SUM(Muut[[#This Row],[Työttömyysaste]:[Työttömät ja palveluissa olevat ]])</f>
        <v>8039947.4404030293</v>
      </c>
      <c r="AF174" s="62"/>
    </row>
    <row r="175" spans="1:32" s="45" customFormat="1" x14ac:dyDescent="0.25">
      <c r="A175" s="90">
        <v>538</v>
      </c>
      <c r="B175" s="151" t="s">
        <v>174</v>
      </c>
      <c r="C175" s="395">
        <v>4659</v>
      </c>
      <c r="D175" s="134">
        <v>130.91666666666666</v>
      </c>
      <c r="E175" s="41">
        <v>2248</v>
      </c>
      <c r="F175" s="332">
        <f t="shared" si="5"/>
        <v>5.823695136417556E-2</v>
      </c>
      <c r="G175" s="377">
        <f>Muut[[#This Row],[Keskim. työttömyysaste 2024, %]]/$F$12</f>
        <v>0.5393657543379422</v>
      </c>
      <c r="H175" s="166">
        <v>0</v>
      </c>
      <c r="I175" s="383">
        <v>36</v>
      </c>
      <c r="J175" s="389">
        <v>168</v>
      </c>
      <c r="K175" s="269">
        <v>198.97</v>
      </c>
      <c r="L175" s="170">
        <f t="shared" si="6"/>
        <v>23.415590289993467</v>
      </c>
      <c r="M175" s="377">
        <v>0.79149752914320781</v>
      </c>
      <c r="N175" s="166">
        <v>0</v>
      </c>
      <c r="O175" s="397">
        <v>0</v>
      </c>
      <c r="P175" s="269">
        <v>1596</v>
      </c>
      <c r="Q175" s="15">
        <v>176</v>
      </c>
      <c r="R175" s="158">
        <v>0.11027568922305764</v>
      </c>
      <c r="S175" s="401">
        <v>0.73558929430577447</v>
      </c>
      <c r="T175" s="482">
        <v>181.25</v>
      </c>
      <c r="U175" s="197">
        <v>190804.88040553371</v>
      </c>
      <c r="V175" s="159">
        <v>0</v>
      </c>
      <c r="W175" s="159">
        <v>0</v>
      </c>
      <c r="X175" s="159">
        <v>336633.36</v>
      </c>
      <c r="Y175" s="159">
        <v>167858.95970642392</v>
      </c>
      <c r="Z175" s="159">
        <v>0</v>
      </c>
      <c r="AA175" s="155">
        <v>0</v>
      </c>
      <c r="AB175" s="159">
        <v>106788.763870836</v>
      </c>
      <c r="AC175" s="159">
        <v>136769.4375</v>
      </c>
      <c r="AD175" s="174">
        <f>SUM(Muut[[#This Row],[Työttömyysaste]:[Työttömät ja palveluissa olevat ]])</f>
        <v>938855.40148279362</v>
      </c>
      <c r="AF175" s="62"/>
    </row>
    <row r="176" spans="1:32" s="45" customFormat="1" x14ac:dyDescent="0.25">
      <c r="A176" s="90">
        <v>541</v>
      </c>
      <c r="B176" s="151" t="s">
        <v>175</v>
      </c>
      <c r="C176" s="395">
        <v>8980</v>
      </c>
      <c r="D176" s="134">
        <v>482.08333333333331</v>
      </c>
      <c r="E176" s="41">
        <v>3673</v>
      </c>
      <c r="F176" s="332">
        <f t="shared" si="5"/>
        <v>0.13125056720210546</v>
      </c>
      <c r="G176" s="377">
        <f>Muut[[#This Row],[Keskim. työttömyysaste 2024, %]]/$F$12</f>
        <v>1.2155866598091549</v>
      </c>
      <c r="H176" s="166">
        <v>0</v>
      </c>
      <c r="I176" s="383">
        <v>9</v>
      </c>
      <c r="J176" s="390">
        <v>346</v>
      </c>
      <c r="K176" s="269">
        <v>2401.59</v>
      </c>
      <c r="L176" s="170">
        <f t="shared" si="6"/>
        <v>3.739189453653621</v>
      </c>
      <c r="M176" s="377">
        <v>4.9565238904517823</v>
      </c>
      <c r="N176" s="166">
        <v>0</v>
      </c>
      <c r="O176" s="397">
        <v>0</v>
      </c>
      <c r="P176" s="269">
        <v>2184</v>
      </c>
      <c r="Q176" s="15">
        <v>301</v>
      </c>
      <c r="R176" s="158">
        <v>0.13782051282051283</v>
      </c>
      <c r="S176" s="401">
        <v>0.91932586847349751</v>
      </c>
      <c r="T176" s="482">
        <v>650.16666666666663</v>
      </c>
      <c r="U176" s="197">
        <v>828849.46581219602</v>
      </c>
      <c r="V176" s="159">
        <v>0</v>
      </c>
      <c r="W176" s="159">
        <v>0</v>
      </c>
      <c r="X176" s="159">
        <v>693304.42</v>
      </c>
      <c r="Y176" s="159">
        <v>2026076.288090419</v>
      </c>
      <c r="Z176" s="159">
        <v>0</v>
      </c>
      <c r="AA176" s="155">
        <v>0</v>
      </c>
      <c r="AB176" s="159">
        <v>257242.82267347496</v>
      </c>
      <c r="AC176" s="159">
        <v>490609.26500000001</v>
      </c>
      <c r="AD176" s="174">
        <f>SUM(Muut[[#This Row],[Työttömyysaste]:[Työttömät ja palveluissa olevat ]])</f>
        <v>4296082.26157609</v>
      </c>
      <c r="AF176" s="62"/>
    </row>
    <row r="177" spans="1:32" s="45" customFormat="1" x14ac:dyDescent="0.25">
      <c r="A177" s="90">
        <v>543</v>
      </c>
      <c r="B177" s="151" t="s">
        <v>176</v>
      </c>
      <c r="C177" s="395">
        <v>45048</v>
      </c>
      <c r="D177" s="134">
        <v>1815.8333333333333</v>
      </c>
      <c r="E177" s="41">
        <v>23017</v>
      </c>
      <c r="F177" s="332">
        <f t="shared" si="5"/>
        <v>7.8890964649317163E-2</v>
      </c>
      <c r="G177" s="377">
        <f>Muut[[#This Row],[Keskim. työttömyysaste 2024, %]]/$F$12</f>
        <v>0.73065439831217138</v>
      </c>
      <c r="H177" s="166">
        <v>0</v>
      </c>
      <c r="I177" s="383">
        <v>569</v>
      </c>
      <c r="J177" s="389">
        <v>3648</v>
      </c>
      <c r="K177" s="269">
        <v>361.92</v>
      </c>
      <c r="L177" s="170">
        <f t="shared" si="6"/>
        <v>124.46949602122015</v>
      </c>
      <c r="M177" s="377">
        <v>0.14889898690358527</v>
      </c>
      <c r="N177" s="166">
        <v>0</v>
      </c>
      <c r="O177" s="397">
        <v>0</v>
      </c>
      <c r="P177" s="269">
        <v>15247</v>
      </c>
      <c r="Q177" s="15">
        <v>2295</v>
      </c>
      <c r="R177" s="158">
        <v>0.15052141404866531</v>
      </c>
      <c r="S177" s="401">
        <v>1.004046689873819</v>
      </c>
      <c r="T177" s="482">
        <v>2319.083333333333</v>
      </c>
      <c r="U177" s="197">
        <v>2499199.4531192072</v>
      </c>
      <c r="V177" s="159">
        <v>0</v>
      </c>
      <c r="W177" s="159">
        <v>0</v>
      </c>
      <c r="X177" s="159">
        <v>7309752.96</v>
      </c>
      <c r="Y177" s="159">
        <v>305330.02310372895</v>
      </c>
      <c r="Z177" s="159">
        <v>0</v>
      </c>
      <c r="AA177" s="155">
        <v>0</v>
      </c>
      <c r="AB177" s="159">
        <v>1409376.0010941792</v>
      </c>
      <c r="AC177" s="159">
        <v>1749957.0924999998</v>
      </c>
      <c r="AD177" s="174">
        <f>SUM(Muut[[#This Row],[Työttömyysaste]:[Työttömät ja palveluissa olevat ]])</f>
        <v>13273615.529817116</v>
      </c>
      <c r="AF177" s="62"/>
    </row>
    <row r="178" spans="1:32" s="45" customFormat="1" x14ac:dyDescent="0.25">
      <c r="A178" s="90">
        <v>545</v>
      </c>
      <c r="B178" s="151" t="s">
        <v>177</v>
      </c>
      <c r="C178" s="395">
        <v>9554</v>
      </c>
      <c r="D178" s="134">
        <v>160.83333333333334</v>
      </c>
      <c r="E178" s="41">
        <v>4493</v>
      </c>
      <c r="F178" s="332">
        <f t="shared" si="5"/>
        <v>3.579642406706729E-2</v>
      </c>
      <c r="G178" s="377">
        <f>Muut[[#This Row],[Keskim. työttömyysaste 2024, %]]/$F$12</f>
        <v>0.33153118110182422</v>
      </c>
      <c r="H178" s="385">
        <v>3</v>
      </c>
      <c r="I178" s="383">
        <v>7003</v>
      </c>
      <c r="J178" s="389">
        <v>2081</v>
      </c>
      <c r="K178" s="269">
        <v>977.77</v>
      </c>
      <c r="L178" s="170">
        <f t="shared" si="6"/>
        <v>9.7712140892029833</v>
      </c>
      <c r="M178" s="377">
        <v>1.896732758976039</v>
      </c>
      <c r="N178" s="166">
        <v>3</v>
      </c>
      <c r="O178" s="397">
        <v>98</v>
      </c>
      <c r="P178" s="269">
        <v>2913</v>
      </c>
      <c r="Q178" s="15">
        <v>761</v>
      </c>
      <c r="R178" s="158">
        <v>0.26124270511500169</v>
      </c>
      <c r="S178" s="401">
        <v>1.7426083523211859</v>
      </c>
      <c r="T178" s="482">
        <v>265.41666666666669</v>
      </c>
      <c r="U178" s="197">
        <v>240504.39529946173</v>
      </c>
      <c r="V178" s="159">
        <v>215521.04280000002</v>
      </c>
      <c r="W178" s="159">
        <v>2098811.7053999999</v>
      </c>
      <c r="X178" s="159">
        <v>4169845.37</v>
      </c>
      <c r="Y178" s="159">
        <v>824885.43515178224</v>
      </c>
      <c r="Z178" s="159">
        <v>0</v>
      </c>
      <c r="AA178" s="155">
        <v>31798.06</v>
      </c>
      <c r="AB178" s="159">
        <v>518779.10697206721</v>
      </c>
      <c r="AC178" s="159">
        <v>200280.76250000001</v>
      </c>
      <c r="AD178" s="174">
        <f>SUM(Muut[[#This Row],[Työttömyysaste]:[Työttömät ja palveluissa olevat ]])</f>
        <v>8300425.8781233104</v>
      </c>
      <c r="AF178" s="62"/>
    </row>
    <row r="179" spans="1:32" s="45" customFormat="1" x14ac:dyDescent="0.25">
      <c r="A179" s="90">
        <v>560</v>
      </c>
      <c r="B179" s="151" t="s">
        <v>178</v>
      </c>
      <c r="C179" s="395">
        <v>15651</v>
      </c>
      <c r="D179" s="134">
        <v>825.66666666666663</v>
      </c>
      <c r="E179" s="41">
        <v>7243</v>
      </c>
      <c r="F179" s="332">
        <f t="shared" si="5"/>
        <v>0.11399512172672464</v>
      </c>
      <c r="G179" s="377">
        <f>Muut[[#This Row],[Keskim. työttömyysaste 2024, %]]/$F$12</f>
        <v>1.0557740984155104</v>
      </c>
      <c r="H179" s="166">
        <v>0</v>
      </c>
      <c r="I179" s="383">
        <v>89</v>
      </c>
      <c r="J179" s="389">
        <v>726</v>
      </c>
      <c r="K179" s="269">
        <v>785.38</v>
      </c>
      <c r="L179" s="170">
        <f t="shared" si="6"/>
        <v>19.927932975120324</v>
      </c>
      <c r="M179" s="377">
        <v>0.93002028264035819</v>
      </c>
      <c r="N179" s="166">
        <v>0</v>
      </c>
      <c r="O179" s="397">
        <v>0</v>
      </c>
      <c r="P179" s="269">
        <v>4770</v>
      </c>
      <c r="Q179" s="15">
        <v>726</v>
      </c>
      <c r="R179" s="158">
        <v>0.15220125786163521</v>
      </c>
      <c r="S179" s="401">
        <v>1.0152520165748566</v>
      </c>
      <c r="T179" s="482">
        <v>1064.6666666666665</v>
      </c>
      <c r="U179" s="197">
        <v>1254661.2770578868</v>
      </c>
      <c r="V179" s="159">
        <v>0</v>
      </c>
      <c r="W179" s="159">
        <v>0</v>
      </c>
      <c r="X179" s="159">
        <v>1454737.02</v>
      </c>
      <c r="Y179" s="159">
        <v>662577.62363286538</v>
      </c>
      <c r="Z179" s="159">
        <v>0</v>
      </c>
      <c r="AA179" s="155">
        <v>0</v>
      </c>
      <c r="AB179" s="159">
        <v>495123.34214363166</v>
      </c>
      <c r="AC179" s="159">
        <v>803386.82</v>
      </c>
      <c r="AD179" s="174">
        <f>SUM(Muut[[#This Row],[Työttömyysaste]:[Työttömät ja palveluissa olevat ]])</f>
        <v>4670486.0828343835</v>
      </c>
      <c r="AF179" s="62"/>
    </row>
    <row r="180" spans="1:32" s="45" customFormat="1" x14ac:dyDescent="0.25">
      <c r="A180" s="90">
        <v>561</v>
      </c>
      <c r="B180" s="151" t="s">
        <v>179</v>
      </c>
      <c r="C180" s="395">
        <v>1304</v>
      </c>
      <c r="D180" s="134">
        <v>48.916666666666664</v>
      </c>
      <c r="E180" s="41">
        <v>587</v>
      </c>
      <c r="F180" s="332">
        <f t="shared" si="5"/>
        <v>8.3333333333333329E-2</v>
      </c>
      <c r="G180" s="377">
        <f>Muut[[#This Row],[Keskim. työttömyysaste 2024, %]]/$F$12</f>
        <v>0.77179771849248502</v>
      </c>
      <c r="H180" s="166">
        <v>0</v>
      </c>
      <c r="I180" s="383">
        <v>6</v>
      </c>
      <c r="J180" s="389">
        <v>124</v>
      </c>
      <c r="K180" s="269">
        <v>117.78</v>
      </c>
      <c r="L180" s="170">
        <f t="shared" si="6"/>
        <v>11.071489217184581</v>
      </c>
      <c r="M180" s="377">
        <v>1.6739737079988284</v>
      </c>
      <c r="N180" s="166">
        <v>0</v>
      </c>
      <c r="O180" s="397">
        <v>0</v>
      </c>
      <c r="P180" s="269">
        <v>387</v>
      </c>
      <c r="Q180" s="15">
        <v>84</v>
      </c>
      <c r="R180" s="158">
        <v>0.21705426356589147</v>
      </c>
      <c r="S180" s="401">
        <v>1.4478512325553405</v>
      </c>
      <c r="T180" s="482">
        <v>69.25</v>
      </c>
      <c r="U180" s="197">
        <v>76417.791397735258</v>
      </c>
      <c r="V180" s="159">
        <v>0</v>
      </c>
      <c r="W180" s="159">
        <v>0</v>
      </c>
      <c r="X180" s="159">
        <v>248467.48</v>
      </c>
      <c r="Y180" s="159">
        <v>99363.865277291101</v>
      </c>
      <c r="Z180" s="159">
        <v>0</v>
      </c>
      <c r="AA180" s="155">
        <v>0</v>
      </c>
      <c r="AB180" s="159">
        <v>58830.017905977438</v>
      </c>
      <c r="AC180" s="159">
        <v>52255.357500000006</v>
      </c>
      <c r="AD180" s="174">
        <f>SUM(Muut[[#This Row],[Työttömyysaste]:[Työttömät ja palveluissa olevat ]])</f>
        <v>535334.51208100386</v>
      </c>
      <c r="AF180" s="62"/>
    </row>
    <row r="181" spans="1:32" s="45" customFormat="1" x14ac:dyDescent="0.25">
      <c r="A181" s="90">
        <v>562</v>
      </c>
      <c r="B181" s="151" t="s">
        <v>180</v>
      </c>
      <c r="C181" s="395">
        <v>8869</v>
      </c>
      <c r="D181" s="134">
        <v>377.08333333333331</v>
      </c>
      <c r="E181" s="41">
        <v>3838</v>
      </c>
      <c r="F181" s="332">
        <f t="shared" si="5"/>
        <v>9.8249956574604821E-2</v>
      </c>
      <c r="G181" s="377">
        <f>Muut[[#This Row],[Keskim. työttömyysaste 2024, %]]/$F$12</f>
        <v>0.90994910791518879</v>
      </c>
      <c r="H181" s="166">
        <v>0</v>
      </c>
      <c r="I181" s="383">
        <v>15</v>
      </c>
      <c r="J181" s="389">
        <v>228</v>
      </c>
      <c r="K181" s="269">
        <v>799.74</v>
      </c>
      <c r="L181" s="170">
        <f t="shared" si="6"/>
        <v>11.08985420261585</v>
      </c>
      <c r="M181" s="377">
        <v>1.671201579330764</v>
      </c>
      <c r="N181" s="166">
        <v>0</v>
      </c>
      <c r="O181" s="397">
        <v>0</v>
      </c>
      <c r="P181" s="269">
        <v>2454</v>
      </c>
      <c r="Q181" s="15">
        <v>248</v>
      </c>
      <c r="R181" s="158">
        <v>0.10105949470252648</v>
      </c>
      <c r="S181" s="401">
        <v>0.67411306077410715</v>
      </c>
      <c r="T181" s="482">
        <v>526.33333333333326</v>
      </c>
      <c r="U181" s="197">
        <v>612780.81279091851</v>
      </c>
      <c r="V181" s="159">
        <v>0</v>
      </c>
      <c r="W181" s="159">
        <v>0</v>
      </c>
      <c r="X181" s="159">
        <v>456859.56</v>
      </c>
      <c r="Y181" s="159">
        <v>674692.2874584886</v>
      </c>
      <c r="Z181" s="159">
        <v>0</v>
      </c>
      <c r="AA181" s="155">
        <v>0</v>
      </c>
      <c r="AB181" s="159">
        <v>186296.56421393313</v>
      </c>
      <c r="AC181" s="159">
        <v>397165.86999999994</v>
      </c>
      <c r="AD181" s="174">
        <f>SUM(Muut[[#This Row],[Työttömyysaste]:[Työttömät ja palveluissa olevat ]])</f>
        <v>2327795.09446334</v>
      </c>
      <c r="AF181" s="62"/>
    </row>
    <row r="182" spans="1:32" s="45" customFormat="1" x14ac:dyDescent="0.25">
      <c r="A182" s="90">
        <v>563</v>
      </c>
      <c r="B182" s="151" t="s">
        <v>181</v>
      </c>
      <c r="C182" s="395">
        <v>6912</v>
      </c>
      <c r="D182" s="134">
        <v>269.16666666666669</v>
      </c>
      <c r="E182" s="41">
        <v>2888</v>
      </c>
      <c r="F182" s="332">
        <f t="shared" si="5"/>
        <v>9.3201754385964924E-2</v>
      </c>
      <c r="G182" s="377">
        <f>Muut[[#This Row],[Keskim. työttömyysaste 2024, %]]/$F$12</f>
        <v>0.8631948167350163</v>
      </c>
      <c r="H182" s="166">
        <v>0</v>
      </c>
      <c r="I182" s="383">
        <v>8</v>
      </c>
      <c r="J182" s="389">
        <v>184</v>
      </c>
      <c r="K182" s="269">
        <v>587.47</v>
      </c>
      <c r="L182" s="170">
        <f t="shared" si="6"/>
        <v>11.765707185047747</v>
      </c>
      <c r="M182" s="377">
        <v>1.5752033912175172</v>
      </c>
      <c r="N182" s="166">
        <v>0</v>
      </c>
      <c r="O182" s="397">
        <v>0</v>
      </c>
      <c r="P182" s="269">
        <v>1825</v>
      </c>
      <c r="Q182" s="15">
        <v>212</v>
      </c>
      <c r="R182" s="158">
        <v>0.11616438356164384</v>
      </c>
      <c r="S182" s="401">
        <v>0.77486957941141787</v>
      </c>
      <c r="T182" s="482">
        <v>382.33333333333337</v>
      </c>
      <c r="U182" s="197">
        <v>453028.94738857582</v>
      </c>
      <c r="V182" s="159">
        <v>0</v>
      </c>
      <c r="W182" s="159">
        <v>0</v>
      </c>
      <c r="X182" s="159">
        <v>368693.68</v>
      </c>
      <c r="Y182" s="159">
        <v>495612.92184114625</v>
      </c>
      <c r="Z182" s="159">
        <v>0</v>
      </c>
      <c r="AA182" s="155">
        <v>0</v>
      </c>
      <c r="AB182" s="159">
        <v>166889.79828490602</v>
      </c>
      <c r="AC182" s="159">
        <v>288504.91000000003</v>
      </c>
      <c r="AD182" s="174">
        <f>SUM(Muut[[#This Row],[Työttömyysaste]:[Työttömät ja palveluissa olevat ]])</f>
        <v>1772730.2575146281</v>
      </c>
      <c r="AF182" s="62"/>
    </row>
    <row r="183" spans="1:32" s="45" customFormat="1" x14ac:dyDescent="0.25">
      <c r="A183" s="90">
        <v>564</v>
      </c>
      <c r="B183" s="151" t="s">
        <v>182</v>
      </c>
      <c r="C183" s="395">
        <v>216152</v>
      </c>
      <c r="D183" s="134">
        <v>13806</v>
      </c>
      <c r="E183" s="41">
        <v>105881</v>
      </c>
      <c r="F183" s="332">
        <f t="shared" si="5"/>
        <v>0.13039166611573369</v>
      </c>
      <c r="G183" s="377">
        <f>Muut[[#This Row],[Keskim. työttömyysaste 2024, %]]/$F$12</f>
        <v>1.2076318850226857</v>
      </c>
      <c r="H183" s="166">
        <v>0</v>
      </c>
      <c r="I183" s="383">
        <v>481</v>
      </c>
      <c r="J183" s="389">
        <v>13945</v>
      </c>
      <c r="K183" s="269">
        <v>2972.39</v>
      </c>
      <c r="L183" s="170">
        <f t="shared" si="6"/>
        <v>72.719932444934884</v>
      </c>
      <c r="M183" s="377">
        <v>0.25485972325391526</v>
      </c>
      <c r="N183" s="166">
        <v>0</v>
      </c>
      <c r="O183" s="397">
        <v>0</v>
      </c>
      <c r="P183" s="269">
        <v>71099</v>
      </c>
      <c r="Q183" s="15">
        <v>6750</v>
      </c>
      <c r="R183" s="158">
        <v>9.4938044135641858E-2</v>
      </c>
      <c r="S183" s="401">
        <v>0.63328018514805451</v>
      </c>
      <c r="T183" s="482">
        <v>18040.916666666668</v>
      </c>
      <c r="U183" s="197">
        <v>19820163.344763391</v>
      </c>
      <c r="V183" s="159">
        <v>0</v>
      </c>
      <c r="W183" s="159">
        <v>0</v>
      </c>
      <c r="X183" s="159">
        <v>27942572.649999999</v>
      </c>
      <c r="Y183" s="159">
        <v>2507625.7387635191</v>
      </c>
      <c r="Z183" s="159">
        <v>0</v>
      </c>
      <c r="AA183" s="155">
        <v>0</v>
      </c>
      <c r="AB183" s="159">
        <v>4265329.7005566098</v>
      </c>
      <c r="AC183" s="159">
        <v>13613495.307500001</v>
      </c>
      <c r="AD183" s="174">
        <f>SUM(Muut[[#This Row],[Työttömyysaste]:[Työttömät ja palveluissa olevat ]])</f>
        <v>68149186.741583526</v>
      </c>
      <c r="AF183" s="62"/>
    </row>
    <row r="184" spans="1:32" s="45" customFormat="1" x14ac:dyDescent="0.25">
      <c r="A184" s="90">
        <v>576</v>
      </c>
      <c r="B184" s="151" t="s">
        <v>183</v>
      </c>
      <c r="C184" s="395">
        <v>2676</v>
      </c>
      <c r="D184" s="134">
        <v>134.33333333333334</v>
      </c>
      <c r="E184" s="41">
        <v>1035</v>
      </c>
      <c r="F184" s="332">
        <f t="shared" si="5"/>
        <v>0.12979066022544283</v>
      </c>
      <c r="G184" s="377">
        <f>Muut[[#This Row],[Keskim. työttömyysaste 2024, %]]/$F$12</f>
        <v>1.2020656253235613</v>
      </c>
      <c r="H184" s="166">
        <v>0</v>
      </c>
      <c r="I184" s="383">
        <v>9</v>
      </c>
      <c r="J184" s="389">
        <v>80</v>
      </c>
      <c r="K184" s="269">
        <v>523.1</v>
      </c>
      <c r="L184" s="170">
        <f t="shared" si="6"/>
        <v>5.1156566622060788</v>
      </c>
      <c r="M184" s="377">
        <v>3.6228744581086043</v>
      </c>
      <c r="N184" s="166">
        <v>0</v>
      </c>
      <c r="O184" s="397">
        <v>0</v>
      </c>
      <c r="P184" s="269">
        <v>574</v>
      </c>
      <c r="Q184" s="15">
        <v>103</v>
      </c>
      <c r="R184" s="158">
        <v>0.17944250871080139</v>
      </c>
      <c r="S184" s="401">
        <v>1.1969636216378055</v>
      </c>
      <c r="T184" s="482">
        <v>173.41666666666669</v>
      </c>
      <c r="U184" s="197">
        <v>244246.12768286903</v>
      </c>
      <c r="V184" s="159">
        <v>0</v>
      </c>
      <c r="W184" s="159">
        <v>0</v>
      </c>
      <c r="X184" s="159">
        <v>160301.6</v>
      </c>
      <c r="Y184" s="159">
        <v>441307.84451138542</v>
      </c>
      <c r="Z184" s="159">
        <v>0</v>
      </c>
      <c r="AA184" s="155">
        <v>0</v>
      </c>
      <c r="AB184" s="159">
        <v>99807.806140826229</v>
      </c>
      <c r="AC184" s="159">
        <v>130858.48250000001</v>
      </c>
      <c r="AD184" s="174">
        <f>SUM(Muut[[#This Row],[Työttömyysaste]:[Työttömät ja palveluissa olevat ]])</f>
        <v>1076521.8608350807</v>
      </c>
      <c r="AF184" s="62"/>
    </row>
    <row r="185" spans="1:32" s="45" customFormat="1" x14ac:dyDescent="0.25">
      <c r="A185" s="90">
        <v>577</v>
      </c>
      <c r="B185" s="151" t="s">
        <v>184</v>
      </c>
      <c r="C185" s="395">
        <v>11221</v>
      </c>
      <c r="D185" s="134">
        <v>307.5</v>
      </c>
      <c r="E185" s="41">
        <v>5241</v>
      </c>
      <c r="F185" s="332">
        <f t="shared" si="5"/>
        <v>5.8672009158557525E-2</v>
      </c>
      <c r="G185" s="377">
        <f>Muut[[#This Row],[Keskim. työttömyysaste 2024, %]]/$F$12</f>
        <v>0.54339507369533868</v>
      </c>
      <c r="H185" s="166">
        <v>0</v>
      </c>
      <c r="I185" s="383">
        <v>97</v>
      </c>
      <c r="J185" s="389">
        <v>571</v>
      </c>
      <c r="K185" s="269">
        <v>238.52</v>
      </c>
      <c r="L185" s="170">
        <f t="shared" si="6"/>
        <v>47.04427301693778</v>
      </c>
      <c r="M185" s="377">
        <v>0.39395617509673869</v>
      </c>
      <c r="N185" s="166">
        <v>0</v>
      </c>
      <c r="O185" s="397">
        <v>0</v>
      </c>
      <c r="P185" s="269">
        <v>3794</v>
      </c>
      <c r="Q185" s="15">
        <v>409</v>
      </c>
      <c r="R185" s="158">
        <v>0.10780179230363732</v>
      </c>
      <c r="S185" s="401">
        <v>0.71908727013378559</v>
      </c>
      <c r="T185" s="482">
        <v>519.5</v>
      </c>
      <c r="U185" s="197">
        <v>462978.3247385546</v>
      </c>
      <c r="V185" s="159">
        <v>0</v>
      </c>
      <c r="W185" s="159">
        <v>0</v>
      </c>
      <c r="X185" s="159">
        <v>1144152.67</v>
      </c>
      <c r="Y185" s="159">
        <v>201224.90359941818</v>
      </c>
      <c r="Z185" s="159">
        <v>0</v>
      </c>
      <c r="AA185" s="155">
        <v>0</v>
      </c>
      <c r="AB185" s="159">
        <v>251426.24652461486</v>
      </c>
      <c r="AC185" s="159">
        <v>392009.505</v>
      </c>
      <c r="AD185" s="174">
        <f>SUM(Muut[[#This Row],[Työttömyysaste]:[Työttömät ja palveluissa olevat ]])</f>
        <v>2451791.6498625875</v>
      </c>
      <c r="AF185" s="62"/>
    </row>
    <row r="186" spans="1:32" s="45" customFormat="1" x14ac:dyDescent="0.25">
      <c r="A186" s="90">
        <v>578</v>
      </c>
      <c r="B186" s="151" t="s">
        <v>185</v>
      </c>
      <c r="C186" s="395">
        <v>2990</v>
      </c>
      <c r="D186" s="134">
        <v>120.16666666666667</v>
      </c>
      <c r="E186" s="41">
        <v>1225</v>
      </c>
      <c r="F186" s="332">
        <f t="shared" si="5"/>
        <v>9.8095238095238096E-2</v>
      </c>
      <c r="G186" s="377">
        <f>Muut[[#This Row],[Keskim. työttömyysaste 2024, %]]/$F$12</f>
        <v>0.90851617148258246</v>
      </c>
      <c r="H186" s="166">
        <v>0</v>
      </c>
      <c r="I186" s="383">
        <v>6</v>
      </c>
      <c r="J186" s="389">
        <v>53</v>
      </c>
      <c r="K186" s="269">
        <v>918.8</v>
      </c>
      <c r="L186" s="170">
        <f t="shared" si="6"/>
        <v>3.2542446669569003</v>
      </c>
      <c r="M186" s="377">
        <v>5.6951408866532462</v>
      </c>
      <c r="N186" s="166">
        <v>0</v>
      </c>
      <c r="O186" s="397">
        <v>0</v>
      </c>
      <c r="P186" s="269">
        <v>702</v>
      </c>
      <c r="Q186" s="15">
        <v>90</v>
      </c>
      <c r="R186" s="158">
        <v>0.12820512820512819</v>
      </c>
      <c r="S186" s="401">
        <v>0.85518685439395103</v>
      </c>
      <c r="T186" s="482">
        <v>187.41666666666669</v>
      </c>
      <c r="U186" s="197">
        <v>206261.06237301073</v>
      </c>
      <c r="V186" s="159">
        <v>0</v>
      </c>
      <c r="W186" s="159">
        <v>0</v>
      </c>
      <c r="X186" s="159">
        <v>106199.81</v>
      </c>
      <c r="Y186" s="159">
        <v>775136.01134976291</v>
      </c>
      <c r="Z186" s="159">
        <v>0</v>
      </c>
      <c r="AA186" s="155">
        <v>0</v>
      </c>
      <c r="AB186" s="159">
        <v>79676.390924917388</v>
      </c>
      <c r="AC186" s="159">
        <v>141422.74250000002</v>
      </c>
      <c r="AD186" s="174">
        <f>SUM(Muut[[#This Row],[Työttömyysaste]:[Työttömät ja palveluissa olevat ]])</f>
        <v>1308696.017147691</v>
      </c>
      <c r="AF186" s="62"/>
    </row>
    <row r="187" spans="1:32" s="45" customFormat="1" x14ac:dyDescent="0.25">
      <c r="A187" s="90">
        <v>580</v>
      </c>
      <c r="B187" s="151" t="s">
        <v>186</v>
      </c>
      <c r="C187" s="395">
        <v>4300</v>
      </c>
      <c r="D187" s="134">
        <v>178.08333333333334</v>
      </c>
      <c r="E187" s="41">
        <v>1656</v>
      </c>
      <c r="F187" s="332">
        <f t="shared" si="5"/>
        <v>0.10753824476650564</v>
      </c>
      <c r="G187" s="377">
        <f>Muut[[#This Row],[Keskim. työttömyysaste 2024, %]]/$F$12</f>
        <v>0.99597326353770577</v>
      </c>
      <c r="H187" s="166">
        <v>0</v>
      </c>
      <c r="I187" s="383">
        <v>9</v>
      </c>
      <c r="J187" s="389">
        <v>136</v>
      </c>
      <c r="K187" s="269">
        <v>592.15</v>
      </c>
      <c r="L187" s="170">
        <f t="shared" si="6"/>
        <v>7.2616735624419491</v>
      </c>
      <c r="M187" s="377">
        <v>2.5522190853931925</v>
      </c>
      <c r="N187" s="166">
        <v>3</v>
      </c>
      <c r="O187" s="397">
        <v>157</v>
      </c>
      <c r="P187" s="269">
        <v>929</v>
      </c>
      <c r="Q187" s="15">
        <v>132</v>
      </c>
      <c r="R187" s="158">
        <v>0.14208826695371368</v>
      </c>
      <c r="S187" s="401">
        <v>0.94779374088698831</v>
      </c>
      <c r="T187" s="482">
        <v>223.91666666666669</v>
      </c>
      <c r="U187" s="197">
        <v>325184.27457179746</v>
      </c>
      <c r="V187" s="159">
        <v>0</v>
      </c>
      <c r="W187" s="159">
        <v>0</v>
      </c>
      <c r="X187" s="159">
        <v>272512.71999999997</v>
      </c>
      <c r="Y187" s="159">
        <v>499561.15489852201</v>
      </c>
      <c r="Z187" s="159">
        <v>0</v>
      </c>
      <c r="AA187" s="155">
        <v>50941.79</v>
      </c>
      <c r="AB187" s="159">
        <v>126992.98775396579</v>
      </c>
      <c r="AC187" s="159">
        <v>168965.27750000003</v>
      </c>
      <c r="AD187" s="174">
        <f>SUM(Muut[[#This Row],[Työttömyysaste]:[Työttömät ja palveluissa olevat ]])</f>
        <v>1444158.2047242855</v>
      </c>
      <c r="AF187" s="62"/>
    </row>
    <row r="188" spans="1:32" s="45" customFormat="1" x14ac:dyDescent="0.25">
      <c r="A188" s="90">
        <v>581</v>
      </c>
      <c r="B188" s="151" t="s">
        <v>187</v>
      </c>
      <c r="C188" s="395">
        <v>6069</v>
      </c>
      <c r="D188" s="134">
        <v>244</v>
      </c>
      <c r="E188" s="41">
        <v>2481</v>
      </c>
      <c r="F188" s="332">
        <f t="shared" si="5"/>
        <v>9.8347440548166062E-2</v>
      </c>
      <c r="G188" s="377">
        <f>Muut[[#This Row],[Keskim. työttömyysaste 2024, %]]/$F$12</f>
        <v>0.91085196281579861</v>
      </c>
      <c r="H188" s="166">
        <v>0</v>
      </c>
      <c r="I188" s="383">
        <v>11</v>
      </c>
      <c r="J188" s="389">
        <v>209</v>
      </c>
      <c r="K188" s="269">
        <v>852.91</v>
      </c>
      <c r="L188" s="170">
        <f t="shared" si="6"/>
        <v>7.1156393992332134</v>
      </c>
      <c r="M188" s="377">
        <v>2.6045982403150854</v>
      </c>
      <c r="N188" s="166">
        <v>0</v>
      </c>
      <c r="O188" s="397">
        <v>0</v>
      </c>
      <c r="P188" s="269">
        <v>1536</v>
      </c>
      <c r="Q188" s="15">
        <v>259</v>
      </c>
      <c r="R188" s="158">
        <v>0.16861979166666666</v>
      </c>
      <c r="S188" s="401">
        <v>1.1247711479470441</v>
      </c>
      <c r="T188" s="482">
        <v>409.58333333333337</v>
      </c>
      <c r="U188" s="197">
        <v>419738.0454976472</v>
      </c>
      <c r="V188" s="159">
        <v>0</v>
      </c>
      <c r="W188" s="159">
        <v>0</v>
      </c>
      <c r="X188" s="159">
        <v>418787.93</v>
      </c>
      <c r="Y188" s="159">
        <v>719548.60191589699</v>
      </c>
      <c r="Z188" s="159">
        <v>0</v>
      </c>
      <c r="AA188" s="155">
        <v>0</v>
      </c>
      <c r="AB188" s="159">
        <v>212705.51677911144</v>
      </c>
      <c r="AC188" s="159">
        <v>309067.48750000005</v>
      </c>
      <c r="AD188" s="174">
        <f>SUM(Muut[[#This Row],[Työttömyysaste]:[Työttömät ja palveluissa olevat ]])</f>
        <v>2079847.5816926556</v>
      </c>
      <c r="AF188" s="62"/>
    </row>
    <row r="189" spans="1:32" s="45" customFormat="1" x14ac:dyDescent="0.25">
      <c r="A189" s="90">
        <v>583</v>
      </c>
      <c r="B189" s="151" t="s">
        <v>188</v>
      </c>
      <c r="C189" s="395">
        <v>910</v>
      </c>
      <c r="D189" s="134">
        <v>38.333333333333336</v>
      </c>
      <c r="E189" s="41">
        <v>397</v>
      </c>
      <c r="F189" s="332">
        <f t="shared" si="5"/>
        <v>9.6557514693534852E-2</v>
      </c>
      <c r="G189" s="377">
        <f>Muut[[#This Row],[Keskim. työttömyysaste 2024, %]]/$F$12</f>
        <v>0.89427443452529765</v>
      </c>
      <c r="H189" s="166">
        <v>0</v>
      </c>
      <c r="I189" s="383">
        <v>0</v>
      </c>
      <c r="J189" s="389">
        <v>18</v>
      </c>
      <c r="K189" s="269">
        <v>1836.31</v>
      </c>
      <c r="L189" s="170">
        <f t="shared" si="6"/>
        <v>0.49555902870430374</v>
      </c>
      <c r="M189" s="377">
        <v>20</v>
      </c>
      <c r="N189" s="166">
        <v>0</v>
      </c>
      <c r="O189" s="397">
        <v>0</v>
      </c>
      <c r="P189" s="269">
        <v>263</v>
      </c>
      <c r="Q189" s="15">
        <v>33</v>
      </c>
      <c r="R189" s="158">
        <v>0.12547528517110265</v>
      </c>
      <c r="S189" s="401">
        <v>0.83697755255134221</v>
      </c>
      <c r="T189" s="482">
        <v>46.833333333333336</v>
      </c>
      <c r="U189" s="197">
        <v>61791.054610290324</v>
      </c>
      <c r="V189" s="159">
        <v>0</v>
      </c>
      <c r="W189" s="159">
        <v>0</v>
      </c>
      <c r="X189" s="159">
        <v>36067.86</v>
      </c>
      <c r="Y189" s="159">
        <v>828464</v>
      </c>
      <c r="Z189" s="159">
        <v>0</v>
      </c>
      <c r="AA189" s="155">
        <v>0</v>
      </c>
      <c r="AB189" s="159">
        <v>23733.000689124841</v>
      </c>
      <c r="AC189" s="159">
        <v>35339.965000000004</v>
      </c>
      <c r="AD189" s="174">
        <f>SUM(Muut[[#This Row],[Työttömyysaste]:[Työttömät ja palveluissa olevat ]])</f>
        <v>985395.88029941509</v>
      </c>
      <c r="AF189" s="62"/>
    </row>
    <row r="190" spans="1:32" s="45" customFormat="1" x14ac:dyDescent="0.25">
      <c r="A190" s="90">
        <v>584</v>
      </c>
      <c r="B190" s="151" t="s">
        <v>189</v>
      </c>
      <c r="C190" s="395">
        <v>2594</v>
      </c>
      <c r="D190" s="134">
        <v>85.916666666666671</v>
      </c>
      <c r="E190" s="41">
        <v>990</v>
      </c>
      <c r="F190" s="332">
        <f t="shared" si="5"/>
        <v>8.6784511784511784E-2</v>
      </c>
      <c r="G190" s="377">
        <f>Muut[[#This Row],[Keskim. työttömyysaste 2024, %]]/$F$12</f>
        <v>0.80376105834924461</v>
      </c>
      <c r="H190" s="166">
        <v>0</v>
      </c>
      <c r="I190" s="383">
        <v>11</v>
      </c>
      <c r="J190" s="389">
        <v>31</v>
      </c>
      <c r="K190" s="269">
        <v>747.86</v>
      </c>
      <c r="L190" s="170">
        <f t="shared" si="6"/>
        <v>3.4685636349049287</v>
      </c>
      <c r="M190" s="377">
        <v>5.3432440078232863</v>
      </c>
      <c r="N190" s="166">
        <v>0</v>
      </c>
      <c r="O190" s="397">
        <v>0</v>
      </c>
      <c r="P190" s="269">
        <v>606</v>
      </c>
      <c r="Q190" s="15">
        <v>106</v>
      </c>
      <c r="R190" s="158">
        <v>0.17491749174917492</v>
      </c>
      <c r="S190" s="401">
        <v>1.1667796884701631</v>
      </c>
      <c r="T190" s="482">
        <v>132.16666666666669</v>
      </c>
      <c r="U190" s="197">
        <v>158310.72315422844</v>
      </c>
      <c r="V190" s="159">
        <v>0</v>
      </c>
      <c r="W190" s="159">
        <v>0</v>
      </c>
      <c r="X190" s="159">
        <v>62116.87</v>
      </c>
      <c r="Y190" s="159">
        <v>630924.26801048487</v>
      </c>
      <c r="Z190" s="159">
        <v>0</v>
      </c>
      <c r="AA190" s="155">
        <v>0</v>
      </c>
      <c r="AB190" s="159">
        <v>94309.682110542359</v>
      </c>
      <c r="AC190" s="159">
        <v>99731.645000000019</v>
      </c>
      <c r="AD190" s="174">
        <f>SUM(Muut[[#This Row],[Työttömyysaste]:[Työttömät ja palveluissa olevat ]])</f>
        <v>1045393.1882752556</v>
      </c>
      <c r="AF190" s="62"/>
    </row>
    <row r="191" spans="1:32" s="45" customFormat="1" x14ac:dyDescent="0.25">
      <c r="A191" s="90">
        <v>592</v>
      </c>
      <c r="B191" s="151" t="s">
        <v>190</v>
      </c>
      <c r="C191" s="395">
        <v>3552</v>
      </c>
      <c r="D191" s="134">
        <v>168.41666666666666</v>
      </c>
      <c r="E191" s="41">
        <v>1635</v>
      </c>
      <c r="F191" s="332">
        <f t="shared" si="5"/>
        <v>0.1030071355759429</v>
      </c>
      <c r="G191" s="377">
        <f>Muut[[#This Row],[Keskim. työttömyysaste 2024, %]]/$F$12</f>
        <v>0.95400806671150595</v>
      </c>
      <c r="H191" s="166">
        <v>0</v>
      </c>
      <c r="I191" s="383">
        <v>6</v>
      </c>
      <c r="J191" s="389">
        <v>66</v>
      </c>
      <c r="K191" s="269">
        <v>456.42</v>
      </c>
      <c r="L191" s="170">
        <f t="shared" si="6"/>
        <v>7.7823057710003942</v>
      </c>
      <c r="M191" s="377">
        <v>2.3814769559712512</v>
      </c>
      <c r="N191" s="166">
        <v>0</v>
      </c>
      <c r="O191" s="397">
        <v>0</v>
      </c>
      <c r="P191" s="269">
        <v>1059</v>
      </c>
      <c r="Q191" s="15">
        <v>96</v>
      </c>
      <c r="R191" s="158">
        <v>9.0651558073654395E-2</v>
      </c>
      <c r="S191" s="401">
        <v>0.60468736220036889</v>
      </c>
      <c r="T191" s="482">
        <v>243.75</v>
      </c>
      <c r="U191" s="197">
        <v>257299.18105919735</v>
      </c>
      <c r="V191" s="159">
        <v>0</v>
      </c>
      <c r="W191" s="159">
        <v>0</v>
      </c>
      <c r="X191" s="159">
        <v>132248.82</v>
      </c>
      <c r="Y191" s="159">
        <v>385053.95983920194</v>
      </c>
      <c r="Z191" s="159">
        <v>0</v>
      </c>
      <c r="AA191" s="155">
        <v>0</v>
      </c>
      <c r="AB191" s="159">
        <v>66926.990748292723</v>
      </c>
      <c r="AC191" s="159">
        <v>183931.3125</v>
      </c>
      <c r="AD191" s="174">
        <f>SUM(Muut[[#This Row],[Työttömyysaste]:[Työttömät ja palveluissa olevat ]])</f>
        <v>1025460.2641466921</v>
      </c>
      <c r="AF191" s="62"/>
    </row>
    <row r="192" spans="1:32" s="45" customFormat="1" x14ac:dyDescent="0.25">
      <c r="A192" s="90">
        <v>593</v>
      </c>
      <c r="B192" s="151" t="s">
        <v>191</v>
      </c>
      <c r="C192" s="395">
        <v>17178</v>
      </c>
      <c r="D192" s="134">
        <v>733</v>
      </c>
      <c r="E192" s="41">
        <v>6926</v>
      </c>
      <c r="F192" s="332">
        <f t="shared" si="5"/>
        <v>0.10583309269419579</v>
      </c>
      <c r="G192" s="377">
        <f>Muut[[#This Row],[Keskim. työttömyysaste 2024, %]]/$F$12</f>
        <v>0.98018087378860796</v>
      </c>
      <c r="H192" s="166">
        <v>0</v>
      </c>
      <c r="I192" s="383">
        <v>19</v>
      </c>
      <c r="J192" s="389">
        <v>1220</v>
      </c>
      <c r="K192" s="269">
        <v>1569</v>
      </c>
      <c r="L192" s="170">
        <f t="shared" si="6"/>
        <v>10.948374760994264</v>
      </c>
      <c r="M192" s="377">
        <v>1.6927975395935781</v>
      </c>
      <c r="N192" s="166">
        <v>0</v>
      </c>
      <c r="O192" s="397">
        <v>0</v>
      </c>
      <c r="P192" s="269">
        <v>4430</v>
      </c>
      <c r="Q192" s="15">
        <v>836</v>
      </c>
      <c r="R192" s="158">
        <v>0.18871331828442439</v>
      </c>
      <c r="S192" s="401">
        <v>1.2588041625580308</v>
      </c>
      <c r="T192" s="482">
        <v>1045.5</v>
      </c>
      <c r="U192" s="197">
        <v>1278474.9475019979</v>
      </c>
      <c r="V192" s="159">
        <v>0</v>
      </c>
      <c r="W192" s="159">
        <v>0</v>
      </c>
      <c r="X192" s="159">
        <v>2444599.4</v>
      </c>
      <c r="Y192" s="159">
        <v>1323670.4416715039</v>
      </c>
      <c r="Z192" s="159">
        <v>0</v>
      </c>
      <c r="AA192" s="155">
        <v>0</v>
      </c>
      <c r="AB192" s="159">
        <v>673795.67310178501</v>
      </c>
      <c r="AC192" s="159">
        <v>788923.84500000009</v>
      </c>
      <c r="AD192" s="174">
        <f>SUM(Muut[[#This Row],[Työttömyysaste]:[Työttömät ja palveluissa olevat ]])</f>
        <v>6509464.3072752859</v>
      </c>
      <c r="AF192" s="62"/>
    </row>
    <row r="193" spans="1:32" s="45" customFormat="1" x14ac:dyDescent="0.25">
      <c r="A193" s="90">
        <v>595</v>
      </c>
      <c r="B193" s="151" t="s">
        <v>192</v>
      </c>
      <c r="C193" s="395">
        <v>3980</v>
      </c>
      <c r="D193" s="134">
        <v>145.66666666666666</v>
      </c>
      <c r="E193" s="41">
        <v>1486</v>
      </c>
      <c r="F193" s="332">
        <f t="shared" si="5"/>
        <v>9.8026020637056968E-2</v>
      </c>
      <c r="G193" s="377">
        <f>Muut[[#This Row],[Keskim. työttömyysaste 2024, %]]/$F$12</f>
        <v>0.90787510896693391</v>
      </c>
      <c r="H193" s="166">
        <v>0</v>
      </c>
      <c r="I193" s="383">
        <v>10</v>
      </c>
      <c r="J193" s="389">
        <v>86</v>
      </c>
      <c r="K193" s="269">
        <v>1153.22</v>
      </c>
      <c r="L193" s="170">
        <f t="shared" si="6"/>
        <v>3.4512061878912954</v>
      </c>
      <c r="M193" s="377">
        <v>5.370117242772884</v>
      </c>
      <c r="N193" s="166">
        <v>0</v>
      </c>
      <c r="O193" s="397">
        <v>0</v>
      </c>
      <c r="P193" s="269">
        <v>855</v>
      </c>
      <c r="Q193" s="15">
        <v>126</v>
      </c>
      <c r="R193" s="158">
        <v>0.14736842105263157</v>
      </c>
      <c r="S193" s="401">
        <v>0.98301478420862587</v>
      </c>
      <c r="T193" s="482">
        <v>198.33333333333331</v>
      </c>
      <c r="U193" s="197">
        <v>274361.12895495998</v>
      </c>
      <c r="V193" s="159">
        <v>0</v>
      </c>
      <c r="W193" s="159">
        <v>0</v>
      </c>
      <c r="X193" s="159">
        <v>172324.22</v>
      </c>
      <c r="Y193" s="159">
        <v>972901.99282626645</v>
      </c>
      <c r="Z193" s="159">
        <v>0</v>
      </c>
      <c r="AA193" s="155">
        <v>0</v>
      </c>
      <c r="AB193" s="159">
        <v>121910.34789024432</v>
      </c>
      <c r="AC193" s="159">
        <v>149660.35</v>
      </c>
      <c r="AD193" s="174">
        <f>SUM(Muut[[#This Row],[Työttömyysaste]:[Työttömät ja palveluissa olevat ]])</f>
        <v>1691158.0396714709</v>
      </c>
      <c r="AF193" s="62"/>
    </row>
    <row r="194" spans="1:32" s="45" customFormat="1" x14ac:dyDescent="0.25">
      <c r="A194" s="90">
        <v>598</v>
      </c>
      <c r="B194" s="151" t="s">
        <v>193</v>
      </c>
      <c r="C194" s="395">
        <v>19576</v>
      </c>
      <c r="D194" s="134">
        <v>838.16666666666663</v>
      </c>
      <c r="E194" s="41">
        <v>8762</v>
      </c>
      <c r="F194" s="332">
        <f t="shared" si="5"/>
        <v>9.5659286312105296E-2</v>
      </c>
      <c r="G194" s="377">
        <f>Muut[[#This Row],[Keskim. työttömyysaste 2024, %]]/$F$12</f>
        <v>0.88595542713962727</v>
      </c>
      <c r="H194" s="166">
        <v>3</v>
      </c>
      <c r="I194" s="383">
        <v>10477</v>
      </c>
      <c r="J194" s="389">
        <v>3157</v>
      </c>
      <c r="K194" s="269">
        <v>88.38</v>
      </c>
      <c r="L194" s="170">
        <f t="shared" si="6"/>
        <v>221.4980764878932</v>
      </c>
      <c r="M194" s="377">
        <v>8.367287947519729E-2</v>
      </c>
      <c r="N194" s="166">
        <v>0</v>
      </c>
      <c r="O194" s="397">
        <v>0</v>
      </c>
      <c r="P194" s="269">
        <v>5994</v>
      </c>
      <c r="Q194" s="15">
        <v>1278</v>
      </c>
      <c r="R194" s="158">
        <v>0.21321321321321321</v>
      </c>
      <c r="S194" s="401">
        <v>1.4222296695596701</v>
      </c>
      <c r="T194" s="482">
        <v>1340.9166666666665</v>
      </c>
      <c r="U194" s="197">
        <v>1316889.1791271684</v>
      </c>
      <c r="V194" s="159">
        <v>441599.32320000004</v>
      </c>
      <c r="W194" s="159">
        <v>3139975.7585999998</v>
      </c>
      <c r="X194" s="159">
        <v>6325901.8899999997</v>
      </c>
      <c r="Y194" s="159">
        <v>74560.862737366158</v>
      </c>
      <c r="Z194" s="159">
        <v>0</v>
      </c>
      <c r="AA194" s="155">
        <v>0</v>
      </c>
      <c r="AB194" s="159">
        <v>867543.25923211128</v>
      </c>
      <c r="AC194" s="159">
        <v>1011842.3074999999</v>
      </c>
      <c r="AD194" s="174">
        <f>SUM(Muut[[#This Row],[Työttömyysaste]:[Työttömät ja palveluissa olevat ]])</f>
        <v>13178312.580396645</v>
      </c>
      <c r="AF194" s="62"/>
    </row>
    <row r="195" spans="1:32" s="45" customFormat="1" x14ac:dyDescent="0.25">
      <c r="A195" s="90">
        <v>599</v>
      </c>
      <c r="B195" s="151" t="s">
        <v>194</v>
      </c>
      <c r="C195" s="395">
        <v>11226</v>
      </c>
      <c r="D195" s="134">
        <v>151.41666666666666</v>
      </c>
      <c r="E195" s="41">
        <v>5337</v>
      </c>
      <c r="F195" s="332">
        <f t="shared" si="5"/>
        <v>2.8371119855099616E-2</v>
      </c>
      <c r="G195" s="377">
        <f>Muut[[#This Row],[Keskim. työttömyysaste 2024, %]]/$F$12</f>
        <v>0.26276118690291272</v>
      </c>
      <c r="H195" s="166">
        <v>3</v>
      </c>
      <c r="I195" s="383">
        <v>9927</v>
      </c>
      <c r="J195" s="389">
        <v>400</v>
      </c>
      <c r="K195" s="269">
        <v>794.23</v>
      </c>
      <c r="L195" s="170">
        <f t="shared" si="6"/>
        <v>14.134444682270878</v>
      </c>
      <c r="M195" s="377">
        <v>1.3112210825803661</v>
      </c>
      <c r="N195" s="166">
        <v>0</v>
      </c>
      <c r="O195" s="397">
        <v>0</v>
      </c>
      <c r="P195" s="269">
        <v>3270</v>
      </c>
      <c r="Q195" s="15">
        <v>309</v>
      </c>
      <c r="R195" s="158">
        <v>9.4495412844036702E-2</v>
      </c>
      <c r="S195" s="401">
        <v>0.63032763194504615</v>
      </c>
      <c r="T195" s="482">
        <v>213.75</v>
      </c>
      <c r="U195" s="197">
        <v>223975.05540118742</v>
      </c>
      <c r="V195" s="159">
        <v>253238.35320000004</v>
      </c>
      <c r="W195" s="159">
        <v>2975139.7686000001</v>
      </c>
      <c r="X195" s="159">
        <v>801508</v>
      </c>
      <c r="Y195" s="159">
        <v>670043.83358110813</v>
      </c>
      <c r="Z195" s="159">
        <v>0</v>
      </c>
      <c r="AA195" s="155">
        <v>0</v>
      </c>
      <c r="AB195" s="159">
        <v>220489.96716206212</v>
      </c>
      <c r="AC195" s="159">
        <v>161293.61250000002</v>
      </c>
      <c r="AD195" s="174">
        <f>SUM(Muut[[#This Row],[Työttömyysaste]:[Työttömät ja palveluissa olevat ]])</f>
        <v>5305688.5904443581</v>
      </c>
      <c r="AF195" s="62"/>
    </row>
    <row r="196" spans="1:32" s="45" customFormat="1" x14ac:dyDescent="0.25">
      <c r="A196" s="90">
        <v>601</v>
      </c>
      <c r="B196" s="151" t="s">
        <v>195</v>
      </c>
      <c r="C196" s="395">
        <v>3692</v>
      </c>
      <c r="D196" s="134">
        <v>174</v>
      </c>
      <c r="E196" s="41">
        <v>1554</v>
      </c>
      <c r="F196" s="332">
        <f t="shared" si="5"/>
        <v>0.11196911196911197</v>
      </c>
      <c r="G196" s="377">
        <f>Muut[[#This Row],[Keskim. työttömyysaste 2024, %]]/$F$12</f>
        <v>1.0370100619126827</v>
      </c>
      <c r="H196" s="166">
        <v>0</v>
      </c>
      <c r="I196" s="383">
        <v>0</v>
      </c>
      <c r="J196" s="389">
        <v>58</v>
      </c>
      <c r="K196" s="269">
        <v>1074.95</v>
      </c>
      <c r="L196" s="170">
        <f t="shared" si="6"/>
        <v>3.4345783524815108</v>
      </c>
      <c r="M196" s="377">
        <v>5.3961156089419244</v>
      </c>
      <c r="N196" s="166">
        <v>0</v>
      </c>
      <c r="O196" s="397">
        <v>0</v>
      </c>
      <c r="P196" s="269">
        <v>895</v>
      </c>
      <c r="Q196" s="15">
        <v>132</v>
      </c>
      <c r="R196" s="158">
        <v>0.14748603351955308</v>
      </c>
      <c r="S196" s="401">
        <v>0.98379931316649405</v>
      </c>
      <c r="T196" s="482">
        <v>233</v>
      </c>
      <c r="U196" s="197">
        <v>290708.72241180274</v>
      </c>
      <c r="V196" s="159">
        <v>0</v>
      </c>
      <c r="W196" s="159">
        <v>0</v>
      </c>
      <c r="X196" s="159">
        <v>116218.66</v>
      </c>
      <c r="Y196" s="159">
        <v>906870.32586028241</v>
      </c>
      <c r="Z196" s="159">
        <v>0</v>
      </c>
      <c r="AA196" s="155">
        <v>0</v>
      </c>
      <c r="AB196" s="159">
        <v>113178.94892080528</v>
      </c>
      <c r="AC196" s="159">
        <v>175819.47</v>
      </c>
      <c r="AD196" s="174">
        <f>SUM(Muut[[#This Row],[Työttömyysaste]:[Työttömät ja palveluissa olevat ]])</f>
        <v>1602796.1271928903</v>
      </c>
      <c r="AF196" s="62"/>
    </row>
    <row r="197" spans="1:32" s="45" customFormat="1" x14ac:dyDescent="0.25">
      <c r="A197" s="90">
        <v>604</v>
      </c>
      <c r="B197" s="151" t="s">
        <v>196</v>
      </c>
      <c r="C197" s="395">
        <v>21042</v>
      </c>
      <c r="D197" s="134">
        <v>861.83333333333337</v>
      </c>
      <c r="E197" s="41">
        <v>10464</v>
      </c>
      <c r="F197" s="332">
        <f t="shared" si="5"/>
        <v>8.236174821610602E-2</v>
      </c>
      <c r="G197" s="377">
        <f>Muut[[#This Row],[Keskim. työttömyysaste 2024, %]]/$F$12</f>
        <v>0.76279931237091758</v>
      </c>
      <c r="H197" s="166">
        <v>0</v>
      </c>
      <c r="I197" s="383">
        <v>81</v>
      </c>
      <c r="J197" s="389">
        <v>1006</v>
      </c>
      <c r="K197" s="269">
        <v>81.42</v>
      </c>
      <c r="L197" s="170">
        <f t="shared" si="6"/>
        <v>258.43773028739867</v>
      </c>
      <c r="M197" s="377">
        <v>7.1713142803681407E-2</v>
      </c>
      <c r="N197" s="166">
        <v>0</v>
      </c>
      <c r="O197" s="397">
        <v>0</v>
      </c>
      <c r="P197" s="269">
        <v>7474</v>
      </c>
      <c r="Q197" s="15">
        <v>500</v>
      </c>
      <c r="R197" s="158">
        <v>6.6898581750066896E-2</v>
      </c>
      <c r="S197" s="401">
        <v>0.44624414398399909</v>
      </c>
      <c r="T197" s="482">
        <v>1185</v>
      </c>
      <c r="U197" s="197">
        <v>1218739.0003299089</v>
      </c>
      <c r="V197" s="159">
        <v>0</v>
      </c>
      <c r="W197" s="159">
        <v>0</v>
      </c>
      <c r="X197" s="159">
        <v>2015792.6199999999</v>
      </c>
      <c r="Y197" s="159">
        <v>68689.131523832926</v>
      </c>
      <c r="Z197" s="159">
        <v>0</v>
      </c>
      <c r="AA197" s="155">
        <v>0</v>
      </c>
      <c r="AB197" s="159">
        <v>292588.32669348439</v>
      </c>
      <c r="AC197" s="159">
        <v>894189.15</v>
      </c>
      <c r="AD197" s="174">
        <f>SUM(Muut[[#This Row],[Työttömyysaste]:[Työttömät ja palveluissa olevat ]])</f>
        <v>4489998.2285472266</v>
      </c>
      <c r="AF197" s="62"/>
    </row>
    <row r="198" spans="1:32" s="45" customFormat="1" x14ac:dyDescent="0.25">
      <c r="A198" s="90">
        <v>607</v>
      </c>
      <c r="B198" s="151" t="s">
        <v>197</v>
      </c>
      <c r="C198" s="395">
        <v>3999</v>
      </c>
      <c r="D198" s="134">
        <v>208.83333333333334</v>
      </c>
      <c r="E198" s="41">
        <v>1607</v>
      </c>
      <c r="F198" s="332">
        <f t="shared" si="5"/>
        <v>0.12995229205559014</v>
      </c>
      <c r="G198" s="377">
        <f>Muut[[#This Row],[Keskim. työttömyysaste 2024, %]]/$F$12</f>
        <v>1.2035625902564828</v>
      </c>
      <c r="H198" s="166">
        <v>0</v>
      </c>
      <c r="I198" s="383">
        <v>5</v>
      </c>
      <c r="J198" s="389">
        <v>58</v>
      </c>
      <c r="K198" s="269">
        <v>804.62</v>
      </c>
      <c r="L198" s="170">
        <f t="shared" si="6"/>
        <v>4.970047972956178</v>
      </c>
      <c r="M198" s="377">
        <v>3.7290146813081742</v>
      </c>
      <c r="N198" s="166">
        <v>0</v>
      </c>
      <c r="O198" s="397">
        <v>0</v>
      </c>
      <c r="P198" s="269">
        <v>1017</v>
      </c>
      <c r="Q198" s="15">
        <v>116</v>
      </c>
      <c r="R198" s="158">
        <v>0.11406096361848574</v>
      </c>
      <c r="S198" s="401">
        <v>0.76083880615107857</v>
      </c>
      <c r="T198" s="482">
        <v>291.83333333333337</v>
      </c>
      <c r="U198" s="197">
        <v>365454.64340522082</v>
      </c>
      <c r="V198" s="159">
        <v>0</v>
      </c>
      <c r="W198" s="159">
        <v>0</v>
      </c>
      <c r="X198" s="159">
        <v>116218.66</v>
      </c>
      <c r="Y198" s="159">
        <v>678809.24842429929</v>
      </c>
      <c r="Z198" s="159">
        <v>0</v>
      </c>
      <c r="AA198" s="155">
        <v>0</v>
      </c>
      <c r="AB198" s="159">
        <v>94807.241061470777</v>
      </c>
      <c r="AC198" s="159">
        <v>220214.51500000004</v>
      </c>
      <c r="AD198" s="174">
        <f>SUM(Muut[[#This Row],[Työttömyysaste]:[Työttömät ja palveluissa olevat ]])</f>
        <v>1475504.307890991</v>
      </c>
      <c r="AF198" s="62"/>
    </row>
    <row r="199" spans="1:32" s="45" customFormat="1" x14ac:dyDescent="0.25">
      <c r="A199" s="90">
        <v>608</v>
      </c>
      <c r="B199" s="151" t="s">
        <v>198</v>
      </c>
      <c r="C199" s="395">
        <v>1931</v>
      </c>
      <c r="D199" s="134">
        <v>79</v>
      </c>
      <c r="E199" s="41">
        <v>786</v>
      </c>
      <c r="F199" s="332">
        <f t="shared" si="5"/>
        <v>0.1005089058524173</v>
      </c>
      <c r="G199" s="377">
        <f>Muut[[#This Row],[Keskim. työttömyysaste 2024, %]]/$F$12</f>
        <v>0.9308705307008599</v>
      </c>
      <c r="H199" s="166">
        <v>0</v>
      </c>
      <c r="I199" s="383">
        <v>1</v>
      </c>
      <c r="J199" s="389">
        <v>34</v>
      </c>
      <c r="K199" s="269">
        <v>301.22000000000003</v>
      </c>
      <c r="L199" s="170">
        <f t="shared" si="6"/>
        <v>6.4105969059159413</v>
      </c>
      <c r="M199" s="377">
        <v>2.891054004792629</v>
      </c>
      <c r="N199" s="166">
        <v>0</v>
      </c>
      <c r="O199" s="397">
        <v>0</v>
      </c>
      <c r="P199" s="269">
        <v>488</v>
      </c>
      <c r="Q199" s="15">
        <v>86</v>
      </c>
      <c r="R199" s="158">
        <v>0.17622950819672131</v>
      </c>
      <c r="S199" s="401">
        <v>1.1755314383759476</v>
      </c>
      <c r="T199" s="482">
        <v>108.83333333333333</v>
      </c>
      <c r="U199" s="197">
        <v>136485.00983390058</v>
      </c>
      <c r="V199" s="159">
        <v>0</v>
      </c>
      <c r="W199" s="159">
        <v>0</v>
      </c>
      <c r="X199" s="159">
        <v>68128.179999999993</v>
      </c>
      <c r="Y199" s="159">
        <v>254121.10289374791</v>
      </c>
      <c r="Z199" s="159">
        <v>0</v>
      </c>
      <c r="AA199" s="155">
        <v>0</v>
      </c>
      <c r="AB199" s="159">
        <v>70731.679625823235</v>
      </c>
      <c r="AC199" s="159">
        <v>82124.544999999998</v>
      </c>
      <c r="AD199" s="174">
        <f>SUM(Muut[[#This Row],[Työttömyysaste]:[Työttömät ja palveluissa olevat ]])</f>
        <v>611590.51735347183</v>
      </c>
      <c r="AF199" s="62"/>
    </row>
    <row r="200" spans="1:32" s="45" customFormat="1" x14ac:dyDescent="0.25">
      <c r="A200" s="151">
        <v>609</v>
      </c>
      <c r="B200" s="151" t="s">
        <v>199</v>
      </c>
      <c r="C200" s="395">
        <v>83305</v>
      </c>
      <c r="D200" s="134">
        <v>4838.583333333333</v>
      </c>
      <c r="E200" s="41">
        <v>38375</v>
      </c>
      <c r="F200" s="332">
        <f t="shared" si="5"/>
        <v>0.12608686210640607</v>
      </c>
      <c r="G200" s="377">
        <f>Muut[[#This Row],[Keskim. työttömyysaste 2024, %]]/$F$12</f>
        <v>1.1677626300672093</v>
      </c>
      <c r="H200" s="166">
        <v>0</v>
      </c>
      <c r="I200" s="383">
        <v>467</v>
      </c>
      <c r="J200" s="389">
        <v>4863</v>
      </c>
      <c r="K200" s="269">
        <v>1156.49</v>
      </c>
      <c r="L200" s="170">
        <f t="shared" si="6"/>
        <v>72.032615932692892</v>
      </c>
      <c r="M200" s="377">
        <v>0.2572915285386424</v>
      </c>
      <c r="N200" s="166">
        <v>3</v>
      </c>
      <c r="O200" s="397">
        <v>858</v>
      </c>
      <c r="P200" s="269">
        <v>24671</v>
      </c>
      <c r="Q200" s="15">
        <v>3298</v>
      </c>
      <c r="R200" s="158">
        <v>0.13367921851566616</v>
      </c>
      <c r="S200" s="401">
        <v>0.89170154096598253</v>
      </c>
      <c r="T200" s="482">
        <v>6601.833333333333</v>
      </c>
      <c r="U200" s="197">
        <v>7386505.7756160721</v>
      </c>
      <c r="V200" s="159">
        <v>0</v>
      </c>
      <c r="W200" s="159">
        <v>0</v>
      </c>
      <c r="X200" s="159">
        <v>9744333.5099999998</v>
      </c>
      <c r="Y200" s="159">
        <v>975660.69412917644</v>
      </c>
      <c r="Z200" s="159">
        <v>0</v>
      </c>
      <c r="AA200" s="155">
        <v>278395.26</v>
      </c>
      <c r="AB200" s="159">
        <v>2314664.4144745339</v>
      </c>
      <c r="AC200" s="159">
        <v>4981677.415</v>
      </c>
      <c r="AD200" s="174">
        <f>SUM(Muut[[#This Row],[Työttömyysaste]:[Työttömät ja palveluissa olevat ]])</f>
        <v>25681237.069219783</v>
      </c>
      <c r="AF200" s="62"/>
    </row>
    <row r="201" spans="1:32" s="45" customFormat="1" x14ac:dyDescent="0.25">
      <c r="A201" s="90">
        <v>611</v>
      </c>
      <c r="B201" s="151" t="s">
        <v>200</v>
      </c>
      <c r="C201" s="395">
        <v>4961</v>
      </c>
      <c r="D201" s="134">
        <v>190.91666666666666</v>
      </c>
      <c r="E201" s="41">
        <v>2627</v>
      </c>
      <c r="F201" s="332">
        <f t="shared" si="5"/>
        <v>7.2674787463519852E-2</v>
      </c>
      <c r="G201" s="377">
        <f>Muut[[#This Row],[Keskim. työttömyysaste 2024, %]]/$F$12</f>
        <v>0.67308282187525059</v>
      </c>
      <c r="H201" s="166">
        <v>0</v>
      </c>
      <c r="I201" s="383">
        <v>119</v>
      </c>
      <c r="J201" s="389">
        <v>193</v>
      </c>
      <c r="K201" s="269">
        <v>146.54</v>
      </c>
      <c r="L201" s="170">
        <f t="shared" si="6"/>
        <v>33.854237750784769</v>
      </c>
      <c r="M201" s="377">
        <v>0.5474464377071937</v>
      </c>
      <c r="N201" s="166">
        <v>0</v>
      </c>
      <c r="O201" s="397">
        <v>0</v>
      </c>
      <c r="P201" s="269">
        <v>1657</v>
      </c>
      <c r="Q201" s="15">
        <v>195</v>
      </c>
      <c r="R201" s="158">
        <v>0.11768255884127941</v>
      </c>
      <c r="S201" s="401">
        <v>0.78499650303753743</v>
      </c>
      <c r="T201" s="482">
        <v>239.75</v>
      </c>
      <c r="U201" s="197">
        <v>253542.7133570044</v>
      </c>
      <c r="V201" s="159">
        <v>0</v>
      </c>
      <c r="W201" s="159">
        <v>0</v>
      </c>
      <c r="X201" s="159">
        <v>386727.61</v>
      </c>
      <c r="Y201" s="159">
        <v>123626.93851022447</v>
      </c>
      <c r="Z201" s="159">
        <v>0</v>
      </c>
      <c r="AA201" s="155">
        <v>0</v>
      </c>
      <c r="AB201" s="159">
        <v>121348.496022897</v>
      </c>
      <c r="AC201" s="159">
        <v>180912.95250000001</v>
      </c>
      <c r="AD201" s="174">
        <f>SUM(Muut[[#This Row],[Työttömyysaste]:[Työttömät ja palveluissa olevat ]])</f>
        <v>1066158.7103901259</v>
      </c>
      <c r="AF201" s="62"/>
    </row>
    <row r="202" spans="1:32" s="45" customFormat="1" x14ac:dyDescent="0.25">
      <c r="A202" s="90">
        <v>614</v>
      </c>
      <c r="B202" s="151" t="s">
        <v>201</v>
      </c>
      <c r="C202" s="395">
        <v>2878</v>
      </c>
      <c r="D202" s="134">
        <v>131.16666666666666</v>
      </c>
      <c r="E202" s="41">
        <v>1163</v>
      </c>
      <c r="F202" s="332">
        <f t="shared" si="5"/>
        <v>0.11278303238750358</v>
      </c>
      <c r="G202" s="377">
        <f>Muut[[#This Row],[Keskim. työttömyysaste 2024, %]]/$F$12</f>
        <v>1.0445482449760717</v>
      </c>
      <c r="H202" s="166">
        <v>0</v>
      </c>
      <c r="I202" s="383">
        <v>4</v>
      </c>
      <c r="J202" s="389">
        <v>68</v>
      </c>
      <c r="K202" s="269">
        <v>3039.65</v>
      </c>
      <c r="L202" s="170">
        <f t="shared" si="6"/>
        <v>0.94681953514384876</v>
      </c>
      <c r="M202" s="377">
        <v>19.574355164887649</v>
      </c>
      <c r="N202" s="166">
        <v>0</v>
      </c>
      <c r="O202" s="397">
        <v>0</v>
      </c>
      <c r="P202" s="269">
        <v>588</v>
      </c>
      <c r="Q202" s="15">
        <v>88</v>
      </c>
      <c r="R202" s="158">
        <v>0.14965986394557823</v>
      </c>
      <c r="S202" s="401">
        <v>0.99829975655783676</v>
      </c>
      <c r="T202" s="482">
        <v>184.5</v>
      </c>
      <c r="U202" s="197">
        <v>228261.51383769335</v>
      </c>
      <c r="V202" s="159">
        <v>0</v>
      </c>
      <c r="W202" s="159">
        <v>0</v>
      </c>
      <c r="X202" s="159">
        <v>136256.35999999999</v>
      </c>
      <c r="Y202" s="159">
        <v>2564368.9343701638</v>
      </c>
      <c r="Z202" s="159">
        <v>0</v>
      </c>
      <c r="AA202" s="155">
        <v>0</v>
      </c>
      <c r="AB202" s="159">
        <v>89526.004752476845</v>
      </c>
      <c r="AC202" s="159">
        <v>139221.85500000001</v>
      </c>
      <c r="AD202" s="174">
        <f>SUM(Muut[[#This Row],[Työttömyysaste]:[Työttömät ja palveluissa olevat ]])</f>
        <v>3157634.6679603341</v>
      </c>
      <c r="AF202" s="62"/>
    </row>
    <row r="203" spans="1:32" s="45" customFormat="1" x14ac:dyDescent="0.25">
      <c r="A203" s="90">
        <v>615</v>
      </c>
      <c r="B203" s="151" t="s">
        <v>202</v>
      </c>
      <c r="C203" s="395">
        <v>7304</v>
      </c>
      <c r="D203" s="134">
        <v>463.25</v>
      </c>
      <c r="E203" s="41">
        <v>2874</v>
      </c>
      <c r="F203" s="332">
        <f t="shared" si="5"/>
        <v>0.16118649965205289</v>
      </c>
      <c r="G203" s="377">
        <f>Muut[[#This Row],[Keskim. työttömyysaste 2024, %]]/$F$12</f>
        <v>1.4928404721989299</v>
      </c>
      <c r="H203" s="166">
        <v>0</v>
      </c>
      <c r="I203" s="383">
        <v>11</v>
      </c>
      <c r="J203" s="389">
        <v>163</v>
      </c>
      <c r="K203" s="269">
        <v>5638.52</v>
      </c>
      <c r="L203" s="170">
        <f t="shared" si="6"/>
        <v>1.29537538219249</v>
      </c>
      <c r="M203" s="377">
        <v>14.307344506262584</v>
      </c>
      <c r="N203" s="166">
        <v>0</v>
      </c>
      <c r="O203" s="397">
        <v>0</v>
      </c>
      <c r="P203" s="269">
        <v>1667</v>
      </c>
      <c r="Q203" s="15">
        <v>243</v>
      </c>
      <c r="R203" s="158">
        <v>0.14577084583083383</v>
      </c>
      <c r="S203" s="401">
        <v>0.97235822664564775</v>
      </c>
      <c r="T203" s="482">
        <v>619.5</v>
      </c>
      <c r="U203" s="197">
        <v>827918.45800288906</v>
      </c>
      <c r="V203" s="159">
        <v>0</v>
      </c>
      <c r="W203" s="159">
        <v>0</v>
      </c>
      <c r="X203" s="159">
        <v>326614.51</v>
      </c>
      <c r="Y203" s="159">
        <v>4756878.4313407317</v>
      </c>
      <c r="Z203" s="159">
        <v>0</v>
      </c>
      <c r="AA203" s="155">
        <v>0</v>
      </c>
      <c r="AB203" s="159">
        <v>221301.57582800134</v>
      </c>
      <c r="AC203" s="159">
        <v>467468.505</v>
      </c>
      <c r="AD203" s="174">
        <f>SUM(Muut[[#This Row],[Työttömyysaste]:[Työttömät ja palveluissa olevat ]])</f>
        <v>6600181.4801716218</v>
      </c>
      <c r="AF203" s="62"/>
    </row>
    <row r="204" spans="1:32" s="45" customFormat="1" x14ac:dyDescent="0.25">
      <c r="A204" s="90">
        <v>616</v>
      </c>
      <c r="B204" s="151" t="s">
        <v>203</v>
      </c>
      <c r="C204" s="395">
        <v>1743</v>
      </c>
      <c r="D204" s="134">
        <v>88.833333333333329</v>
      </c>
      <c r="E204" s="41">
        <v>900</v>
      </c>
      <c r="F204" s="332">
        <f t="shared" ref="F204:F267" si="7">D204/E204</f>
        <v>9.8703703703703696E-2</v>
      </c>
      <c r="G204" s="377">
        <f>Muut[[#This Row],[Keskim. työttömyysaste 2024, %]]/$F$12</f>
        <v>0.91415151990332111</v>
      </c>
      <c r="H204" s="166">
        <v>0</v>
      </c>
      <c r="I204" s="383">
        <v>14</v>
      </c>
      <c r="J204" s="389">
        <v>64</v>
      </c>
      <c r="K204" s="269">
        <v>145.09</v>
      </c>
      <c r="L204" s="170">
        <f t="shared" si="6"/>
        <v>12.013233165621338</v>
      </c>
      <c r="M204" s="377">
        <v>1.5427472023931994</v>
      </c>
      <c r="N204" s="166">
        <v>0</v>
      </c>
      <c r="O204" s="397">
        <v>0</v>
      </c>
      <c r="P204" s="269">
        <v>511</v>
      </c>
      <c r="Q204" s="15">
        <v>66</v>
      </c>
      <c r="R204" s="158">
        <v>0.12915851272015655</v>
      </c>
      <c r="S204" s="401">
        <v>0.861546365248544</v>
      </c>
      <c r="T204" s="482">
        <v>106.75</v>
      </c>
      <c r="U204" s="197">
        <v>120984.28791160976</v>
      </c>
      <c r="V204" s="159">
        <v>0</v>
      </c>
      <c r="W204" s="159">
        <v>0</v>
      </c>
      <c r="X204" s="159">
        <v>128241.28</v>
      </c>
      <c r="Y204" s="159">
        <v>122403.66117407171</v>
      </c>
      <c r="Z204" s="159">
        <v>0</v>
      </c>
      <c r="AA204" s="155">
        <v>0</v>
      </c>
      <c r="AB204" s="159">
        <v>46792.202803815089</v>
      </c>
      <c r="AC204" s="159">
        <v>80552.482499999998</v>
      </c>
      <c r="AD204" s="174">
        <f>SUM(Muut[[#This Row],[Työttömyysaste]:[Työttömät ja palveluissa olevat ]])</f>
        <v>498973.91438949655</v>
      </c>
      <c r="AF204" s="62"/>
    </row>
    <row r="205" spans="1:32" s="45" customFormat="1" x14ac:dyDescent="0.25">
      <c r="A205" s="90">
        <v>619</v>
      </c>
      <c r="B205" s="151" t="s">
        <v>204</v>
      </c>
      <c r="C205" s="395">
        <v>2607</v>
      </c>
      <c r="D205" s="134">
        <v>67.666666666666671</v>
      </c>
      <c r="E205" s="41">
        <v>1015</v>
      </c>
      <c r="F205" s="332">
        <f t="shared" si="7"/>
        <v>6.6666666666666666E-2</v>
      </c>
      <c r="G205" s="377">
        <f>Muut[[#This Row],[Keskim. työttömyysaste 2024, %]]/$F$12</f>
        <v>0.6174381747939881</v>
      </c>
      <c r="H205" s="166">
        <v>0</v>
      </c>
      <c r="I205" s="383">
        <v>3</v>
      </c>
      <c r="J205" s="389">
        <v>89</v>
      </c>
      <c r="K205" s="269">
        <v>361.1</v>
      </c>
      <c r="L205" s="170">
        <f t="shared" ref="L205:L268" si="8">C205/K205</f>
        <v>7.2196067571309879</v>
      </c>
      <c r="M205" s="377">
        <v>2.5670902143878722</v>
      </c>
      <c r="N205" s="166">
        <v>0</v>
      </c>
      <c r="O205" s="397">
        <v>0</v>
      </c>
      <c r="P205" s="269">
        <v>627</v>
      </c>
      <c r="Q205" s="15">
        <v>106</v>
      </c>
      <c r="R205" s="158">
        <v>0.16905901116427433</v>
      </c>
      <c r="S205" s="401">
        <v>1.1277009429233154</v>
      </c>
      <c r="T205" s="482">
        <v>116.33333333333334</v>
      </c>
      <c r="U205" s="197">
        <v>122221.5841557643</v>
      </c>
      <c r="V205" s="159">
        <v>0</v>
      </c>
      <c r="W205" s="159">
        <v>0</v>
      </c>
      <c r="X205" s="159">
        <v>178335.53</v>
      </c>
      <c r="Y205" s="159">
        <v>304638.23867914604</v>
      </c>
      <c r="Z205" s="159">
        <v>0</v>
      </c>
      <c r="AA205" s="155">
        <v>0</v>
      </c>
      <c r="AB205" s="159">
        <v>91607.79372154575</v>
      </c>
      <c r="AC205" s="159">
        <v>87783.970000000016</v>
      </c>
      <c r="AD205" s="174">
        <f>SUM(Muut[[#This Row],[Työttömyysaste]:[Työttömät ja palveluissa olevat ]])</f>
        <v>784587.11655645608</v>
      </c>
      <c r="AF205" s="62"/>
    </row>
    <row r="206" spans="1:32" s="45" customFormat="1" x14ac:dyDescent="0.25">
      <c r="A206" s="90">
        <v>620</v>
      </c>
      <c r="B206" s="151" t="s">
        <v>205</v>
      </c>
      <c r="C206" s="395">
        <v>2345</v>
      </c>
      <c r="D206" s="134">
        <v>160</v>
      </c>
      <c r="E206" s="41">
        <v>854</v>
      </c>
      <c r="F206" s="332">
        <f t="shared" si="7"/>
        <v>0.18735362997658081</v>
      </c>
      <c r="G206" s="377">
        <f>Muut[[#This Row],[Keskim. työttömyysaste 2024, %]]/$F$12</f>
        <v>1.735189250006524</v>
      </c>
      <c r="H206" s="166">
        <v>0</v>
      </c>
      <c r="I206" s="383">
        <v>5</v>
      </c>
      <c r="J206" s="389">
        <v>84</v>
      </c>
      <c r="K206" s="269">
        <v>2461.1999999999998</v>
      </c>
      <c r="L206" s="170">
        <f t="shared" si="8"/>
        <v>0.95278725824800914</v>
      </c>
      <c r="M206" s="377">
        <v>19.451752421667361</v>
      </c>
      <c r="N206" s="166">
        <v>0</v>
      </c>
      <c r="O206" s="397">
        <v>0</v>
      </c>
      <c r="P206" s="269">
        <v>476</v>
      </c>
      <c r="Q206" s="15">
        <v>85</v>
      </c>
      <c r="R206" s="158">
        <v>0.17857142857142858</v>
      </c>
      <c r="S206" s="401">
        <v>1.1911531186201463</v>
      </c>
      <c r="T206" s="482">
        <v>226.08333333333331</v>
      </c>
      <c r="U206" s="197">
        <v>308960.59682077414</v>
      </c>
      <c r="V206" s="159">
        <v>0</v>
      </c>
      <c r="W206" s="159">
        <v>0</v>
      </c>
      <c r="X206" s="159">
        <v>168316.68</v>
      </c>
      <c r="Y206" s="159">
        <v>2076365.6411994298</v>
      </c>
      <c r="Z206" s="159">
        <v>0</v>
      </c>
      <c r="AA206" s="155">
        <v>0</v>
      </c>
      <c r="AB206" s="159">
        <v>87037.796608197823</v>
      </c>
      <c r="AC206" s="159">
        <v>170600.2225</v>
      </c>
      <c r="AD206" s="174">
        <f>SUM(Muut[[#This Row],[Työttömyysaste]:[Työttömät ja palveluissa olevat ]])</f>
        <v>2811280.9371284018</v>
      </c>
      <c r="AF206" s="62"/>
    </row>
    <row r="207" spans="1:32" s="45" customFormat="1" x14ac:dyDescent="0.25">
      <c r="A207" s="90">
        <v>623</v>
      </c>
      <c r="B207" s="151" t="s">
        <v>206</v>
      </c>
      <c r="C207" s="395">
        <v>2101</v>
      </c>
      <c r="D207" s="134">
        <v>67.916666666666671</v>
      </c>
      <c r="E207" s="41">
        <v>818</v>
      </c>
      <c r="F207" s="332">
        <f t="shared" si="7"/>
        <v>8.3027709861450694E-2</v>
      </c>
      <c r="G207" s="377">
        <f>Muut[[#This Row],[Keskim. työttömyysaste 2024, %]]/$F$12</f>
        <v>0.76896716451268377</v>
      </c>
      <c r="H207" s="166">
        <v>0</v>
      </c>
      <c r="I207" s="383">
        <v>6</v>
      </c>
      <c r="J207" s="389">
        <v>72</v>
      </c>
      <c r="K207" s="269">
        <v>794.12</v>
      </c>
      <c r="L207" s="170">
        <f t="shared" si="8"/>
        <v>2.6456958646048454</v>
      </c>
      <c r="M207" s="377">
        <v>7.0051067115862988</v>
      </c>
      <c r="N207" s="166">
        <v>1</v>
      </c>
      <c r="O207" s="397">
        <v>0</v>
      </c>
      <c r="P207" s="269">
        <v>443</v>
      </c>
      <c r="Q207" s="15">
        <v>66</v>
      </c>
      <c r="R207" s="158">
        <v>0.1489841986455982</v>
      </c>
      <c r="S207" s="401">
        <v>0.99379275991423488</v>
      </c>
      <c r="T207" s="482">
        <v>94.25</v>
      </c>
      <c r="U207" s="197">
        <v>122672.50895984242</v>
      </c>
      <c r="V207" s="159">
        <v>0</v>
      </c>
      <c r="W207" s="159">
        <v>0</v>
      </c>
      <c r="X207" s="159">
        <v>144271.44</v>
      </c>
      <c r="Y207" s="159">
        <v>669951.03323146887</v>
      </c>
      <c r="Z207" s="159">
        <v>931940.57</v>
      </c>
      <c r="AA207" s="155">
        <v>0</v>
      </c>
      <c r="AB207" s="159">
        <v>65060.789620146796</v>
      </c>
      <c r="AC207" s="159">
        <v>71120.107499999998</v>
      </c>
      <c r="AD207" s="174">
        <f>SUM(Muut[[#This Row],[Työttömyysaste]:[Työttömät ja palveluissa olevat ]])</f>
        <v>2005016.449311458</v>
      </c>
      <c r="AF207" s="62"/>
    </row>
    <row r="208" spans="1:32" s="45" customFormat="1" x14ac:dyDescent="0.25">
      <c r="A208" s="90">
        <v>624</v>
      </c>
      <c r="B208" s="151" t="s">
        <v>207</v>
      </c>
      <c r="C208" s="395">
        <v>5001</v>
      </c>
      <c r="D208" s="134">
        <v>235</v>
      </c>
      <c r="E208" s="41">
        <v>2360</v>
      </c>
      <c r="F208" s="332">
        <f t="shared" si="7"/>
        <v>9.9576271186440676E-2</v>
      </c>
      <c r="G208" s="377">
        <f>Muut[[#This Row],[Keskim. työttömyysaste 2024, %]]/$F$12</f>
        <v>0.92223286701220675</v>
      </c>
      <c r="H208" s="166">
        <v>1</v>
      </c>
      <c r="I208" s="383">
        <v>331</v>
      </c>
      <c r="J208" s="389">
        <v>246</v>
      </c>
      <c r="K208" s="269">
        <v>324.63</v>
      </c>
      <c r="L208" s="170">
        <f t="shared" si="8"/>
        <v>15.405230570187598</v>
      </c>
      <c r="M208" s="377">
        <v>1.2030577389620873</v>
      </c>
      <c r="N208" s="166">
        <v>3</v>
      </c>
      <c r="O208" s="397">
        <v>186</v>
      </c>
      <c r="P208" s="269">
        <v>1529</v>
      </c>
      <c r="Q208" s="15">
        <v>202</v>
      </c>
      <c r="R208" s="158">
        <v>0.13211249182472204</v>
      </c>
      <c r="S208" s="401">
        <v>0.88125075721589885</v>
      </c>
      <c r="T208" s="482">
        <v>292.08333333333331</v>
      </c>
      <c r="U208" s="197">
        <v>350195.73310277658</v>
      </c>
      <c r="V208" s="159">
        <v>112813.55820000001</v>
      </c>
      <c r="W208" s="159">
        <v>99201.295799999993</v>
      </c>
      <c r="X208" s="159">
        <v>492927.42</v>
      </c>
      <c r="Y208" s="159">
        <v>273870.70457604865</v>
      </c>
      <c r="Z208" s="159">
        <v>0</v>
      </c>
      <c r="AA208" s="155">
        <v>60351.420000000006</v>
      </c>
      <c r="AB208" s="159">
        <v>137326.32774783188</v>
      </c>
      <c r="AC208" s="159">
        <v>220403.16250000001</v>
      </c>
      <c r="AD208" s="174">
        <f>SUM(Muut[[#This Row],[Työttömyysaste]:[Työttömät ja palveluissa olevat ]])</f>
        <v>1747089.6219266572</v>
      </c>
      <c r="AF208" s="62"/>
    </row>
    <row r="209" spans="1:32" s="45" customFormat="1" x14ac:dyDescent="0.25">
      <c r="A209" s="90">
        <v>625</v>
      </c>
      <c r="B209" s="151" t="s">
        <v>208</v>
      </c>
      <c r="C209" s="395">
        <v>2976</v>
      </c>
      <c r="D209" s="134">
        <v>128.25</v>
      </c>
      <c r="E209" s="41">
        <v>1251</v>
      </c>
      <c r="F209" s="332">
        <f t="shared" si="7"/>
        <v>0.10251798561151079</v>
      </c>
      <c r="G209" s="377">
        <f>Muut[[#This Row],[Keskim. työttömyysaste 2024, %]]/$F$12</f>
        <v>0.94947776879291335</v>
      </c>
      <c r="H209" s="166">
        <v>0</v>
      </c>
      <c r="I209" s="383">
        <v>6</v>
      </c>
      <c r="J209" s="389">
        <v>127</v>
      </c>
      <c r="K209" s="269">
        <v>543.6</v>
      </c>
      <c r="L209" s="170">
        <f t="shared" si="8"/>
        <v>5.4746136865342159</v>
      </c>
      <c r="M209" s="377">
        <v>3.3853314442159932</v>
      </c>
      <c r="N209" s="166">
        <v>0</v>
      </c>
      <c r="O209" s="397">
        <v>0</v>
      </c>
      <c r="P209" s="269">
        <v>831</v>
      </c>
      <c r="Q209" s="15">
        <v>116</v>
      </c>
      <c r="R209" s="158">
        <v>0.13959085439229843</v>
      </c>
      <c r="S209" s="401">
        <v>0.93113485662532725</v>
      </c>
      <c r="T209" s="482">
        <v>165.25</v>
      </c>
      <c r="U209" s="197">
        <v>214551.28862571105</v>
      </c>
      <c r="V209" s="159">
        <v>0</v>
      </c>
      <c r="W209" s="159">
        <v>0</v>
      </c>
      <c r="X209" s="159">
        <v>254478.79</v>
      </c>
      <c r="Y209" s="159">
        <v>458602.45512595895</v>
      </c>
      <c r="Z209" s="159">
        <v>0</v>
      </c>
      <c r="AA209" s="155">
        <v>0</v>
      </c>
      <c r="AB209" s="159">
        <v>86346.146506156918</v>
      </c>
      <c r="AC209" s="159">
        <v>124695.99750000001</v>
      </c>
      <c r="AD209" s="174">
        <f>SUM(Muut[[#This Row],[Työttömyysaste]:[Työttömät ja palveluissa olevat ]])</f>
        <v>1138674.6777578269</v>
      </c>
      <c r="AF209" s="62"/>
    </row>
    <row r="210" spans="1:32" s="45" customFormat="1" x14ac:dyDescent="0.25">
      <c r="A210" s="90">
        <v>626</v>
      </c>
      <c r="B210" s="151" t="s">
        <v>209</v>
      </c>
      <c r="C210" s="395">
        <v>4702</v>
      </c>
      <c r="D210" s="134">
        <v>225.16666666666666</v>
      </c>
      <c r="E210" s="41">
        <v>1805</v>
      </c>
      <c r="F210" s="332">
        <f t="shared" si="7"/>
        <v>0.1247460757156048</v>
      </c>
      <c r="G210" s="377">
        <f>Muut[[#This Row],[Keskim. työttömyysaste 2024, %]]/$F$12</f>
        <v>1.155344839538335</v>
      </c>
      <c r="H210" s="166">
        <v>0</v>
      </c>
      <c r="I210" s="383">
        <v>8</v>
      </c>
      <c r="J210" s="389">
        <v>145</v>
      </c>
      <c r="K210" s="269">
        <v>1310.32</v>
      </c>
      <c r="L210" s="170">
        <f t="shared" si="8"/>
        <v>3.5884364124793944</v>
      </c>
      <c r="M210" s="377">
        <v>5.1647513645515772</v>
      </c>
      <c r="N210" s="166">
        <v>0</v>
      </c>
      <c r="O210" s="397">
        <v>0</v>
      </c>
      <c r="P210" s="269">
        <v>1082</v>
      </c>
      <c r="Q210" s="15">
        <v>174</v>
      </c>
      <c r="R210" s="158">
        <v>0.16081330868761554</v>
      </c>
      <c r="S210" s="401">
        <v>1.0726983352897139</v>
      </c>
      <c r="T210" s="482">
        <v>314.08333333333331</v>
      </c>
      <c r="U210" s="197">
        <v>412484.51889821747</v>
      </c>
      <c r="V210" s="159">
        <v>0</v>
      </c>
      <c r="W210" s="159">
        <v>0</v>
      </c>
      <c r="X210" s="159">
        <v>290546.65000000002</v>
      </c>
      <c r="Y210" s="159">
        <v>1105437.7649018515</v>
      </c>
      <c r="Z210" s="159">
        <v>0</v>
      </c>
      <c r="AA210" s="155">
        <v>0</v>
      </c>
      <c r="AB210" s="159">
        <v>157165.66716010444</v>
      </c>
      <c r="AC210" s="159">
        <v>237004.14249999999</v>
      </c>
      <c r="AD210" s="174">
        <f>SUM(Muut[[#This Row],[Työttömyysaste]:[Työttömät ja palveluissa olevat ]])</f>
        <v>2202638.7434601737</v>
      </c>
      <c r="AF210" s="62"/>
    </row>
    <row r="211" spans="1:32" s="45" customFormat="1" x14ac:dyDescent="0.25">
      <c r="A211" s="90">
        <v>630</v>
      </c>
      <c r="B211" s="151" t="s">
        <v>210</v>
      </c>
      <c r="C211" s="395">
        <v>1641</v>
      </c>
      <c r="D211" s="134">
        <v>61</v>
      </c>
      <c r="E211" s="41">
        <v>643</v>
      </c>
      <c r="F211" s="332">
        <f t="shared" si="7"/>
        <v>9.4867807153965783E-2</v>
      </c>
      <c r="G211" s="377">
        <f>Muut[[#This Row],[Keskim. työttömyysaste 2024, %]]/$F$12</f>
        <v>0.87862508543779017</v>
      </c>
      <c r="H211" s="166">
        <v>0</v>
      </c>
      <c r="I211" s="383">
        <v>0</v>
      </c>
      <c r="J211" s="389">
        <v>147</v>
      </c>
      <c r="K211" s="269">
        <v>810.18</v>
      </c>
      <c r="L211" s="170">
        <f t="shared" si="8"/>
        <v>2.0254758201881065</v>
      </c>
      <c r="M211" s="377">
        <v>9.1501373026701049</v>
      </c>
      <c r="N211" s="166">
        <v>0</v>
      </c>
      <c r="O211" s="397">
        <v>0</v>
      </c>
      <c r="P211" s="269">
        <v>426</v>
      </c>
      <c r="Q211" s="15">
        <v>92</v>
      </c>
      <c r="R211" s="158">
        <v>0.215962441314554</v>
      </c>
      <c r="S211" s="401">
        <v>1.4405682786692473</v>
      </c>
      <c r="T211" s="482">
        <v>87</v>
      </c>
      <c r="U211" s="197">
        <v>109477.6784918952</v>
      </c>
      <c r="V211" s="159">
        <v>0</v>
      </c>
      <c r="W211" s="159">
        <v>0</v>
      </c>
      <c r="X211" s="159">
        <v>294554.19</v>
      </c>
      <c r="Y211" s="159">
        <v>683499.88427878846</v>
      </c>
      <c r="Z211" s="159">
        <v>0</v>
      </c>
      <c r="AA211" s="155">
        <v>0</v>
      </c>
      <c r="AB211" s="159">
        <v>73661.384511430675</v>
      </c>
      <c r="AC211" s="159">
        <v>65649.33</v>
      </c>
      <c r="AD211" s="174">
        <f>SUM(Muut[[#This Row],[Työttömyysaste]:[Työttömät ja palveluissa olevat ]])</f>
        <v>1226842.4672821146</v>
      </c>
      <c r="AF211" s="62"/>
    </row>
    <row r="212" spans="1:32" s="45" customFormat="1" x14ac:dyDescent="0.25">
      <c r="A212" s="90">
        <v>631</v>
      </c>
      <c r="B212" s="151" t="s">
        <v>211</v>
      </c>
      <c r="C212" s="395">
        <v>1919</v>
      </c>
      <c r="D212" s="134">
        <v>67.666666666666671</v>
      </c>
      <c r="E212" s="41">
        <v>900</v>
      </c>
      <c r="F212" s="332">
        <f t="shared" si="7"/>
        <v>7.5185185185185188E-2</v>
      </c>
      <c r="G212" s="377">
        <f>Muut[[#This Row],[Keskim. työttömyysaste 2024, %]]/$F$12</f>
        <v>0.69633305268433099</v>
      </c>
      <c r="H212" s="166">
        <v>0</v>
      </c>
      <c r="I212" s="383">
        <v>10</v>
      </c>
      <c r="J212" s="389">
        <v>64</v>
      </c>
      <c r="K212" s="269">
        <v>143.66999999999999</v>
      </c>
      <c r="L212" s="170">
        <f t="shared" si="8"/>
        <v>13.356998677524885</v>
      </c>
      <c r="M212" s="377">
        <v>1.3875408918879852</v>
      </c>
      <c r="N212" s="166">
        <v>0</v>
      </c>
      <c r="O212" s="397">
        <v>0</v>
      </c>
      <c r="P212" s="269">
        <v>519</v>
      </c>
      <c r="Q212" s="15">
        <v>72</v>
      </c>
      <c r="R212" s="158">
        <v>0.13872832369942195</v>
      </c>
      <c r="S212" s="401">
        <v>0.92538138232686495</v>
      </c>
      <c r="T212" s="482">
        <v>90.583333333333343</v>
      </c>
      <c r="U212" s="197">
        <v>101462.4593167265</v>
      </c>
      <c r="V212" s="159">
        <v>0</v>
      </c>
      <c r="W212" s="159">
        <v>0</v>
      </c>
      <c r="X212" s="159">
        <v>128241.28</v>
      </c>
      <c r="Y212" s="159">
        <v>121205.69302418415</v>
      </c>
      <c r="Z212" s="159">
        <v>0</v>
      </c>
      <c r="AA212" s="155">
        <v>0</v>
      </c>
      <c r="AB212" s="159">
        <v>55334.142152872511</v>
      </c>
      <c r="AC212" s="159">
        <v>68353.277500000011</v>
      </c>
      <c r="AD212" s="174">
        <f>SUM(Muut[[#This Row],[Työttömyysaste]:[Työttömät ja palveluissa olevat ]])</f>
        <v>474596.8519937832</v>
      </c>
      <c r="AF212" s="62"/>
    </row>
    <row r="213" spans="1:32" s="45" customFormat="1" x14ac:dyDescent="0.25">
      <c r="A213" s="90">
        <v>635</v>
      </c>
      <c r="B213" s="151" t="s">
        <v>212</v>
      </c>
      <c r="C213" s="395">
        <v>6238</v>
      </c>
      <c r="D213" s="134">
        <v>181.33333333333334</v>
      </c>
      <c r="E213" s="41">
        <v>2777</v>
      </c>
      <c r="F213" s="332">
        <f t="shared" si="7"/>
        <v>6.5298283519385436E-2</v>
      </c>
      <c r="G213" s="377">
        <f>Muut[[#This Row],[Keskim. työttömyysaste 2024, %]]/$F$12</f>
        <v>0.60476479490084545</v>
      </c>
      <c r="H213" s="166">
        <v>0</v>
      </c>
      <c r="I213" s="383">
        <v>22</v>
      </c>
      <c r="J213" s="389">
        <v>247</v>
      </c>
      <c r="K213" s="269">
        <v>560.67999999999995</v>
      </c>
      <c r="L213" s="170">
        <f t="shared" si="8"/>
        <v>11.125775843618465</v>
      </c>
      <c r="M213" s="377">
        <v>1.6658057935429211</v>
      </c>
      <c r="N213" s="166">
        <v>0</v>
      </c>
      <c r="O213" s="397">
        <v>0</v>
      </c>
      <c r="P213" s="269">
        <v>1735</v>
      </c>
      <c r="Q213" s="15">
        <v>256</v>
      </c>
      <c r="R213" s="158">
        <v>0.14755043227665707</v>
      </c>
      <c r="S213" s="401">
        <v>0.98422888233650818</v>
      </c>
      <c r="T213" s="482">
        <v>323.16666666666669</v>
      </c>
      <c r="U213" s="197">
        <v>286447.65548961062</v>
      </c>
      <c r="V213" s="159">
        <v>0</v>
      </c>
      <c r="W213" s="159">
        <v>0</v>
      </c>
      <c r="X213" s="159">
        <v>494931.19</v>
      </c>
      <c r="Y213" s="159">
        <v>473011.8185062962</v>
      </c>
      <c r="Z213" s="159">
        <v>0</v>
      </c>
      <c r="AA213" s="155">
        <v>0</v>
      </c>
      <c r="AB213" s="159">
        <v>191310.5519713517</v>
      </c>
      <c r="AC213" s="159">
        <v>243858.33500000002</v>
      </c>
      <c r="AD213" s="174">
        <f>SUM(Muut[[#This Row],[Työttömyysaste]:[Työttömät ja palveluissa olevat ]])</f>
        <v>1689559.5509672586</v>
      </c>
      <c r="AF213" s="62"/>
    </row>
    <row r="214" spans="1:32" s="45" customFormat="1" x14ac:dyDescent="0.25">
      <c r="A214" s="90">
        <v>636</v>
      </c>
      <c r="B214" s="151" t="s">
        <v>213</v>
      </c>
      <c r="C214" s="395">
        <v>8011</v>
      </c>
      <c r="D214" s="134">
        <v>318.25</v>
      </c>
      <c r="E214" s="41">
        <v>3656</v>
      </c>
      <c r="F214" s="332">
        <f t="shared" si="7"/>
        <v>8.704868708971554E-2</v>
      </c>
      <c r="G214" s="377">
        <f>Muut[[#This Row],[Keskim. työttömyysaste 2024, %]]/$F$12</f>
        <v>0.8062077371233044</v>
      </c>
      <c r="H214" s="166">
        <v>0</v>
      </c>
      <c r="I214" s="383">
        <v>43</v>
      </c>
      <c r="J214" s="389">
        <v>430</v>
      </c>
      <c r="K214" s="269">
        <v>749.98</v>
      </c>
      <c r="L214" s="170">
        <f t="shared" si="8"/>
        <v>10.681618176484706</v>
      </c>
      <c r="M214" s="377">
        <v>1.7350724910538609</v>
      </c>
      <c r="N214" s="166">
        <v>0</v>
      </c>
      <c r="O214" s="397">
        <v>0</v>
      </c>
      <c r="P214" s="269">
        <v>2351</v>
      </c>
      <c r="Q214" s="15">
        <v>454</v>
      </c>
      <c r="R214" s="158">
        <v>0.19310931518502764</v>
      </c>
      <c r="S214" s="401">
        <v>1.2881274728965799</v>
      </c>
      <c r="T214" s="482">
        <v>449.58333333333337</v>
      </c>
      <c r="U214" s="197">
        <v>490396.19672645762</v>
      </c>
      <c r="V214" s="159">
        <v>0</v>
      </c>
      <c r="W214" s="159">
        <v>0</v>
      </c>
      <c r="X214" s="159">
        <v>861621.1</v>
      </c>
      <c r="Y214" s="159">
        <v>632712.78383989446</v>
      </c>
      <c r="Z214" s="159">
        <v>0</v>
      </c>
      <c r="AA214" s="155">
        <v>0</v>
      </c>
      <c r="AB214" s="159">
        <v>321545.9350162695</v>
      </c>
      <c r="AC214" s="159">
        <v>339251.08750000002</v>
      </c>
      <c r="AD214" s="174">
        <f>SUM(Muut[[#This Row],[Työttömyysaste]:[Työttömät ja palveluissa olevat ]])</f>
        <v>2645527.1030826215</v>
      </c>
      <c r="AF214" s="62"/>
    </row>
    <row r="215" spans="1:32" s="45" customFormat="1" x14ac:dyDescent="0.25">
      <c r="A215" s="90">
        <v>638</v>
      </c>
      <c r="B215" s="151" t="s">
        <v>214</v>
      </c>
      <c r="C215" s="395">
        <v>51737</v>
      </c>
      <c r="D215" s="134">
        <v>2365.6666666666665</v>
      </c>
      <c r="E215" s="41">
        <v>25362</v>
      </c>
      <c r="F215" s="332">
        <f t="shared" si="7"/>
        <v>9.3276029755802639E-2</v>
      </c>
      <c r="G215" s="377">
        <f>Muut[[#This Row],[Keskim. työttömyysaste 2024, %]]/$F$12</f>
        <v>0.86388272346678752</v>
      </c>
      <c r="H215" s="166">
        <v>1</v>
      </c>
      <c r="I215" s="383">
        <v>14191</v>
      </c>
      <c r="J215" s="389">
        <v>4820</v>
      </c>
      <c r="K215" s="269">
        <v>654.91999999999996</v>
      </c>
      <c r="L215" s="170">
        <f t="shared" si="8"/>
        <v>78.997434801197102</v>
      </c>
      <c r="M215" s="377">
        <v>0.23460738826013969</v>
      </c>
      <c r="N215" s="166">
        <v>3</v>
      </c>
      <c r="O215" s="397">
        <v>1717</v>
      </c>
      <c r="P215" s="269">
        <v>16839</v>
      </c>
      <c r="Q215" s="15">
        <v>2364</v>
      </c>
      <c r="R215" s="158">
        <v>0.14038838410831997</v>
      </c>
      <c r="S215" s="401">
        <v>0.93645474467254253</v>
      </c>
      <c r="T215" s="482">
        <v>3121</v>
      </c>
      <c r="U215" s="197">
        <v>3393668.6062316103</v>
      </c>
      <c r="V215" s="159">
        <v>1167093.5934000001</v>
      </c>
      <c r="W215" s="159">
        <v>4253068.2438000003</v>
      </c>
      <c r="X215" s="159">
        <v>9658171.4000000004</v>
      </c>
      <c r="Y215" s="159">
        <v>552516.40896080388</v>
      </c>
      <c r="Z215" s="159">
        <v>0</v>
      </c>
      <c r="AA215" s="155">
        <v>557114.99</v>
      </c>
      <c r="AB215" s="159">
        <v>1509682.0303388429</v>
      </c>
      <c r="AC215" s="159">
        <v>2355075.39</v>
      </c>
      <c r="AD215" s="174">
        <f>SUM(Muut[[#This Row],[Työttömyysaste]:[Työttömät ja palveluissa olevat ]])</f>
        <v>23446390.66273126</v>
      </c>
      <c r="AF215" s="62"/>
    </row>
    <row r="216" spans="1:32" s="45" customFormat="1" x14ac:dyDescent="0.25">
      <c r="A216" s="90">
        <v>678</v>
      </c>
      <c r="B216" s="151" t="s">
        <v>215</v>
      </c>
      <c r="C216" s="395">
        <v>23571</v>
      </c>
      <c r="D216" s="134">
        <v>1195.6666666666667</v>
      </c>
      <c r="E216" s="41">
        <v>10020</v>
      </c>
      <c r="F216" s="332">
        <f t="shared" si="7"/>
        <v>0.11932801064537592</v>
      </c>
      <c r="G216" s="377">
        <f>Muut[[#This Row],[Keskim. työttömyysaste 2024, %]]/$F$12</f>
        <v>1.1051650364201773</v>
      </c>
      <c r="H216" s="166">
        <v>0</v>
      </c>
      <c r="I216" s="383">
        <v>19</v>
      </c>
      <c r="J216" s="389">
        <v>1048</v>
      </c>
      <c r="K216" s="269">
        <v>1013.79</v>
      </c>
      <c r="L216" s="170">
        <f t="shared" si="8"/>
        <v>23.25037729707336</v>
      </c>
      <c r="M216" s="377">
        <v>0.79712176801072421</v>
      </c>
      <c r="N216" s="166">
        <v>0</v>
      </c>
      <c r="O216" s="397">
        <v>0</v>
      </c>
      <c r="P216" s="269">
        <v>6715</v>
      </c>
      <c r="Q216" s="15">
        <v>813</v>
      </c>
      <c r="R216" s="158">
        <v>0.12107222635889799</v>
      </c>
      <c r="S216" s="401">
        <v>0.80760713603183942</v>
      </c>
      <c r="T216" s="482">
        <v>1667.25</v>
      </c>
      <c r="U216" s="197">
        <v>1977964.736427818</v>
      </c>
      <c r="V216" s="159">
        <v>0</v>
      </c>
      <c r="W216" s="159">
        <v>0</v>
      </c>
      <c r="X216" s="159">
        <v>2099950.96</v>
      </c>
      <c r="Y216" s="159">
        <v>855273.33146090119</v>
      </c>
      <c r="Z216" s="159">
        <v>0</v>
      </c>
      <c r="AA216" s="155">
        <v>0</v>
      </c>
      <c r="AB216" s="159">
        <v>593165.11915414617</v>
      </c>
      <c r="AC216" s="159">
        <v>1258090.1775</v>
      </c>
      <c r="AD216" s="174">
        <f>SUM(Muut[[#This Row],[Työttömyysaste]:[Työttömät ja palveluissa olevat ]])</f>
        <v>6784444.3245428652</v>
      </c>
      <c r="AF216" s="62"/>
    </row>
    <row r="217" spans="1:32" s="45" customFormat="1" x14ac:dyDescent="0.25">
      <c r="A217" s="90">
        <v>680</v>
      </c>
      <c r="B217" s="151" t="s">
        <v>216</v>
      </c>
      <c r="C217" s="395">
        <v>25738</v>
      </c>
      <c r="D217" s="134">
        <v>1032.1666666666667</v>
      </c>
      <c r="E217" s="41">
        <v>12271</v>
      </c>
      <c r="F217" s="332">
        <f t="shared" si="7"/>
        <v>8.4114307445739278E-2</v>
      </c>
      <c r="G217" s="377">
        <f>Muut[[#This Row],[Keskim. työttömyysaste 2024, %]]/$F$12</f>
        <v>0.77903076695036433</v>
      </c>
      <c r="H217" s="166">
        <v>0</v>
      </c>
      <c r="I217" s="383">
        <v>362</v>
      </c>
      <c r="J217" s="389">
        <v>3509</v>
      </c>
      <c r="K217" s="269">
        <v>48.8</v>
      </c>
      <c r="L217" s="170">
        <f t="shared" si="8"/>
        <v>527.41803278688531</v>
      </c>
      <c r="M217" s="377">
        <v>3.5139833501764875E-2</v>
      </c>
      <c r="N217" s="166">
        <v>0</v>
      </c>
      <c r="O217" s="397">
        <v>0</v>
      </c>
      <c r="P217" s="269">
        <v>8638</v>
      </c>
      <c r="Q217" s="15">
        <v>1587</v>
      </c>
      <c r="R217" s="158">
        <v>0.18372308404723314</v>
      </c>
      <c r="S217" s="401">
        <v>1.2255170173420888</v>
      </c>
      <c r="T217" s="482">
        <v>1621.5833333333335</v>
      </c>
      <c r="U217" s="197">
        <v>1522449.1862908206</v>
      </c>
      <c r="V217" s="159">
        <v>0</v>
      </c>
      <c r="W217" s="159">
        <v>0</v>
      </c>
      <c r="X217" s="159">
        <v>7031228.9299999997</v>
      </c>
      <c r="Y217" s="159">
        <v>41169.609658106681</v>
      </c>
      <c r="Z217" s="159">
        <v>0</v>
      </c>
      <c r="AA217" s="155">
        <v>0</v>
      </c>
      <c r="AB217" s="159">
        <v>982859.84388164734</v>
      </c>
      <c r="AC217" s="159">
        <v>1223630.5675000001</v>
      </c>
      <c r="AD217" s="174">
        <f>SUM(Muut[[#This Row],[Työttömyysaste]:[Työttömät ja palveluissa olevat ]])</f>
        <v>10801338.137330577</v>
      </c>
      <c r="AF217" s="62"/>
    </row>
    <row r="218" spans="1:32" s="45" customFormat="1" x14ac:dyDescent="0.25">
      <c r="A218" s="90">
        <v>681</v>
      </c>
      <c r="B218" s="151" t="s">
        <v>217</v>
      </c>
      <c r="C218" s="395">
        <v>3246</v>
      </c>
      <c r="D218" s="134">
        <v>135.83333333333334</v>
      </c>
      <c r="E218" s="41">
        <v>1338</v>
      </c>
      <c r="F218" s="332">
        <f t="shared" si="7"/>
        <v>0.10151968111609368</v>
      </c>
      <c r="G218" s="377">
        <f>Muut[[#This Row],[Keskim. työttömyysaste 2024, %]]/$F$12</f>
        <v>0.94023189920982864</v>
      </c>
      <c r="H218" s="166">
        <v>0</v>
      </c>
      <c r="I218" s="383">
        <v>7</v>
      </c>
      <c r="J218" s="389">
        <v>209</v>
      </c>
      <c r="K218" s="269">
        <v>559.66</v>
      </c>
      <c r="L218" s="170">
        <f t="shared" si="8"/>
        <v>5.7999499696244152</v>
      </c>
      <c r="M218" s="377">
        <v>3.1954382287817693</v>
      </c>
      <c r="N218" s="166">
        <v>0</v>
      </c>
      <c r="O218" s="397">
        <v>0</v>
      </c>
      <c r="P218" s="269">
        <v>804</v>
      </c>
      <c r="Q218" s="15">
        <v>164</v>
      </c>
      <c r="R218" s="158">
        <v>0.20398009950248755</v>
      </c>
      <c r="S218" s="401">
        <v>1.3606405772894803</v>
      </c>
      <c r="T218" s="482">
        <v>176.08333333333334</v>
      </c>
      <c r="U218" s="197">
        <v>231737.80911532947</v>
      </c>
      <c r="V218" s="159">
        <v>0</v>
      </c>
      <c r="W218" s="159">
        <v>0</v>
      </c>
      <c r="X218" s="159">
        <v>418787.93</v>
      </c>
      <c r="Y218" s="159">
        <v>472151.30617327843</v>
      </c>
      <c r="Z218" s="159">
        <v>0</v>
      </c>
      <c r="AA218" s="155">
        <v>0</v>
      </c>
      <c r="AB218" s="159">
        <v>137622.48102055231</v>
      </c>
      <c r="AC218" s="159">
        <v>132870.7225</v>
      </c>
      <c r="AD218" s="174">
        <f>SUM(Muut[[#This Row],[Työttömyysaste]:[Työttömät ja palveluissa olevat ]])</f>
        <v>1393170.2488091602</v>
      </c>
      <c r="AF218" s="62"/>
    </row>
    <row r="219" spans="1:32" s="45" customFormat="1" x14ac:dyDescent="0.25">
      <c r="A219" s="90">
        <v>683</v>
      </c>
      <c r="B219" s="151" t="s">
        <v>218</v>
      </c>
      <c r="C219" s="395">
        <v>3570</v>
      </c>
      <c r="D219" s="134">
        <v>124.16666666666667</v>
      </c>
      <c r="E219" s="41">
        <v>1369</v>
      </c>
      <c r="F219" s="332">
        <f t="shared" si="7"/>
        <v>9.0698806915023134E-2</v>
      </c>
      <c r="G219" s="377">
        <f>Muut[[#This Row],[Keskim. työttömyysaste 2024, %]]/$F$12</f>
        <v>0.84001358696406336</v>
      </c>
      <c r="H219" s="166">
        <v>0</v>
      </c>
      <c r="I219" s="383">
        <v>7</v>
      </c>
      <c r="J219" s="389">
        <v>70</v>
      </c>
      <c r="K219" s="269">
        <v>3454.14</v>
      </c>
      <c r="L219" s="170">
        <f t="shared" si="8"/>
        <v>1.0335423578662128</v>
      </c>
      <c r="M219" s="377">
        <v>17.931903532451621</v>
      </c>
      <c r="N219" s="166">
        <v>0</v>
      </c>
      <c r="O219" s="397">
        <v>0</v>
      </c>
      <c r="P219" s="269">
        <v>798</v>
      </c>
      <c r="Q219" s="15">
        <v>136</v>
      </c>
      <c r="R219" s="158">
        <v>0.17042606516290726</v>
      </c>
      <c r="S219" s="401">
        <v>1.1368198184725604</v>
      </c>
      <c r="T219" s="482">
        <v>167.41666666666669</v>
      </c>
      <c r="U219" s="197">
        <v>227702.56701970738</v>
      </c>
      <c r="V219" s="159">
        <v>0</v>
      </c>
      <c r="W219" s="159">
        <v>0</v>
      </c>
      <c r="X219" s="159">
        <v>140263.9</v>
      </c>
      <c r="Y219" s="159">
        <v>2914049.088205996</v>
      </c>
      <c r="Z219" s="159">
        <v>0</v>
      </c>
      <c r="AA219" s="155">
        <v>0</v>
      </c>
      <c r="AB219" s="159">
        <v>126461.2007906698</v>
      </c>
      <c r="AC219" s="159">
        <v>126330.94250000002</v>
      </c>
      <c r="AD219" s="174">
        <f>SUM(Muut[[#This Row],[Työttömyysaste]:[Työttömät ja palveluissa olevat ]])</f>
        <v>3534807.6985163731</v>
      </c>
      <c r="AF219" s="62"/>
    </row>
    <row r="220" spans="1:32" s="45" customFormat="1" x14ac:dyDescent="0.25">
      <c r="A220" s="90">
        <v>684</v>
      </c>
      <c r="B220" s="151" t="s">
        <v>219</v>
      </c>
      <c r="C220" s="395">
        <v>38968</v>
      </c>
      <c r="D220" s="134">
        <v>1658.5</v>
      </c>
      <c r="E220" s="41">
        <v>18013</v>
      </c>
      <c r="F220" s="332">
        <f t="shared" si="7"/>
        <v>9.2072392161216904E-2</v>
      </c>
      <c r="G220" s="377">
        <f>Muut[[#This Row],[Keskim. työttömyysaste 2024, %]]/$F$12</f>
        <v>0.85273514647407089</v>
      </c>
      <c r="H220" s="166">
        <v>0</v>
      </c>
      <c r="I220" s="383">
        <v>118</v>
      </c>
      <c r="J220" s="389">
        <v>3681</v>
      </c>
      <c r="K220" s="269">
        <v>496.3</v>
      </c>
      <c r="L220" s="170">
        <f t="shared" si="8"/>
        <v>78.517025992343335</v>
      </c>
      <c r="M220" s="377">
        <v>0.23604284069249923</v>
      </c>
      <c r="N220" s="166">
        <v>0</v>
      </c>
      <c r="O220" s="397">
        <v>0</v>
      </c>
      <c r="P220" s="269">
        <v>11887</v>
      </c>
      <c r="Q220" s="15">
        <v>2198</v>
      </c>
      <c r="R220" s="158">
        <v>0.1849078825607807</v>
      </c>
      <c r="S220" s="401">
        <v>1.2334201654304413</v>
      </c>
      <c r="T220" s="482">
        <v>2317.9166666666665</v>
      </c>
      <c r="U220" s="197">
        <v>2523107.0654497752</v>
      </c>
      <c r="V220" s="159">
        <v>0</v>
      </c>
      <c r="W220" s="159">
        <v>0</v>
      </c>
      <c r="X220" s="159">
        <v>7375877.3700000001</v>
      </c>
      <c r="Y220" s="159">
        <v>418698.30478111369</v>
      </c>
      <c r="Z220" s="159">
        <v>0</v>
      </c>
      <c r="AA220" s="155">
        <v>0</v>
      </c>
      <c r="AB220" s="159">
        <v>1497671.6539223355</v>
      </c>
      <c r="AC220" s="159">
        <v>1749076.7375</v>
      </c>
      <c r="AD220" s="174">
        <f>SUM(Muut[[#This Row],[Työttömyysaste]:[Työttömät ja palveluissa olevat ]])</f>
        <v>13564431.131653225</v>
      </c>
      <c r="AF220" s="62"/>
    </row>
    <row r="221" spans="1:32" s="45" customFormat="1" x14ac:dyDescent="0.25">
      <c r="A221" s="90">
        <v>686</v>
      </c>
      <c r="B221" s="151" t="s">
        <v>220</v>
      </c>
      <c r="C221" s="395">
        <v>2935</v>
      </c>
      <c r="D221" s="134">
        <v>118.83333333333333</v>
      </c>
      <c r="E221" s="41">
        <v>1152</v>
      </c>
      <c r="F221" s="332">
        <f t="shared" si="7"/>
        <v>0.10315393518518517</v>
      </c>
      <c r="G221" s="377">
        <f>Muut[[#This Row],[Keskim. työttömyysaste 2024, %]]/$F$12</f>
        <v>0.95536766195337119</v>
      </c>
      <c r="H221" s="166">
        <v>0</v>
      </c>
      <c r="I221" s="383">
        <v>4</v>
      </c>
      <c r="J221" s="389">
        <v>123</v>
      </c>
      <c r="K221" s="269">
        <v>538.95000000000005</v>
      </c>
      <c r="L221" s="170">
        <f t="shared" si="8"/>
        <v>5.44577419055571</v>
      </c>
      <c r="M221" s="377">
        <v>3.4032593364045258</v>
      </c>
      <c r="N221" s="166">
        <v>0</v>
      </c>
      <c r="O221" s="397">
        <v>0</v>
      </c>
      <c r="P221" s="269">
        <v>714</v>
      </c>
      <c r="Q221" s="15">
        <v>95</v>
      </c>
      <c r="R221" s="158">
        <v>0.13305322128851541</v>
      </c>
      <c r="S221" s="401">
        <v>0.8875258530895207</v>
      </c>
      <c r="T221" s="482">
        <v>162.41666666666666</v>
      </c>
      <c r="U221" s="197">
        <v>212908.03038917069</v>
      </c>
      <c r="V221" s="159">
        <v>0</v>
      </c>
      <c r="W221" s="159">
        <v>0</v>
      </c>
      <c r="X221" s="159">
        <v>246463.71</v>
      </c>
      <c r="Y221" s="159">
        <v>454679.53125484835</v>
      </c>
      <c r="Z221" s="159">
        <v>0</v>
      </c>
      <c r="AA221" s="155">
        <v>0</v>
      </c>
      <c r="AB221" s="159">
        <v>81168.321883960874</v>
      </c>
      <c r="AC221" s="159">
        <v>122557.99249999999</v>
      </c>
      <c r="AD221" s="174">
        <f>SUM(Muut[[#This Row],[Työttömyysaste]:[Työttömät ja palveluissa olevat ]])</f>
        <v>1117777.5860279799</v>
      </c>
      <c r="AF221" s="62"/>
    </row>
    <row r="222" spans="1:32" s="45" customFormat="1" x14ac:dyDescent="0.25">
      <c r="A222" s="90">
        <v>687</v>
      </c>
      <c r="B222" s="151" t="s">
        <v>221</v>
      </c>
      <c r="C222" s="395">
        <v>1413</v>
      </c>
      <c r="D222" s="134">
        <v>61.333333333333336</v>
      </c>
      <c r="E222" s="41">
        <v>517</v>
      </c>
      <c r="F222" s="332">
        <f t="shared" si="7"/>
        <v>0.11863313990973566</v>
      </c>
      <c r="G222" s="377">
        <f>Muut[[#This Row],[Keskim. työttömyysaste 2024, %]]/$F$12</f>
        <v>1.0987294406392052</v>
      </c>
      <c r="H222" s="166">
        <v>0</v>
      </c>
      <c r="I222" s="383">
        <v>0</v>
      </c>
      <c r="J222" s="389">
        <v>35</v>
      </c>
      <c r="K222" s="269">
        <v>1150.81</v>
      </c>
      <c r="L222" s="170">
        <f t="shared" si="8"/>
        <v>1.2278308321964531</v>
      </c>
      <c r="M222" s="377">
        <v>15.094409890982584</v>
      </c>
      <c r="N222" s="166">
        <v>0</v>
      </c>
      <c r="O222" s="397">
        <v>0</v>
      </c>
      <c r="P222" s="269">
        <v>299</v>
      </c>
      <c r="Q222" s="15">
        <v>57</v>
      </c>
      <c r="R222" s="158">
        <v>0.19063545150501673</v>
      </c>
      <c r="S222" s="401">
        <v>1.2716256704466578</v>
      </c>
      <c r="T222" s="482">
        <v>78.666666666666671</v>
      </c>
      <c r="U222" s="197">
        <v>117881.68184238936</v>
      </c>
      <c r="V222" s="159">
        <v>0</v>
      </c>
      <c r="W222" s="159">
        <v>0</v>
      </c>
      <c r="X222" s="159">
        <v>70131.95</v>
      </c>
      <c r="Y222" s="159">
        <v>970868.82152962603</v>
      </c>
      <c r="Z222" s="159">
        <v>0</v>
      </c>
      <c r="AA222" s="155">
        <v>0</v>
      </c>
      <c r="AB222" s="159">
        <v>55988.508374149533</v>
      </c>
      <c r="AC222" s="159">
        <v>59361.080000000009</v>
      </c>
      <c r="AD222" s="174">
        <f>SUM(Muut[[#This Row],[Työttömyysaste]:[Työttömät ja palveluissa olevat ]])</f>
        <v>1274232.0417461649</v>
      </c>
      <c r="AF222" s="62"/>
    </row>
    <row r="223" spans="1:32" s="45" customFormat="1" x14ac:dyDescent="0.25">
      <c r="A223" s="90">
        <v>689</v>
      </c>
      <c r="B223" s="151" t="s">
        <v>222</v>
      </c>
      <c r="C223" s="395">
        <v>3008</v>
      </c>
      <c r="D223" s="134">
        <v>162</v>
      </c>
      <c r="E223" s="41">
        <v>1131</v>
      </c>
      <c r="F223" s="332">
        <f t="shared" si="7"/>
        <v>0.14323607427055704</v>
      </c>
      <c r="G223" s="377">
        <f>Muut[[#This Row],[Keskim. työttömyysaste 2024, %]]/$F$12</f>
        <v>1.3265913039340329</v>
      </c>
      <c r="H223" s="166">
        <v>0</v>
      </c>
      <c r="I223" s="383">
        <v>6</v>
      </c>
      <c r="J223" s="389">
        <v>182</v>
      </c>
      <c r="K223" s="269">
        <v>351.48</v>
      </c>
      <c r="L223" s="170">
        <f t="shared" si="8"/>
        <v>8.5580971890292474</v>
      </c>
      <c r="M223" s="377">
        <v>2.1655960955570519</v>
      </c>
      <c r="N223" s="166">
        <v>0</v>
      </c>
      <c r="O223" s="397">
        <v>0</v>
      </c>
      <c r="P223" s="269">
        <v>655</v>
      </c>
      <c r="Q223" s="15">
        <v>112</v>
      </c>
      <c r="R223" s="158">
        <v>0.17099236641221374</v>
      </c>
      <c r="S223" s="401">
        <v>1.140597306868024</v>
      </c>
      <c r="T223" s="482">
        <v>228</v>
      </c>
      <c r="U223" s="197">
        <v>302990.05774479511</v>
      </c>
      <c r="V223" s="159">
        <v>0</v>
      </c>
      <c r="W223" s="159">
        <v>0</v>
      </c>
      <c r="X223" s="159">
        <v>364686.14</v>
      </c>
      <c r="Y223" s="159">
        <v>296522.42628342909</v>
      </c>
      <c r="Z223" s="159">
        <v>0</v>
      </c>
      <c r="AA223" s="155">
        <v>0</v>
      </c>
      <c r="AB223" s="159">
        <v>106907.36434267893</v>
      </c>
      <c r="AC223" s="159">
        <v>172046.52000000002</v>
      </c>
      <c r="AD223" s="174">
        <f>SUM(Muut[[#This Row],[Työttömyysaste]:[Työttömät ja palveluissa olevat ]])</f>
        <v>1243152.5083709033</v>
      </c>
      <c r="AF223" s="62"/>
    </row>
    <row r="224" spans="1:32" s="45" customFormat="1" x14ac:dyDescent="0.25">
      <c r="A224" s="90">
        <v>691</v>
      </c>
      <c r="B224" s="151" t="s">
        <v>223</v>
      </c>
      <c r="C224" s="395">
        <v>2556</v>
      </c>
      <c r="D224" s="134">
        <v>65.333333333333329</v>
      </c>
      <c r="E224" s="41">
        <v>1064</v>
      </c>
      <c r="F224" s="332">
        <f t="shared" si="7"/>
        <v>6.1403508771929821E-2</v>
      </c>
      <c r="G224" s="377">
        <f>Muut[[#This Row],[Keskim. työttömyysaste 2024, %]]/$F$12</f>
        <v>0.5686930557313048</v>
      </c>
      <c r="H224" s="166">
        <v>0</v>
      </c>
      <c r="I224" s="383">
        <v>1</v>
      </c>
      <c r="J224" s="389">
        <v>14</v>
      </c>
      <c r="K224" s="269">
        <v>473.7</v>
      </c>
      <c r="L224" s="170">
        <f t="shared" si="8"/>
        <v>5.3958201393286895</v>
      </c>
      <c r="M224" s="377">
        <v>3.434766426492732</v>
      </c>
      <c r="N224" s="166">
        <v>0</v>
      </c>
      <c r="O224" s="397">
        <v>0</v>
      </c>
      <c r="P224" s="269">
        <v>621</v>
      </c>
      <c r="Q224" s="15">
        <v>88</v>
      </c>
      <c r="R224" s="158">
        <v>0.14170692431561996</v>
      </c>
      <c r="S224" s="401">
        <v>0.94525001104027051</v>
      </c>
      <c r="T224" s="482">
        <v>94.833333333333329</v>
      </c>
      <c r="U224" s="197">
        <v>110370.28767260892</v>
      </c>
      <c r="V224" s="159">
        <v>0</v>
      </c>
      <c r="W224" s="159">
        <v>0</v>
      </c>
      <c r="X224" s="159">
        <v>28052.78</v>
      </c>
      <c r="Y224" s="159">
        <v>399632.05112797412</v>
      </c>
      <c r="Z224" s="159">
        <v>0</v>
      </c>
      <c r="AA224" s="155">
        <v>0</v>
      </c>
      <c r="AB224" s="159">
        <v>75284.399319301898</v>
      </c>
      <c r="AC224" s="159">
        <v>71560.285000000003</v>
      </c>
      <c r="AD224" s="174">
        <f>SUM(Muut[[#This Row],[Työttömyysaste]:[Työttömät ja palveluissa olevat ]])</f>
        <v>684899.80311988504</v>
      </c>
      <c r="AF224" s="62"/>
    </row>
    <row r="225" spans="1:32" s="45" customFormat="1" x14ac:dyDescent="0.25">
      <c r="A225" s="90">
        <v>694</v>
      </c>
      <c r="B225" s="151" t="s">
        <v>224</v>
      </c>
      <c r="C225" s="395">
        <v>28643</v>
      </c>
      <c r="D225" s="134">
        <v>1460.3333333333333</v>
      </c>
      <c r="E225" s="41">
        <v>13498</v>
      </c>
      <c r="F225" s="332">
        <f t="shared" si="7"/>
        <v>0.1081888674865412</v>
      </c>
      <c r="G225" s="377">
        <f>Muut[[#This Row],[Keskim. työttömyysaste 2024, %]]/$F$12</f>
        <v>1.0019990531087797</v>
      </c>
      <c r="H225" s="166">
        <v>0</v>
      </c>
      <c r="I225" s="383">
        <v>122</v>
      </c>
      <c r="J225" s="389">
        <v>2330</v>
      </c>
      <c r="K225" s="269">
        <v>121.01</v>
      </c>
      <c r="L225" s="170">
        <f t="shared" si="8"/>
        <v>236.69944632674984</v>
      </c>
      <c r="M225" s="377">
        <v>7.8299219307742959E-2</v>
      </c>
      <c r="N225" s="166">
        <v>0</v>
      </c>
      <c r="O225" s="397">
        <v>0</v>
      </c>
      <c r="P225" s="269">
        <v>8936</v>
      </c>
      <c r="Q225" s="15">
        <v>1449</v>
      </c>
      <c r="R225" s="158">
        <v>0.16215308863025962</v>
      </c>
      <c r="S225" s="401">
        <v>1.0816352804086071</v>
      </c>
      <c r="T225" s="482">
        <v>2118.583333333333</v>
      </c>
      <c r="U225" s="197">
        <v>2179210.6566213295</v>
      </c>
      <c r="V225" s="159">
        <v>0</v>
      </c>
      <c r="W225" s="159">
        <v>0</v>
      </c>
      <c r="X225" s="159">
        <v>4668784.0999999996</v>
      </c>
      <c r="Y225" s="159">
        <v>102088.82099851416</v>
      </c>
      <c r="Z225" s="159">
        <v>0</v>
      </c>
      <c r="AA225" s="155">
        <v>0</v>
      </c>
      <c r="AB225" s="159">
        <v>965376.66413293476</v>
      </c>
      <c r="AC225" s="159">
        <v>1598661.7974999999</v>
      </c>
      <c r="AD225" s="174">
        <f>SUM(Muut[[#This Row],[Työttömyysaste]:[Työttömät ja palveluissa olevat ]])</f>
        <v>9514122.0392527785</v>
      </c>
      <c r="AF225" s="62"/>
    </row>
    <row r="226" spans="1:32" s="45" customFormat="1" x14ac:dyDescent="0.25">
      <c r="A226" s="90">
        <v>697</v>
      </c>
      <c r="B226" s="151" t="s">
        <v>225</v>
      </c>
      <c r="C226" s="395">
        <v>1163</v>
      </c>
      <c r="D226" s="134">
        <v>47.333333333333336</v>
      </c>
      <c r="E226" s="41">
        <v>465</v>
      </c>
      <c r="F226" s="332">
        <f t="shared" si="7"/>
        <v>0.10179211469534051</v>
      </c>
      <c r="G226" s="377">
        <f>Muut[[#This Row],[Keskim. työttömyysaste 2024, %]]/$F$12</f>
        <v>0.94275506258867003</v>
      </c>
      <c r="H226" s="166">
        <v>0</v>
      </c>
      <c r="I226" s="383">
        <v>0</v>
      </c>
      <c r="J226" s="389">
        <v>43</v>
      </c>
      <c r="K226" s="269">
        <v>835.9</v>
      </c>
      <c r="L226" s="170">
        <f t="shared" si="8"/>
        <v>1.3913147505682499</v>
      </c>
      <c r="M226" s="377">
        <v>13.320768611408736</v>
      </c>
      <c r="N226" s="166">
        <v>0</v>
      </c>
      <c r="O226" s="397">
        <v>0</v>
      </c>
      <c r="P226" s="269">
        <v>244</v>
      </c>
      <c r="Q226" s="15">
        <v>27</v>
      </c>
      <c r="R226" s="158">
        <v>0.11065573770491803</v>
      </c>
      <c r="S226" s="401">
        <v>0.7381243915383856</v>
      </c>
      <c r="T226" s="482">
        <v>76.166666666666671</v>
      </c>
      <c r="U226" s="197">
        <v>83251.484782442029</v>
      </c>
      <c r="V226" s="159">
        <v>0</v>
      </c>
      <c r="W226" s="159">
        <v>0</v>
      </c>
      <c r="X226" s="159">
        <v>86162.11</v>
      </c>
      <c r="Y226" s="159">
        <v>705198.2933035118</v>
      </c>
      <c r="Z226" s="159">
        <v>0</v>
      </c>
      <c r="AA226" s="155">
        <v>0</v>
      </c>
      <c r="AB226" s="159">
        <v>26748.948874910879</v>
      </c>
      <c r="AC226" s="159">
        <v>57474.605000000003</v>
      </c>
      <c r="AD226" s="174">
        <f>SUM(Muut[[#This Row],[Työttömyysaste]:[Työttömät ja palveluissa olevat ]])</f>
        <v>958835.4419608647</v>
      </c>
      <c r="AF226" s="62"/>
    </row>
    <row r="227" spans="1:32" s="45" customFormat="1" x14ac:dyDescent="0.25">
      <c r="A227" s="90">
        <v>698</v>
      </c>
      <c r="B227" s="151" t="s">
        <v>226</v>
      </c>
      <c r="C227" s="395">
        <v>65722</v>
      </c>
      <c r="D227" s="134">
        <v>2960.5</v>
      </c>
      <c r="E227" s="41">
        <v>31891</v>
      </c>
      <c r="F227" s="332">
        <f t="shared" si="7"/>
        <v>9.2831833432629893E-2</v>
      </c>
      <c r="G227" s="377">
        <f>Muut[[#This Row],[Keskim. työttömyysaste 2024, %]]/$F$12</f>
        <v>0.85976876696133786</v>
      </c>
      <c r="H227" s="166">
        <v>0</v>
      </c>
      <c r="I227" s="383">
        <v>140</v>
      </c>
      <c r="J227" s="389">
        <v>3616</v>
      </c>
      <c r="K227" s="269">
        <v>7581.53</v>
      </c>
      <c r="L227" s="170">
        <f t="shared" si="8"/>
        <v>8.6686987982636747</v>
      </c>
      <c r="M227" s="377">
        <v>2.1379658342347438</v>
      </c>
      <c r="N227" s="166">
        <v>0</v>
      </c>
      <c r="O227" s="397">
        <v>0</v>
      </c>
      <c r="P227" s="269">
        <v>20740</v>
      </c>
      <c r="Q227" s="15">
        <v>2204</v>
      </c>
      <c r="R227" s="158">
        <v>0.10626808100289296</v>
      </c>
      <c r="S227" s="401">
        <v>0.70885671413969586</v>
      </c>
      <c r="T227" s="482">
        <v>4186.833333333333</v>
      </c>
      <c r="U227" s="197">
        <v>4290479.5399665562</v>
      </c>
      <c r="V227" s="159">
        <v>0</v>
      </c>
      <c r="W227" s="159">
        <v>0</v>
      </c>
      <c r="X227" s="159">
        <v>7245632.3200000003</v>
      </c>
      <c r="Y227" s="159">
        <v>6396078.4981808523</v>
      </c>
      <c r="Z227" s="159">
        <v>0</v>
      </c>
      <c r="AA227" s="155">
        <v>0</v>
      </c>
      <c r="AB227" s="159">
        <v>1451665.9069220321</v>
      </c>
      <c r="AC227" s="159">
        <v>3159342.5649999999</v>
      </c>
      <c r="AD227" s="174">
        <f>SUM(Muut[[#This Row],[Työttömyysaste]:[Työttömät ja palveluissa olevat ]])</f>
        <v>22543198.830069441</v>
      </c>
      <c r="AF227" s="62"/>
    </row>
    <row r="228" spans="1:32" s="45" customFormat="1" x14ac:dyDescent="0.25">
      <c r="A228" s="90">
        <v>700</v>
      </c>
      <c r="B228" s="151" t="s">
        <v>227</v>
      </c>
      <c r="C228" s="395">
        <v>4733</v>
      </c>
      <c r="D228" s="134">
        <v>217.25</v>
      </c>
      <c r="E228" s="41">
        <v>1936</v>
      </c>
      <c r="F228" s="332">
        <f t="shared" si="7"/>
        <v>0.11221590909090909</v>
      </c>
      <c r="G228" s="377">
        <f>Muut[[#This Row],[Keskim. työttömyysaste 2024, %]]/$F$12</f>
        <v>1.039295791379085</v>
      </c>
      <c r="H228" s="166">
        <v>0</v>
      </c>
      <c r="I228" s="383">
        <v>11</v>
      </c>
      <c r="J228" s="389">
        <v>199</v>
      </c>
      <c r="K228" s="269">
        <v>942.22</v>
      </c>
      <c r="L228" s="170">
        <f t="shared" si="8"/>
        <v>5.0232429793466489</v>
      </c>
      <c r="M228" s="377">
        <v>3.6895252597098289</v>
      </c>
      <c r="N228" s="166">
        <v>3</v>
      </c>
      <c r="O228" s="397">
        <v>292</v>
      </c>
      <c r="P228" s="269">
        <v>1182</v>
      </c>
      <c r="Q228" s="15">
        <v>153</v>
      </c>
      <c r="R228" s="158">
        <v>0.12944162436548223</v>
      </c>
      <c r="S228" s="401">
        <v>0.86343484943632931</v>
      </c>
      <c r="T228" s="482">
        <v>290.75</v>
      </c>
      <c r="U228" s="197">
        <v>373498.68143674615</v>
      </c>
      <c r="V228" s="159">
        <v>0</v>
      </c>
      <c r="W228" s="159">
        <v>0</v>
      </c>
      <c r="X228" s="159">
        <v>398750.23</v>
      </c>
      <c r="Y228" s="159">
        <v>794894.04942748544</v>
      </c>
      <c r="Z228" s="159">
        <v>0</v>
      </c>
      <c r="AA228" s="155">
        <v>94745.24</v>
      </c>
      <c r="AB228" s="159">
        <v>127339.61335662768</v>
      </c>
      <c r="AC228" s="159">
        <v>219397.04250000001</v>
      </c>
      <c r="AD228" s="174">
        <f>SUM(Muut[[#This Row],[Työttömyysaste]:[Työttömät ja palveluissa olevat ]])</f>
        <v>2008624.8567208592</v>
      </c>
      <c r="AF228" s="62"/>
    </row>
    <row r="229" spans="1:32" s="45" customFormat="1" x14ac:dyDescent="0.25">
      <c r="A229" s="90">
        <v>702</v>
      </c>
      <c r="B229" s="151" t="s">
        <v>228</v>
      </c>
      <c r="C229" s="395">
        <v>4039</v>
      </c>
      <c r="D229" s="134">
        <v>173.58333333333334</v>
      </c>
      <c r="E229" s="41">
        <v>1625</v>
      </c>
      <c r="F229" s="332">
        <f t="shared" si="7"/>
        <v>0.10682051282051283</v>
      </c>
      <c r="G229" s="377">
        <f>Muut[[#This Row],[Keskim. työttömyysaste 2024, %]]/$F$12</f>
        <v>0.98932593699682869</v>
      </c>
      <c r="H229" s="166">
        <v>0</v>
      </c>
      <c r="I229" s="383">
        <v>11</v>
      </c>
      <c r="J229" s="389">
        <v>144</v>
      </c>
      <c r="K229" s="269">
        <v>776.93</v>
      </c>
      <c r="L229" s="170">
        <f t="shared" si="8"/>
        <v>5.1986665465357245</v>
      </c>
      <c r="M229" s="377">
        <v>3.565026087374223</v>
      </c>
      <c r="N229" s="166">
        <v>0</v>
      </c>
      <c r="O229" s="397">
        <v>0</v>
      </c>
      <c r="P229" s="269">
        <v>946</v>
      </c>
      <c r="Q229" s="15">
        <v>150</v>
      </c>
      <c r="R229" s="158">
        <v>0.15856236786469344</v>
      </c>
      <c r="S229" s="401">
        <v>1.057683530275817</v>
      </c>
      <c r="T229" s="482">
        <v>275.5</v>
      </c>
      <c r="U229" s="197">
        <v>303407.73480212741</v>
      </c>
      <c r="V229" s="159">
        <v>0</v>
      </c>
      <c r="W229" s="159">
        <v>0</v>
      </c>
      <c r="X229" s="159">
        <v>288542.88</v>
      </c>
      <c r="Y229" s="159">
        <v>655448.86950149224</v>
      </c>
      <c r="Z229" s="159">
        <v>0</v>
      </c>
      <c r="AA229" s="155">
        <v>0</v>
      </c>
      <c r="AB229" s="159">
        <v>133115.01454691021</v>
      </c>
      <c r="AC229" s="159">
        <v>207889.54500000001</v>
      </c>
      <c r="AD229" s="174">
        <f>SUM(Muut[[#This Row],[Työttömyysaste]:[Työttömät ja palveluissa olevat ]])</f>
        <v>1588404.0438505299</v>
      </c>
      <c r="AF229" s="62"/>
    </row>
    <row r="230" spans="1:32" s="45" customFormat="1" x14ac:dyDescent="0.25">
      <c r="A230" s="90">
        <v>704</v>
      </c>
      <c r="B230" s="151" t="s">
        <v>229</v>
      </c>
      <c r="C230" s="395">
        <v>6418</v>
      </c>
      <c r="D230" s="134">
        <v>144.75</v>
      </c>
      <c r="E230" s="41">
        <v>3175</v>
      </c>
      <c r="F230" s="332">
        <f t="shared" si="7"/>
        <v>4.5590551181102362E-2</v>
      </c>
      <c r="G230" s="377">
        <f>Muut[[#This Row],[Keskim. työttömyysaste 2024, %]]/$F$12</f>
        <v>0.42224020063667611</v>
      </c>
      <c r="H230" s="166">
        <v>0</v>
      </c>
      <c r="I230" s="383">
        <v>101</v>
      </c>
      <c r="J230" s="389">
        <v>208</v>
      </c>
      <c r="K230" s="269">
        <v>127.16</v>
      </c>
      <c r="L230" s="170">
        <f t="shared" si="8"/>
        <v>50.471846492607739</v>
      </c>
      <c r="M230" s="377">
        <v>0.36720237411314</v>
      </c>
      <c r="N230" s="166">
        <v>0</v>
      </c>
      <c r="O230" s="397">
        <v>0</v>
      </c>
      <c r="P230" s="269">
        <v>2236</v>
      </c>
      <c r="Q230" s="15">
        <v>167</v>
      </c>
      <c r="R230" s="158">
        <v>7.4686940966010737E-2</v>
      </c>
      <c r="S230" s="401">
        <v>0.49819606285042967</v>
      </c>
      <c r="T230" s="482">
        <v>213.41666666666669</v>
      </c>
      <c r="U230" s="197">
        <v>205765.56255161221</v>
      </c>
      <c r="V230" s="159">
        <v>0</v>
      </c>
      <c r="W230" s="159">
        <v>0</v>
      </c>
      <c r="X230" s="159">
        <v>416784.16</v>
      </c>
      <c r="Y230" s="159">
        <v>107277.2041828862</v>
      </c>
      <c r="Z230" s="159">
        <v>0</v>
      </c>
      <c r="AA230" s="155">
        <v>0</v>
      </c>
      <c r="AB230" s="159">
        <v>99631.679845615639</v>
      </c>
      <c r="AC230" s="159">
        <v>161042.08250000002</v>
      </c>
      <c r="AD230" s="174">
        <f>SUM(Muut[[#This Row],[Työttömyysaste]:[Työttömät ja palveluissa olevat ]])</f>
        <v>990500.68908011401</v>
      </c>
      <c r="AF230" s="62"/>
    </row>
    <row r="231" spans="1:32" s="45" customFormat="1" x14ac:dyDescent="0.25">
      <c r="A231" s="90">
        <v>707</v>
      </c>
      <c r="B231" s="151" t="s">
        <v>230</v>
      </c>
      <c r="C231" s="395">
        <v>1881</v>
      </c>
      <c r="D231" s="134">
        <v>118.41666666666667</v>
      </c>
      <c r="E231" s="41">
        <v>716</v>
      </c>
      <c r="F231" s="332">
        <f t="shared" si="7"/>
        <v>0.16538640595903167</v>
      </c>
      <c r="G231" s="377">
        <f>Muut[[#This Row],[Keskim. työttömyysaste 2024, %]]/$F$12</f>
        <v>1.5317382094662311</v>
      </c>
      <c r="H231" s="166">
        <v>0</v>
      </c>
      <c r="I231" s="383">
        <v>2</v>
      </c>
      <c r="J231" s="389">
        <v>89</v>
      </c>
      <c r="K231" s="269">
        <v>428.07</v>
      </c>
      <c r="L231" s="170">
        <f t="shared" si="8"/>
        <v>4.3941411451398134</v>
      </c>
      <c r="M231" s="377">
        <v>4.2177484167659394</v>
      </c>
      <c r="N231" s="166">
        <v>3</v>
      </c>
      <c r="O231" s="397">
        <v>333</v>
      </c>
      <c r="P231" s="269">
        <v>398</v>
      </c>
      <c r="Q231" s="15">
        <v>65</v>
      </c>
      <c r="R231" s="158">
        <v>0.16331658291457288</v>
      </c>
      <c r="S231" s="401">
        <v>1.0893963195420433</v>
      </c>
      <c r="T231" s="482">
        <v>156.16666666666669</v>
      </c>
      <c r="U231" s="197">
        <v>218769.48350241414</v>
      </c>
      <c r="V231" s="159">
        <v>0</v>
      </c>
      <c r="W231" s="159">
        <v>0</v>
      </c>
      <c r="X231" s="159">
        <v>178335.53</v>
      </c>
      <c r="Y231" s="159">
        <v>361136.77881856007</v>
      </c>
      <c r="Z231" s="159">
        <v>0</v>
      </c>
      <c r="AA231" s="155">
        <v>108048.51000000001</v>
      </c>
      <c r="AB231" s="159">
        <v>63851.653505145456</v>
      </c>
      <c r="AC231" s="159">
        <v>117841.80500000002</v>
      </c>
      <c r="AD231" s="174">
        <f>SUM(Muut[[#This Row],[Työttömyysaste]:[Työttömät ja palveluissa olevat ]])</f>
        <v>1047983.7608261197</v>
      </c>
      <c r="AF231" s="62"/>
    </row>
    <row r="232" spans="1:32" s="45" customFormat="1" x14ac:dyDescent="0.25">
      <c r="A232" s="90">
        <v>710</v>
      </c>
      <c r="B232" s="151" t="s">
        <v>231</v>
      </c>
      <c r="C232" s="395">
        <v>27036</v>
      </c>
      <c r="D232" s="134">
        <v>1069.0833333333333</v>
      </c>
      <c r="E232" s="41">
        <v>12656</v>
      </c>
      <c r="F232" s="332">
        <f t="shared" si="7"/>
        <v>8.4472450484618614E-2</v>
      </c>
      <c r="G232" s="377">
        <f>Muut[[#This Row],[Keskim. työttömyysaste 2024, %]]/$F$12</f>
        <v>0.78234773471397678</v>
      </c>
      <c r="H232" s="166">
        <v>3</v>
      </c>
      <c r="I232" s="383">
        <v>17143</v>
      </c>
      <c r="J232" s="389">
        <v>1683</v>
      </c>
      <c r="K232" s="269">
        <v>1152.1400000000001</v>
      </c>
      <c r="L232" s="170">
        <f t="shared" si="8"/>
        <v>23.465898241533147</v>
      </c>
      <c r="M232" s="377">
        <v>0.78980065741342953</v>
      </c>
      <c r="N232" s="166">
        <v>3</v>
      </c>
      <c r="O232" s="397">
        <v>1770</v>
      </c>
      <c r="P232" s="269">
        <v>8085</v>
      </c>
      <c r="Q232" s="15">
        <v>1313</v>
      </c>
      <c r="R232" s="158">
        <v>0.16239950525664812</v>
      </c>
      <c r="S232" s="401">
        <v>1.0832789920334214</v>
      </c>
      <c r="T232" s="482">
        <v>1429</v>
      </c>
      <c r="U232" s="197">
        <v>1606037.4463003571</v>
      </c>
      <c r="V232" s="159">
        <v>609883.49520000012</v>
      </c>
      <c r="W232" s="159">
        <v>5137787.9573999997</v>
      </c>
      <c r="X232" s="159">
        <v>3372344.91</v>
      </c>
      <c r="Y232" s="159">
        <v>971990.86212071811</v>
      </c>
      <c r="Z232" s="159">
        <v>0</v>
      </c>
      <c r="AA232" s="155">
        <v>574311.9</v>
      </c>
      <c r="AB232" s="159">
        <v>912599.46061966149</v>
      </c>
      <c r="AC232" s="159">
        <v>1078309.1100000001</v>
      </c>
      <c r="AD232" s="174">
        <f>SUM(Muut[[#This Row],[Työttömyysaste]:[Työttömät ja palveluissa olevat ]])</f>
        <v>14263265.141640736</v>
      </c>
      <c r="AF232" s="62"/>
    </row>
    <row r="233" spans="1:32" s="45" customFormat="1" x14ac:dyDescent="0.25">
      <c r="A233" s="90">
        <v>729</v>
      </c>
      <c r="B233" s="151" t="s">
        <v>232</v>
      </c>
      <c r="C233" s="395">
        <v>8858</v>
      </c>
      <c r="D233" s="134">
        <v>493.16666666666669</v>
      </c>
      <c r="E233" s="41">
        <v>3559</v>
      </c>
      <c r="F233" s="332">
        <f t="shared" si="7"/>
        <v>0.13856888639130843</v>
      </c>
      <c r="G233" s="377">
        <f>Muut[[#This Row],[Keskim. työttömyysaste 2024, %]]/$F$12</f>
        <v>1.2833658044502745</v>
      </c>
      <c r="H233" s="166">
        <v>0</v>
      </c>
      <c r="I233" s="383">
        <v>12</v>
      </c>
      <c r="J233" s="389">
        <v>246</v>
      </c>
      <c r="K233" s="269">
        <v>1251.76</v>
      </c>
      <c r="L233" s="170">
        <f t="shared" si="8"/>
        <v>7.0764363775803671</v>
      </c>
      <c r="M233" s="377">
        <v>2.6190275541340489</v>
      </c>
      <c r="N233" s="166">
        <v>0</v>
      </c>
      <c r="O233" s="397">
        <v>0</v>
      </c>
      <c r="P233" s="269">
        <v>2182</v>
      </c>
      <c r="Q233" s="15">
        <v>337</v>
      </c>
      <c r="R233" s="158">
        <v>0.15444546287809349</v>
      </c>
      <c r="S233" s="401">
        <v>1.0302218906782492</v>
      </c>
      <c r="T233" s="482">
        <v>718.16666666666674</v>
      </c>
      <c r="U233" s="197">
        <v>863176.362681653</v>
      </c>
      <c r="V233" s="159">
        <v>0</v>
      </c>
      <c r="W233" s="159">
        <v>0</v>
      </c>
      <c r="X233" s="159">
        <v>492927.42</v>
      </c>
      <c r="Y233" s="159">
        <v>1056034.2333121235</v>
      </c>
      <c r="Z233" s="159">
        <v>0</v>
      </c>
      <c r="AA233" s="155">
        <v>0</v>
      </c>
      <c r="AB233" s="159">
        <v>284356.98361768638</v>
      </c>
      <c r="AC233" s="159">
        <v>541921.38500000013</v>
      </c>
      <c r="AD233" s="174">
        <f>SUM(Muut[[#This Row],[Työttömyysaste]:[Työttömät ja palveluissa olevat ]])</f>
        <v>3238416.3846114632</v>
      </c>
      <c r="AF233" s="62"/>
    </row>
    <row r="234" spans="1:32" s="45" customFormat="1" x14ac:dyDescent="0.25">
      <c r="A234" s="90">
        <v>732</v>
      </c>
      <c r="B234" s="151" t="s">
        <v>233</v>
      </c>
      <c r="C234" s="395">
        <v>3285</v>
      </c>
      <c r="D234" s="134">
        <v>170.25</v>
      </c>
      <c r="E234" s="41">
        <v>1330</v>
      </c>
      <c r="F234" s="332">
        <f t="shared" si="7"/>
        <v>0.12800751879699249</v>
      </c>
      <c r="G234" s="377">
        <f>Muut[[#This Row],[Keskim. työttömyysaste 2024, %]]/$F$12</f>
        <v>1.1855509314888324</v>
      </c>
      <c r="H234" s="166">
        <v>0</v>
      </c>
      <c r="I234" s="383">
        <v>10</v>
      </c>
      <c r="J234" s="389">
        <v>139</v>
      </c>
      <c r="K234" s="269">
        <v>5729.75</v>
      </c>
      <c r="L234" s="170">
        <f t="shared" si="8"/>
        <v>0.57332344343121433</v>
      </c>
      <c r="M234" s="377">
        <v>20</v>
      </c>
      <c r="N234" s="166">
        <v>0</v>
      </c>
      <c r="O234" s="397">
        <v>0</v>
      </c>
      <c r="P234" s="269">
        <v>726</v>
      </c>
      <c r="Q234" s="15">
        <v>94</v>
      </c>
      <c r="R234" s="158">
        <v>0.12947658402203857</v>
      </c>
      <c r="S234" s="401">
        <v>0.86366804633835392</v>
      </c>
      <c r="T234" s="482">
        <v>212.58333333333334</v>
      </c>
      <c r="U234" s="197">
        <v>295712.02811880608</v>
      </c>
      <c r="V234" s="159">
        <v>0</v>
      </c>
      <c r="W234" s="159">
        <v>0</v>
      </c>
      <c r="X234" s="159">
        <v>278524.02999999997</v>
      </c>
      <c r="Y234" s="159">
        <v>2990664</v>
      </c>
      <c r="Z234" s="159">
        <v>0</v>
      </c>
      <c r="AA234" s="155">
        <v>0</v>
      </c>
      <c r="AB234" s="159">
        <v>88405.579424021722</v>
      </c>
      <c r="AC234" s="159">
        <v>160413.25750000001</v>
      </c>
      <c r="AD234" s="174">
        <f>SUM(Muut[[#This Row],[Työttömyysaste]:[Työttömät ja palveluissa olevat ]])</f>
        <v>3813718.8950428278</v>
      </c>
      <c r="AF234" s="62"/>
    </row>
    <row r="235" spans="1:32" s="45" customFormat="1" x14ac:dyDescent="0.25">
      <c r="A235" s="90">
        <v>734</v>
      </c>
      <c r="B235" s="151" t="s">
        <v>234</v>
      </c>
      <c r="C235" s="395">
        <v>50870</v>
      </c>
      <c r="D235" s="134">
        <v>2309.5833333333335</v>
      </c>
      <c r="E235" s="41">
        <v>23041</v>
      </c>
      <c r="F235" s="332">
        <f t="shared" si="7"/>
        <v>0.10023798156908699</v>
      </c>
      <c r="G235" s="377">
        <f>Muut[[#This Row],[Keskim. työttömyysaste 2024, %]]/$F$12</f>
        <v>0.92836134577575735</v>
      </c>
      <c r="H235" s="166">
        <v>0</v>
      </c>
      <c r="I235" s="383">
        <v>588</v>
      </c>
      <c r="J235" s="389">
        <v>4673</v>
      </c>
      <c r="K235" s="269">
        <v>1989.77</v>
      </c>
      <c r="L235" s="170">
        <f t="shared" si="8"/>
        <v>25.565768907964237</v>
      </c>
      <c r="M235" s="377">
        <v>0.72492956987442725</v>
      </c>
      <c r="N235" s="166">
        <v>3</v>
      </c>
      <c r="O235" s="397">
        <v>559</v>
      </c>
      <c r="P235" s="269">
        <v>14985</v>
      </c>
      <c r="Q235" s="15">
        <v>2443</v>
      </c>
      <c r="R235" s="158">
        <v>0.16302969636302969</v>
      </c>
      <c r="S235" s="401">
        <v>1.0874826550029026</v>
      </c>
      <c r="T235" s="482">
        <v>3659.3333333333335</v>
      </c>
      <c r="U235" s="197">
        <v>3585850.5642143986</v>
      </c>
      <c r="V235" s="159">
        <v>0</v>
      </c>
      <c r="W235" s="159">
        <v>0</v>
      </c>
      <c r="X235" s="159">
        <v>9363617.209999999</v>
      </c>
      <c r="Y235" s="159">
        <v>1678648.6518321915</v>
      </c>
      <c r="Z235" s="159">
        <v>0</v>
      </c>
      <c r="AA235" s="155">
        <v>181378.73</v>
      </c>
      <c r="AB235" s="159">
        <v>1723778.7612855271</v>
      </c>
      <c r="AC235" s="159">
        <v>2761296.3400000003</v>
      </c>
      <c r="AD235" s="174">
        <f>SUM(Muut[[#This Row],[Työttömyysaste]:[Työttömät ja palveluissa olevat ]])</f>
        <v>19294570.257332116</v>
      </c>
      <c r="AF235" s="62"/>
    </row>
    <row r="236" spans="1:32" s="45" customFormat="1" x14ac:dyDescent="0.25">
      <c r="A236" s="90">
        <v>738</v>
      </c>
      <c r="B236" s="151" t="s">
        <v>235</v>
      </c>
      <c r="C236" s="395">
        <v>2965</v>
      </c>
      <c r="D236" s="134">
        <v>87.5</v>
      </c>
      <c r="E236" s="41">
        <v>1328</v>
      </c>
      <c r="F236" s="332">
        <f t="shared" si="7"/>
        <v>6.588855421686747E-2</v>
      </c>
      <c r="G236" s="377">
        <f>Muut[[#This Row],[Keskim. työttömyysaste 2024, %]]/$F$12</f>
        <v>0.61023162983216062</v>
      </c>
      <c r="H236" s="166">
        <v>0</v>
      </c>
      <c r="I236" s="383">
        <v>69</v>
      </c>
      <c r="J236" s="389">
        <v>198</v>
      </c>
      <c r="K236" s="269">
        <v>252.78</v>
      </c>
      <c r="L236" s="170">
        <f t="shared" si="8"/>
        <v>11.729567212595933</v>
      </c>
      <c r="M236" s="377">
        <v>1.5800567507774055</v>
      </c>
      <c r="N236" s="166">
        <v>0</v>
      </c>
      <c r="O236" s="397">
        <v>0</v>
      </c>
      <c r="P236" s="269">
        <v>872</v>
      </c>
      <c r="Q236" s="15">
        <v>148</v>
      </c>
      <c r="R236" s="158">
        <v>0.16972477064220184</v>
      </c>
      <c r="S236" s="401">
        <v>1.1321418632022675</v>
      </c>
      <c r="T236" s="482">
        <v>143.16666666666666</v>
      </c>
      <c r="U236" s="197">
        <v>137382.94189160742</v>
      </c>
      <c r="V236" s="159">
        <v>0</v>
      </c>
      <c r="W236" s="159">
        <v>0</v>
      </c>
      <c r="X236" s="159">
        <v>396746.46</v>
      </c>
      <c r="Y236" s="159">
        <v>213255.20347082397</v>
      </c>
      <c r="Z236" s="159">
        <v>0</v>
      </c>
      <c r="AA236" s="155">
        <v>0</v>
      </c>
      <c r="AB236" s="159">
        <v>104597.90745613957</v>
      </c>
      <c r="AC236" s="159">
        <v>108032.13499999999</v>
      </c>
      <c r="AD236" s="174">
        <f>SUM(Muut[[#This Row],[Työttömyysaste]:[Työttömät ja palveluissa olevat ]])</f>
        <v>960014.64781857096</v>
      </c>
      <c r="AF236" s="62"/>
    </row>
    <row r="237" spans="1:32" s="45" customFormat="1" x14ac:dyDescent="0.25">
      <c r="A237" s="90">
        <v>739</v>
      </c>
      <c r="B237" s="151" t="s">
        <v>236</v>
      </c>
      <c r="C237" s="395">
        <v>3188</v>
      </c>
      <c r="D237" s="134">
        <v>131.66666666666666</v>
      </c>
      <c r="E237" s="41">
        <v>1237</v>
      </c>
      <c r="F237" s="332">
        <f t="shared" si="7"/>
        <v>0.10644031258420911</v>
      </c>
      <c r="G237" s="377">
        <f>Muut[[#This Row],[Keskim. työttömyysaste 2024, %]]/$F$12</f>
        <v>0.98580468489743445</v>
      </c>
      <c r="H237" s="166">
        <v>0</v>
      </c>
      <c r="I237" s="383">
        <v>11</v>
      </c>
      <c r="J237" s="389">
        <v>96</v>
      </c>
      <c r="K237" s="269">
        <v>539.13</v>
      </c>
      <c r="L237" s="170">
        <f t="shared" si="8"/>
        <v>5.9132305751859482</v>
      </c>
      <c r="M237" s="377">
        <v>3.1342227606906259</v>
      </c>
      <c r="N237" s="166">
        <v>0</v>
      </c>
      <c r="O237" s="397">
        <v>0</v>
      </c>
      <c r="P237" s="269">
        <v>754</v>
      </c>
      <c r="Q237" s="15">
        <v>115</v>
      </c>
      <c r="R237" s="158">
        <v>0.15251989389920426</v>
      </c>
      <c r="S237" s="401">
        <v>1.0173774647100453</v>
      </c>
      <c r="T237" s="482">
        <v>168</v>
      </c>
      <c r="U237" s="197">
        <v>238628.65332094792</v>
      </c>
      <c r="V237" s="159">
        <v>0</v>
      </c>
      <c r="W237" s="159">
        <v>0</v>
      </c>
      <c r="X237" s="159">
        <v>192361.91999999998</v>
      </c>
      <c r="Y237" s="159">
        <v>454831.38637243968</v>
      </c>
      <c r="Z237" s="159">
        <v>0</v>
      </c>
      <c r="AA237" s="155">
        <v>0</v>
      </c>
      <c r="AB237" s="159">
        <v>101064.32397956366</v>
      </c>
      <c r="AC237" s="159">
        <v>126771.12000000001</v>
      </c>
      <c r="AD237" s="174">
        <f>SUM(Muut[[#This Row],[Työttömyysaste]:[Työttömät ja palveluissa olevat ]])</f>
        <v>1113657.4036729513</v>
      </c>
      <c r="AF237" s="62"/>
    </row>
    <row r="238" spans="1:32" s="45" customFormat="1" x14ac:dyDescent="0.25">
      <c r="A238" s="90">
        <v>740</v>
      </c>
      <c r="B238" s="151" t="s">
        <v>237</v>
      </c>
      <c r="C238" s="395">
        <v>31460</v>
      </c>
      <c r="D238" s="134">
        <v>1692.25</v>
      </c>
      <c r="E238" s="41">
        <v>13520</v>
      </c>
      <c r="F238" s="332">
        <f t="shared" si="7"/>
        <v>0.1251664201183432</v>
      </c>
      <c r="G238" s="377">
        <f>Muut[[#This Row],[Keskim. työttömyysaste 2024, %]]/$F$12</f>
        <v>1.15923788975051</v>
      </c>
      <c r="H238" s="166">
        <v>0</v>
      </c>
      <c r="I238" s="383">
        <v>41</v>
      </c>
      <c r="J238" s="389">
        <v>1790</v>
      </c>
      <c r="K238" s="269">
        <v>2238</v>
      </c>
      <c r="L238" s="170">
        <f t="shared" si="8"/>
        <v>14.057193923145666</v>
      </c>
      <c r="M238" s="377">
        <v>1.3184268467296059</v>
      </c>
      <c r="N238" s="166">
        <v>3</v>
      </c>
      <c r="O238" s="397">
        <v>4508</v>
      </c>
      <c r="P238" s="269">
        <v>8010</v>
      </c>
      <c r="Q238" s="15">
        <v>1066</v>
      </c>
      <c r="R238" s="158">
        <v>0.13308364544319601</v>
      </c>
      <c r="S238" s="401">
        <v>0.88772879611920408</v>
      </c>
      <c r="T238" s="482">
        <v>2427.5833333333335</v>
      </c>
      <c r="U238" s="197">
        <v>2769138.5511970711</v>
      </c>
      <c r="V238" s="159">
        <v>0</v>
      </c>
      <c r="W238" s="159">
        <v>0</v>
      </c>
      <c r="X238" s="159">
        <v>3586748.3</v>
      </c>
      <c r="Y238" s="159">
        <v>1888065.2953861221</v>
      </c>
      <c r="Z238" s="159">
        <v>0</v>
      </c>
      <c r="AA238" s="155">
        <v>1462710.76</v>
      </c>
      <c r="AB238" s="159">
        <v>870234.85737136065</v>
      </c>
      <c r="AC238" s="159">
        <v>1831830.1075000002</v>
      </c>
      <c r="AD238" s="174">
        <f>SUM(Muut[[#This Row],[Työttömyysaste]:[Työttömät ja palveluissa olevat ]])</f>
        <v>12408727.871454554</v>
      </c>
      <c r="AF238" s="62"/>
    </row>
    <row r="239" spans="1:32" s="45" customFormat="1" x14ac:dyDescent="0.25">
      <c r="A239" s="90">
        <v>742</v>
      </c>
      <c r="B239" s="151" t="s">
        <v>238</v>
      </c>
      <c r="C239" s="395">
        <v>964</v>
      </c>
      <c r="D239" s="134">
        <v>57.333333333333336</v>
      </c>
      <c r="E239" s="41">
        <v>439</v>
      </c>
      <c r="F239" s="332">
        <f t="shared" si="7"/>
        <v>0.13059984813971148</v>
      </c>
      <c r="G239" s="377">
        <f>Muut[[#This Row],[Keskim. työttömyysaste 2024, %]]/$F$12</f>
        <v>1.2095599779563322</v>
      </c>
      <c r="H239" s="166">
        <v>0</v>
      </c>
      <c r="I239" s="383">
        <v>3</v>
      </c>
      <c r="J239" s="389">
        <v>23</v>
      </c>
      <c r="K239" s="269">
        <v>6440.1</v>
      </c>
      <c r="L239" s="170">
        <f t="shared" si="8"/>
        <v>0.14968711665967918</v>
      </c>
      <c r="M239" s="377">
        <v>20</v>
      </c>
      <c r="N239" s="166">
        <v>0</v>
      </c>
      <c r="O239" s="397">
        <v>0</v>
      </c>
      <c r="P239" s="269">
        <v>231</v>
      </c>
      <c r="Q239" s="15">
        <v>33</v>
      </c>
      <c r="R239" s="158">
        <v>0.14285714285714285</v>
      </c>
      <c r="S239" s="401">
        <v>0.95292249489611691</v>
      </c>
      <c r="T239" s="482">
        <v>76.166666666666671</v>
      </c>
      <c r="U239" s="197">
        <v>88535.581117680238</v>
      </c>
      <c r="V239" s="159">
        <v>0</v>
      </c>
      <c r="W239" s="159">
        <v>0</v>
      </c>
      <c r="X239" s="159">
        <v>46086.71</v>
      </c>
      <c r="Y239" s="159">
        <v>877625.60000000009</v>
      </c>
      <c r="Z239" s="159">
        <v>0</v>
      </c>
      <c r="AA239" s="155">
        <v>0</v>
      </c>
      <c r="AB239" s="159">
        <v>28624.114603088336</v>
      </c>
      <c r="AC239" s="159">
        <v>57474.605000000003</v>
      </c>
      <c r="AD239" s="174">
        <f>SUM(Muut[[#This Row],[Työttömyysaste]:[Työttömät ja palveluissa olevat ]])</f>
        <v>1098346.6107207688</v>
      </c>
      <c r="AF239" s="62"/>
    </row>
    <row r="240" spans="1:32" s="45" customFormat="1" x14ac:dyDescent="0.25">
      <c r="A240" s="90">
        <v>743</v>
      </c>
      <c r="B240" s="151" t="s">
        <v>239</v>
      </c>
      <c r="C240" s="395">
        <v>66611</v>
      </c>
      <c r="D240" s="134">
        <v>2647.1666666666665</v>
      </c>
      <c r="E240" s="41">
        <v>32301</v>
      </c>
      <c r="F240" s="332">
        <f t="shared" si="7"/>
        <v>8.195308710772628E-2</v>
      </c>
      <c r="G240" s="377">
        <f>Muut[[#This Row],[Keskim. työttömyysaste 2024, %]]/$F$12</f>
        <v>0.75901446783790849</v>
      </c>
      <c r="H240" s="166">
        <v>0</v>
      </c>
      <c r="I240" s="383">
        <v>152</v>
      </c>
      <c r="J240" s="389">
        <v>3561</v>
      </c>
      <c r="K240" s="269">
        <v>1431.59</v>
      </c>
      <c r="L240" s="170">
        <f t="shared" si="8"/>
        <v>46.529383412848652</v>
      </c>
      <c r="M240" s="377">
        <v>0.39831565558295579</v>
      </c>
      <c r="N240" s="166">
        <v>0</v>
      </c>
      <c r="O240" s="397">
        <v>0</v>
      </c>
      <c r="P240" s="269">
        <v>20996</v>
      </c>
      <c r="Q240" s="15">
        <v>2114</v>
      </c>
      <c r="R240" s="158">
        <v>0.10068584492284245</v>
      </c>
      <c r="S240" s="401">
        <v>0.67162064581218994</v>
      </c>
      <c r="T240" s="482">
        <v>3820.9166666666665</v>
      </c>
      <c r="U240" s="197">
        <v>3838923.0566132697</v>
      </c>
      <c r="V240" s="159">
        <v>0</v>
      </c>
      <c r="W240" s="159">
        <v>0</v>
      </c>
      <c r="X240" s="159">
        <v>7135424.9699999997</v>
      </c>
      <c r="Y240" s="159">
        <v>1207745.9321813309</v>
      </c>
      <c r="Z240" s="159">
        <v>0</v>
      </c>
      <c r="AA240" s="155">
        <v>0</v>
      </c>
      <c r="AB240" s="159">
        <v>1394014.9796381805</v>
      </c>
      <c r="AC240" s="159">
        <v>2883225.5074999998</v>
      </c>
      <c r="AD240" s="174">
        <f>SUM(Muut[[#This Row],[Työttömyysaste]:[Työttömät ja palveluissa olevat ]])</f>
        <v>16459334.445932779</v>
      </c>
      <c r="AF240" s="62"/>
    </row>
    <row r="241" spans="1:32" s="45" customFormat="1" x14ac:dyDescent="0.25">
      <c r="A241" s="90">
        <v>746</v>
      </c>
      <c r="B241" s="151" t="s">
        <v>240</v>
      </c>
      <c r="C241" s="395">
        <v>4603</v>
      </c>
      <c r="D241" s="134">
        <v>202</v>
      </c>
      <c r="E241" s="41">
        <v>1949</v>
      </c>
      <c r="F241" s="332">
        <f t="shared" si="7"/>
        <v>0.10364289379168805</v>
      </c>
      <c r="G241" s="377">
        <f>Muut[[#This Row],[Keskim. työttömyysaste 2024, %]]/$F$12</f>
        <v>0.95989618759660544</v>
      </c>
      <c r="H241" s="166">
        <v>0</v>
      </c>
      <c r="I241" s="383">
        <v>11</v>
      </c>
      <c r="J241" s="389">
        <v>182</v>
      </c>
      <c r="K241" s="269">
        <v>786.39</v>
      </c>
      <c r="L241" s="170">
        <f t="shared" si="8"/>
        <v>5.8533297727590634</v>
      </c>
      <c r="M241" s="377">
        <v>3.1662972320835947</v>
      </c>
      <c r="N241" s="166">
        <v>0</v>
      </c>
      <c r="O241" s="397">
        <v>0</v>
      </c>
      <c r="P241" s="269">
        <v>1278</v>
      </c>
      <c r="Q241" s="15">
        <v>212</v>
      </c>
      <c r="R241" s="158">
        <v>0.16588419405320814</v>
      </c>
      <c r="S241" s="401">
        <v>1.106523460427103</v>
      </c>
      <c r="T241" s="482">
        <v>251.25</v>
      </c>
      <c r="U241" s="197">
        <v>335489.27536393981</v>
      </c>
      <c r="V241" s="159">
        <v>0</v>
      </c>
      <c r="W241" s="159">
        <v>0</v>
      </c>
      <c r="X241" s="159">
        <v>364686.14</v>
      </c>
      <c r="Y241" s="159">
        <v>663429.69957046141</v>
      </c>
      <c r="Z241" s="159">
        <v>0</v>
      </c>
      <c r="AA241" s="155">
        <v>0</v>
      </c>
      <c r="AB241" s="159">
        <v>158708.08453685997</v>
      </c>
      <c r="AC241" s="159">
        <v>189590.73750000002</v>
      </c>
      <c r="AD241" s="174">
        <f>SUM(Muut[[#This Row],[Työttömyysaste]:[Työttömät ja palveluissa olevat ]])</f>
        <v>1711903.9369712612</v>
      </c>
      <c r="AF241" s="62"/>
    </row>
    <row r="242" spans="1:32" s="45" customFormat="1" x14ac:dyDescent="0.25">
      <c r="A242" s="90">
        <v>747</v>
      </c>
      <c r="B242" s="151" t="s">
        <v>241</v>
      </c>
      <c r="C242" s="395">
        <v>1264</v>
      </c>
      <c r="D242" s="134">
        <v>52.75</v>
      </c>
      <c r="E242" s="41">
        <v>495</v>
      </c>
      <c r="F242" s="332">
        <f t="shared" si="7"/>
        <v>0.10656565656565657</v>
      </c>
      <c r="G242" s="377">
        <f>Muut[[#This Row],[Keskim. työttömyysaste 2024, %]]/$F$12</f>
        <v>0.98696556728432949</v>
      </c>
      <c r="H242" s="166">
        <v>0</v>
      </c>
      <c r="I242" s="383">
        <v>2</v>
      </c>
      <c r="J242" s="389">
        <v>20</v>
      </c>
      <c r="K242" s="269">
        <v>463.31</v>
      </c>
      <c r="L242" s="170">
        <f t="shared" si="8"/>
        <v>2.728194945069176</v>
      </c>
      <c r="M242" s="377">
        <v>6.7932762251671086</v>
      </c>
      <c r="N242" s="166">
        <v>0</v>
      </c>
      <c r="O242" s="397">
        <v>0</v>
      </c>
      <c r="P242" s="269">
        <v>276</v>
      </c>
      <c r="Q242" s="15">
        <v>41</v>
      </c>
      <c r="R242" s="158">
        <v>0.14855072463768115</v>
      </c>
      <c r="S242" s="401">
        <v>0.99090128998255633</v>
      </c>
      <c r="T242" s="482">
        <v>77.083333333333329</v>
      </c>
      <c r="U242" s="197">
        <v>94724.533542208519</v>
      </c>
      <c r="V242" s="159">
        <v>0</v>
      </c>
      <c r="W242" s="159">
        <v>0</v>
      </c>
      <c r="X242" s="159">
        <v>40075.4</v>
      </c>
      <c r="Y242" s="159">
        <v>390866.63628478302</v>
      </c>
      <c r="Z242" s="159">
        <v>0</v>
      </c>
      <c r="AA242" s="155">
        <v>0</v>
      </c>
      <c r="AB242" s="159">
        <v>39027.87602356256</v>
      </c>
      <c r="AC242" s="159">
        <v>58166.3125</v>
      </c>
      <c r="AD242" s="174">
        <f>SUM(Muut[[#This Row],[Työttömyysaste]:[Työttömät ja palveluissa olevat ]])</f>
        <v>622860.75835055404</v>
      </c>
      <c r="AF242" s="62"/>
    </row>
    <row r="243" spans="1:32" s="45" customFormat="1" x14ac:dyDescent="0.25">
      <c r="A243" s="90">
        <v>748</v>
      </c>
      <c r="B243" s="151" t="s">
        <v>242</v>
      </c>
      <c r="C243" s="395">
        <v>4804</v>
      </c>
      <c r="D243" s="134">
        <v>187.25</v>
      </c>
      <c r="E243" s="41">
        <v>1972</v>
      </c>
      <c r="F243" s="332">
        <f t="shared" si="7"/>
        <v>9.4954361054766734E-2</v>
      </c>
      <c r="G243" s="377">
        <f>Muut[[#This Row],[Keskim. työttömyysaste 2024, %]]/$F$12</f>
        <v>0.87942671067576772</v>
      </c>
      <c r="H243" s="166">
        <v>0</v>
      </c>
      <c r="I243" s="383">
        <v>2</v>
      </c>
      <c r="J243" s="389">
        <v>90</v>
      </c>
      <c r="K243" s="269">
        <v>1055.52</v>
      </c>
      <c r="L243" s="170">
        <f t="shared" si="8"/>
        <v>4.5513112020615436</v>
      </c>
      <c r="M243" s="377">
        <v>4.0720972561851436</v>
      </c>
      <c r="N243" s="166">
        <v>0</v>
      </c>
      <c r="O243" s="397">
        <v>0</v>
      </c>
      <c r="P243" s="269">
        <v>1267</v>
      </c>
      <c r="Q243" s="15">
        <v>169</v>
      </c>
      <c r="R243" s="158">
        <v>0.13338595106550907</v>
      </c>
      <c r="S243" s="401">
        <v>0.8897453129140539</v>
      </c>
      <c r="T243" s="482">
        <v>253.58333333333331</v>
      </c>
      <c r="U243" s="197">
        <v>320786.4761602995</v>
      </c>
      <c r="V243" s="159">
        <v>0</v>
      </c>
      <c r="W243" s="159">
        <v>0</v>
      </c>
      <c r="X243" s="159">
        <v>180339.3</v>
      </c>
      <c r="Y243" s="159">
        <v>890478.40955583542</v>
      </c>
      <c r="Z243" s="159">
        <v>0</v>
      </c>
      <c r="AA243" s="155">
        <v>0</v>
      </c>
      <c r="AB243" s="159">
        <v>133188.32481773084</v>
      </c>
      <c r="AC243" s="159">
        <v>191351.44749999998</v>
      </c>
      <c r="AD243" s="174">
        <f>SUM(Muut[[#This Row],[Työttömyysaste]:[Työttömät ja palveluissa olevat ]])</f>
        <v>1716143.9580338658</v>
      </c>
      <c r="AF243" s="62"/>
    </row>
    <row r="244" spans="1:32" s="45" customFormat="1" x14ac:dyDescent="0.25">
      <c r="A244" s="90">
        <v>749</v>
      </c>
      <c r="B244" s="151" t="s">
        <v>243</v>
      </c>
      <c r="C244" s="395">
        <v>21269</v>
      </c>
      <c r="D244" s="134">
        <v>829.41666666666663</v>
      </c>
      <c r="E244" s="41">
        <v>9923</v>
      </c>
      <c r="F244" s="332">
        <f t="shared" si="7"/>
        <v>8.3585273270852231E-2</v>
      </c>
      <c r="G244" s="377">
        <f>Muut[[#This Row],[Keskim. työttömyysaste 2024, %]]/$F$12</f>
        <v>0.77413107852017582</v>
      </c>
      <c r="H244" s="166">
        <v>0</v>
      </c>
      <c r="I244" s="383">
        <v>15</v>
      </c>
      <c r="J244" s="389">
        <v>519</v>
      </c>
      <c r="K244" s="269">
        <v>401.02</v>
      </c>
      <c r="L244" s="170">
        <f t="shared" si="8"/>
        <v>53.037254999750637</v>
      </c>
      <c r="M244" s="377">
        <v>0.34944081962851692</v>
      </c>
      <c r="N244" s="166">
        <v>0</v>
      </c>
      <c r="O244" s="397">
        <v>0</v>
      </c>
      <c r="P244" s="269">
        <v>6792</v>
      </c>
      <c r="Q244" s="15">
        <v>507</v>
      </c>
      <c r="R244" s="158">
        <v>7.4646643109540639E-2</v>
      </c>
      <c r="S244" s="401">
        <v>0.49792725771294455</v>
      </c>
      <c r="T244" s="482">
        <v>1085.5833333333333</v>
      </c>
      <c r="U244" s="197">
        <v>1250186.9875138339</v>
      </c>
      <c r="V244" s="159">
        <v>0</v>
      </c>
      <c r="W244" s="159">
        <v>0</v>
      </c>
      <c r="X244" s="159">
        <v>1039956.63</v>
      </c>
      <c r="Y244" s="159">
        <v>338316.32920274476</v>
      </c>
      <c r="Z244" s="159">
        <v>0</v>
      </c>
      <c r="AA244" s="155">
        <v>0</v>
      </c>
      <c r="AB244" s="159">
        <v>329997.32654828264</v>
      </c>
      <c r="AC244" s="159">
        <v>819170.32750000001</v>
      </c>
      <c r="AD244" s="174">
        <f>SUM(Muut[[#This Row],[Työttömyysaste]:[Työttömät ja palveluissa olevat ]])</f>
        <v>3777627.6007648613</v>
      </c>
      <c r="AF244" s="62"/>
    </row>
    <row r="245" spans="1:32" s="45" customFormat="1" x14ac:dyDescent="0.25">
      <c r="A245" s="90">
        <v>751</v>
      </c>
      <c r="B245" s="151" t="s">
        <v>244</v>
      </c>
      <c r="C245" s="395">
        <v>2778</v>
      </c>
      <c r="D245" s="134">
        <v>107.33333333333333</v>
      </c>
      <c r="E245" s="41">
        <v>1127</v>
      </c>
      <c r="F245" s="332">
        <f t="shared" si="7"/>
        <v>9.5238095238095233E-2</v>
      </c>
      <c r="G245" s="377">
        <f>Muut[[#This Row],[Keskim. työttömyysaste 2024, %]]/$F$12</f>
        <v>0.88205453541998291</v>
      </c>
      <c r="H245" s="166">
        <v>0</v>
      </c>
      <c r="I245" s="383">
        <v>10</v>
      </c>
      <c r="J245" s="389">
        <v>29</v>
      </c>
      <c r="K245" s="269">
        <v>1445.7</v>
      </c>
      <c r="L245" s="170">
        <f t="shared" si="8"/>
        <v>1.9215604897281593</v>
      </c>
      <c r="M245" s="377">
        <v>9.6449640576141391</v>
      </c>
      <c r="N245" s="166">
        <v>0</v>
      </c>
      <c r="O245" s="397">
        <v>0</v>
      </c>
      <c r="P245" s="269">
        <v>669</v>
      </c>
      <c r="Q245" s="15">
        <v>72</v>
      </c>
      <c r="R245" s="158">
        <v>0.10762331838565023</v>
      </c>
      <c r="S245" s="401">
        <v>0.71789676745537068</v>
      </c>
      <c r="T245" s="482">
        <v>154.08333333333331</v>
      </c>
      <c r="U245" s="197">
        <v>186054.8856291924</v>
      </c>
      <c r="V245" s="159">
        <v>0</v>
      </c>
      <c r="W245" s="159">
        <v>0</v>
      </c>
      <c r="X245" s="159">
        <v>58109.33</v>
      </c>
      <c r="Y245" s="159">
        <v>1219649.6861214107</v>
      </c>
      <c r="Z245" s="159">
        <v>0</v>
      </c>
      <c r="AA245" s="155">
        <v>0</v>
      </c>
      <c r="AB245" s="159">
        <v>62142.92457492018</v>
      </c>
      <c r="AC245" s="159">
        <v>116269.74249999999</v>
      </c>
      <c r="AD245" s="174">
        <f>SUM(Muut[[#This Row],[Työttömyysaste]:[Työttömät ja palveluissa olevat ]])</f>
        <v>1642226.5688255234</v>
      </c>
      <c r="AF245" s="62"/>
    </row>
    <row r="246" spans="1:32" s="45" customFormat="1" x14ac:dyDescent="0.25">
      <c r="A246" s="90">
        <v>753</v>
      </c>
      <c r="B246" s="151" t="s">
        <v>245</v>
      </c>
      <c r="C246" s="395">
        <v>22826</v>
      </c>
      <c r="D246" s="134">
        <v>835.25</v>
      </c>
      <c r="E246" s="41">
        <v>11799</v>
      </c>
      <c r="F246" s="332">
        <f t="shared" si="7"/>
        <v>7.0789897448936351E-2</v>
      </c>
      <c r="G246" s="377">
        <f>Muut[[#This Row],[Keskim. työttömyysaste 2024, %]]/$F$12</f>
        <v>0.65562577612087281</v>
      </c>
      <c r="H246" s="166">
        <v>1</v>
      </c>
      <c r="I246" s="383">
        <v>6265</v>
      </c>
      <c r="J246" s="389">
        <v>1732</v>
      </c>
      <c r="K246" s="269">
        <v>339.67</v>
      </c>
      <c r="L246" s="170">
        <f t="shared" si="8"/>
        <v>67.200518149969085</v>
      </c>
      <c r="M246" s="377">
        <v>0.27579224637225574</v>
      </c>
      <c r="N246" s="166">
        <v>3</v>
      </c>
      <c r="O246" s="397">
        <v>186</v>
      </c>
      <c r="P246" s="269">
        <v>7768</v>
      </c>
      <c r="Q246" s="15">
        <v>977</v>
      </c>
      <c r="R246" s="158">
        <v>0.12577239958805356</v>
      </c>
      <c r="S246" s="401">
        <v>0.83895944163163538</v>
      </c>
      <c r="T246" s="482">
        <v>1076.6666666666667</v>
      </c>
      <c r="U246" s="197">
        <v>1136316.289418262</v>
      </c>
      <c r="V246" s="159">
        <v>514913.47320000007</v>
      </c>
      <c r="W246" s="159">
        <v>1877631.777</v>
      </c>
      <c r="X246" s="159">
        <v>3470529.64</v>
      </c>
      <c r="Y246" s="159">
        <v>286559.04329035041</v>
      </c>
      <c r="Z246" s="159">
        <v>0</v>
      </c>
      <c r="AA246" s="155">
        <v>60351.420000000006</v>
      </c>
      <c r="AB246" s="159">
        <v>596716.74876954441</v>
      </c>
      <c r="AC246" s="159">
        <v>812441.90000000014</v>
      </c>
      <c r="AD246" s="174">
        <f>SUM(Muut[[#This Row],[Työttömyysaste]:[Työttömät ja palveluissa olevat ]])</f>
        <v>8755460.2916781567</v>
      </c>
      <c r="AF246" s="62"/>
    </row>
    <row r="247" spans="1:32" s="45" customFormat="1" x14ac:dyDescent="0.25">
      <c r="A247" s="90">
        <v>755</v>
      </c>
      <c r="B247" s="151" t="s">
        <v>246</v>
      </c>
      <c r="C247" s="395">
        <v>6182</v>
      </c>
      <c r="D247" s="134">
        <v>190.58333333333334</v>
      </c>
      <c r="E247" s="41">
        <v>3193</v>
      </c>
      <c r="F247" s="332">
        <f t="shared" si="7"/>
        <v>5.9687858857918365E-2</v>
      </c>
      <c r="G247" s="377">
        <f>Muut[[#This Row],[Keskim. työttömyysaste 2024, %]]/$F$12</f>
        <v>0.5528034394589143</v>
      </c>
      <c r="H247" s="166">
        <v>1</v>
      </c>
      <c r="I247" s="383">
        <v>1620</v>
      </c>
      <c r="J247" s="389">
        <v>532</v>
      </c>
      <c r="K247" s="269">
        <v>241.53</v>
      </c>
      <c r="L247" s="170">
        <f t="shared" si="8"/>
        <v>25.595164161801847</v>
      </c>
      <c r="M247" s="377">
        <v>0.72409701070089982</v>
      </c>
      <c r="N247" s="166">
        <v>0</v>
      </c>
      <c r="O247" s="397">
        <v>0</v>
      </c>
      <c r="P247" s="269">
        <v>2095</v>
      </c>
      <c r="Q247" s="15">
        <v>340</v>
      </c>
      <c r="R247" s="158">
        <v>0.162291169451074</v>
      </c>
      <c r="S247" s="401">
        <v>1.0825563426504814</v>
      </c>
      <c r="T247" s="482">
        <v>235.66666666666669</v>
      </c>
      <c r="U247" s="197">
        <v>259485.52540746922</v>
      </c>
      <c r="V247" s="159">
        <v>139454.79240000001</v>
      </c>
      <c r="W247" s="159">
        <v>485516.91599999997</v>
      </c>
      <c r="X247" s="159">
        <v>1066005.6399999999</v>
      </c>
      <c r="Y247" s="159">
        <v>203764.25862136288</v>
      </c>
      <c r="Z247" s="159">
        <v>0</v>
      </c>
      <c r="AA247" s="155">
        <v>0</v>
      </c>
      <c r="AB247" s="159">
        <v>208534.04074786601</v>
      </c>
      <c r="AC247" s="159">
        <v>177831.71000000002</v>
      </c>
      <c r="AD247" s="174">
        <f>SUM(Muut[[#This Row],[Työttömyysaste]:[Työttömät ja palveluissa olevat ]])</f>
        <v>2540592.8831766979</v>
      </c>
      <c r="AF247" s="62"/>
    </row>
    <row r="248" spans="1:32" s="45" customFormat="1" x14ac:dyDescent="0.25">
      <c r="A248" s="90">
        <v>758</v>
      </c>
      <c r="B248" s="151" t="s">
        <v>247</v>
      </c>
      <c r="C248" s="395">
        <v>8127</v>
      </c>
      <c r="D248" s="134">
        <v>240.83333333333334</v>
      </c>
      <c r="E248" s="41">
        <v>3825</v>
      </c>
      <c r="F248" s="332">
        <f t="shared" si="7"/>
        <v>6.2962962962962971E-2</v>
      </c>
      <c r="G248" s="377">
        <f>Muut[[#This Row],[Keskim. työttömyysaste 2024, %]]/$F$12</f>
        <v>0.58313605397209989</v>
      </c>
      <c r="H248" s="166">
        <v>0</v>
      </c>
      <c r="I248" s="383">
        <v>12</v>
      </c>
      <c r="J248" s="389">
        <v>221</v>
      </c>
      <c r="K248" s="269">
        <v>11694.15</v>
      </c>
      <c r="L248" s="170">
        <f t="shared" si="8"/>
        <v>0.69496286604840884</v>
      </c>
      <c r="M248" s="377">
        <v>20</v>
      </c>
      <c r="N248" s="166">
        <v>0</v>
      </c>
      <c r="O248" s="397">
        <v>0</v>
      </c>
      <c r="P248" s="269">
        <v>2342</v>
      </c>
      <c r="Q248" s="15">
        <v>266</v>
      </c>
      <c r="R248" s="158">
        <v>0.11357813834329633</v>
      </c>
      <c r="S248" s="401">
        <v>0.7576181406902518</v>
      </c>
      <c r="T248" s="482">
        <v>373.25</v>
      </c>
      <c r="U248" s="197">
        <v>359843.40973823133</v>
      </c>
      <c r="V248" s="159">
        <v>0</v>
      </c>
      <c r="W248" s="159">
        <v>0</v>
      </c>
      <c r="X248" s="159">
        <v>442833.17</v>
      </c>
      <c r="Y248" s="159">
        <v>7398820.8000000007</v>
      </c>
      <c r="Z248" s="159">
        <v>0</v>
      </c>
      <c r="AA248" s="155">
        <v>0</v>
      </c>
      <c r="AB248" s="159">
        <v>191857.18753178231</v>
      </c>
      <c r="AC248" s="159">
        <v>281650.71750000003</v>
      </c>
      <c r="AD248" s="174">
        <f>SUM(Muut[[#This Row],[Työttömyysaste]:[Työttömät ja palveluissa olevat ]])</f>
        <v>8675005.2847700138</v>
      </c>
      <c r="AF248" s="62"/>
    </row>
    <row r="249" spans="1:32" s="45" customFormat="1" x14ac:dyDescent="0.25">
      <c r="A249" s="90">
        <v>759</v>
      </c>
      <c r="B249" s="151" t="s">
        <v>248</v>
      </c>
      <c r="C249" s="395">
        <v>1800</v>
      </c>
      <c r="D249" s="134">
        <v>49</v>
      </c>
      <c r="E249" s="41">
        <v>760</v>
      </c>
      <c r="F249" s="332">
        <f t="shared" si="7"/>
        <v>6.4473684210526322E-2</v>
      </c>
      <c r="G249" s="377">
        <f>Muut[[#This Row],[Keskim. työttömyysaste 2024, %]]/$F$12</f>
        <v>0.59712770851787011</v>
      </c>
      <c r="H249" s="166">
        <v>0</v>
      </c>
      <c r="I249" s="383">
        <v>2</v>
      </c>
      <c r="J249" s="389">
        <v>25</v>
      </c>
      <c r="K249" s="269">
        <v>551.96</v>
      </c>
      <c r="L249" s="170">
        <f t="shared" si="8"/>
        <v>3.2611058772374806</v>
      </c>
      <c r="M249" s="377">
        <v>5.6831585835107425</v>
      </c>
      <c r="N249" s="166">
        <v>0</v>
      </c>
      <c r="O249" s="397">
        <v>0</v>
      </c>
      <c r="P249" s="269">
        <v>395</v>
      </c>
      <c r="Q249" s="15">
        <v>47</v>
      </c>
      <c r="R249" s="158">
        <v>0.11898734177215189</v>
      </c>
      <c r="S249" s="401">
        <v>0.7937000020780316</v>
      </c>
      <c r="T249" s="482">
        <v>77.75</v>
      </c>
      <c r="U249" s="197">
        <v>81611.832433971387</v>
      </c>
      <c r="V249" s="159">
        <v>0</v>
      </c>
      <c r="W249" s="159">
        <v>0</v>
      </c>
      <c r="X249" s="159">
        <v>50094.25</v>
      </c>
      <c r="Y249" s="159">
        <v>465655.28169853624</v>
      </c>
      <c r="Z249" s="159">
        <v>0</v>
      </c>
      <c r="AA249" s="155">
        <v>0</v>
      </c>
      <c r="AB249" s="159">
        <v>44517.045716552639</v>
      </c>
      <c r="AC249" s="159">
        <v>58669.372500000005</v>
      </c>
      <c r="AD249" s="174">
        <f>SUM(Muut[[#This Row],[Työttömyysaste]:[Työttömät ja palveluissa olevat ]])</f>
        <v>700547.78234906041</v>
      </c>
      <c r="AF249" s="62"/>
    </row>
    <row r="250" spans="1:32" s="45" customFormat="1" x14ac:dyDescent="0.25">
      <c r="A250" s="90">
        <v>761</v>
      </c>
      <c r="B250" s="151" t="s">
        <v>249</v>
      </c>
      <c r="C250" s="395">
        <v>8429</v>
      </c>
      <c r="D250" s="134">
        <v>335.08333333333331</v>
      </c>
      <c r="E250" s="41">
        <v>3494</v>
      </c>
      <c r="F250" s="332">
        <f t="shared" si="7"/>
        <v>9.5902499522991791E-2</v>
      </c>
      <c r="G250" s="377">
        <f>Muut[[#This Row],[Keskim. työttömyysaste 2024, %]]/$F$12</f>
        <v>0.88820796395486046</v>
      </c>
      <c r="H250" s="166">
        <v>0</v>
      </c>
      <c r="I250" s="383">
        <v>50</v>
      </c>
      <c r="J250" s="389">
        <v>564</v>
      </c>
      <c r="K250" s="269">
        <v>668.06</v>
      </c>
      <c r="L250" s="170">
        <f t="shared" si="8"/>
        <v>12.617130197886418</v>
      </c>
      <c r="M250" s="377">
        <v>1.4689062859210387</v>
      </c>
      <c r="N250" s="166">
        <v>0</v>
      </c>
      <c r="O250" s="397">
        <v>0</v>
      </c>
      <c r="P250" s="269">
        <v>2198</v>
      </c>
      <c r="Q250" s="15">
        <v>425</v>
      </c>
      <c r="R250" s="158">
        <v>0.19335759781619655</v>
      </c>
      <c r="S250" s="401">
        <v>1.28978363162691</v>
      </c>
      <c r="T250" s="482">
        <v>485.5</v>
      </c>
      <c r="U250" s="197">
        <v>568465.50519636727</v>
      </c>
      <c r="V250" s="159">
        <v>0</v>
      </c>
      <c r="W250" s="159">
        <v>0</v>
      </c>
      <c r="X250" s="159">
        <v>1130126.28</v>
      </c>
      <c r="Y250" s="159">
        <v>563601.8325449744</v>
      </c>
      <c r="Z250" s="159">
        <v>0</v>
      </c>
      <c r="AA250" s="155">
        <v>0</v>
      </c>
      <c r="AB250" s="159">
        <v>338758.62695743726</v>
      </c>
      <c r="AC250" s="159">
        <v>366353.44500000001</v>
      </c>
      <c r="AD250" s="174">
        <f>SUM(Muut[[#This Row],[Työttömyysaste]:[Työttömät ja palveluissa olevat ]])</f>
        <v>2967305.6896987786</v>
      </c>
      <c r="AF250" s="62"/>
    </row>
    <row r="251" spans="1:32" s="45" customFormat="1" x14ac:dyDescent="0.25">
      <c r="A251" s="90">
        <v>762</v>
      </c>
      <c r="B251" s="151" t="s">
        <v>250</v>
      </c>
      <c r="C251" s="395">
        <v>3570</v>
      </c>
      <c r="D251" s="134">
        <v>156.08333333333334</v>
      </c>
      <c r="E251" s="41">
        <v>1453</v>
      </c>
      <c r="F251" s="332">
        <f t="shared" si="7"/>
        <v>0.10742142693278275</v>
      </c>
      <c r="G251" s="377">
        <f>Muut[[#This Row],[Keskim. työttömyysaste 2024, %]]/$F$12</f>
        <v>0.99489134668714707</v>
      </c>
      <c r="H251" s="166">
        <v>0</v>
      </c>
      <c r="I251" s="383">
        <v>2</v>
      </c>
      <c r="J251" s="389">
        <v>59</v>
      </c>
      <c r="K251" s="269">
        <v>1466.06</v>
      </c>
      <c r="L251" s="170">
        <f t="shared" si="8"/>
        <v>2.4350981542365253</v>
      </c>
      <c r="M251" s="377">
        <v>7.6109383211989163</v>
      </c>
      <c r="N251" s="166">
        <v>0</v>
      </c>
      <c r="O251" s="397">
        <v>0</v>
      </c>
      <c r="P251" s="269">
        <v>837</v>
      </c>
      <c r="Q251" s="15">
        <v>104</v>
      </c>
      <c r="R251" s="158">
        <v>0.12425328554360812</v>
      </c>
      <c r="S251" s="401">
        <v>0.82882625601478266</v>
      </c>
      <c r="T251" s="482">
        <v>207.41666666666669</v>
      </c>
      <c r="U251" s="197">
        <v>269685.29683561967</v>
      </c>
      <c r="V251" s="159">
        <v>0</v>
      </c>
      <c r="W251" s="159">
        <v>0</v>
      </c>
      <c r="X251" s="159">
        <v>118222.43</v>
      </c>
      <c r="Y251" s="159">
        <v>1236826.1872000797</v>
      </c>
      <c r="Z251" s="159">
        <v>0</v>
      </c>
      <c r="AA251" s="155">
        <v>0</v>
      </c>
      <c r="AB251" s="159">
        <v>92199.627310591648</v>
      </c>
      <c r="AC251" s="159">
        <v>156514.54250000001</v>
      </c>
      <c r="AD251" s="174">
        <f>SUM(Muut[[#This Row],[Työttömyysaste]:[Työttömät ja palveluissa olevat ]])</f>
        <v>1873448.0838462911</v>
      </c>
      <c r="AF251" s="62"/>
    </row>
    <row r="252" spans="1:32" s="45" customFormat="1" x14ac:dyDescent="0.25">
      <c r="A252" s="90">
        <v>765</v>
      </c>
      <c r="B252" s="151" t="s">
        <v>251</v>
      </c>
      <c r="C252" s="395">
        <v>10185</v>
      </c>
      <c r="D252" s="134">
        <v>314</v>
      </c>
      <c r="E252" s="41">
        <v>4700</v>
      </c>
      <c r="F252" s="332">
        <f t="shared" si="7"/>
        <v>6.6808510638297874E-2</v>
      </c>
      <c r="G252" s="377">
        <f>Muut[[#This Row],[Keskim. työttömyysaste 2024, %]]/$F$12</f>
        <v>0.61875187303823065</v>
      </c>
      <c r="H252" s="166">
        <v>0</v>
      </c>
      <c r="I252" s="383">
        <v>17</v>
      </c>
      <c r="J252" s="389">
        <v>525</v>
      </c>
      <c r="K252" s="269">
        <v>2648.88</v>
      </c>
      <c r="L252" s="170">
        <f t="shared" si="8"/>
        <v>3.8450212920177584</v>
      </c>
      <c r="M252" s="377">
        <v>4.8200986289555043</v>
      </c>
      <c r="N252" s="166">
        <v>0</v>
      </c>
      <c r="O252" s="397">
        <v>0</v>
      </c>
      <c r="P252" s="269">
        <v>2975</v>
      </c>
      <c r="Q252" s="15">
        <v>334</v>
      </c>
      <c r="R252" s="158">
        <v>0.11226890756302521</v>
      </c>
      <c r="S252" s="401">
        <v>0.74888497245953667</v>
      </c>
      <c r="T252" s="482">
        <v>539.16666666666663</v>
      </c>
      <c r="U252" s="197">
        <v>478509.93569609022</v>
      </c>
      <c r="V252" s="159">
        <v>0</v>
      </c>
      <c r="W252" s="159">
        <v>0</v>
      </c>
      <c r="X252" s="159">
        <v>1051979.25</v>
      </c>
      <c r="Y252" s="159">
        <v>2234699.910474706</v>
      </c>
      <c r="Z252" s="159">
        <v>0</v>
      </c>
      <c r="AA252" s="155">
        <v>0</v>
      </c>
      <c r="AB252" s="159">
        <v>237669.57973063187</v>
      </c>
      <c r="AC252" s="159">
        <v>406849.77499999997</v>
      </c>
      <c r="AD252" s="174">
        <f>SUM(Muut[[#This Row],[Työttömyysaste]:[Työttömät ja palveluissa olevat ]])</f>
        <v>4409708.4509014282</v>
      </c>
      <c r="AF252" s="62"/>
    </row>
    <row r="253" spans="1:32" s="45" customFormat="1" x14ac:dyDescent="0.25">
      <c r="A253" s="90">
        <v>768</v>
      </c>
      <c r="B253" s="151" t="s">
        <v>252</v>
      </c>
      <c r="C253" s="395">
        <v>2361</v>
      </c>
      <c r="D253" s="134">
        <v>84</v>
      </c>
      <c r="E253" s="41">
        <v>860</v>
      </c>
      <c r="F253" s="332">
        <f t="shared" si="7"/>
        <v>9.7674418604651161E-2</v>
      </c>
      <c r="G253" s="377">
        <f>Muut[[#This Row],[Keskim. työttömyysaste 2024, %]]/$F$12</f>
        <v>0.90461872120979647</v>
      </c>
      <c r="H253" s="166">
        <v>0</v>
      </c>
      <c r="I253" s="383">
        <v>4</v>
      </c>
      <c r="J253" s="389">
        <v>108</v>
      </c>
      <c r="K253" s="269">
        <v>584.45000000000005</v>
      </c>
      <c r="L253" s="170">
        <f t="shared" si="8"/>
        <v>4.0396954401574128</v>
      </c>
      <c r="M253" s="377">
        <v>4.5878166145211523</v>
      </c>
      <c r="N253" s="166">
        <v>1</v>
      </c>
      <c r="O253" s="397">
        <v>0</v>
      </c>
      <c r="P253" s="269">
        <v>512</v>
      </c>
      <c r="Q253" s="15">
        <v>70</v>
      </c>
      <c r="R253" s="158">
        <v>0.13671875</v>
      </c>
      <c r="S253" s="401">
        <v>0.91197660644354939</v>
      </c>
      <c r="T253" s="482">
        <v>120.5</v>
      </c>
      <c r="U253" s="197">
        <v>162171.6585229467</v>
      </c>
      <c r="V253" s="159">
        <v>0</v>
      </c>
      <c r="W253" s="159">
        <v>0</v>
      </c>
      <c r="X253" s="159">
        <v>216407.16</v>
      </c>
      <c r="Y253" s="159">
        <v>493065.13042377977</v>
      </c>
      <c r="Z253" s="159">
        <v>1047268.77</v>
      </c>
      <c r="AA253" s="155">
        <v>0</v>
      </c>
      <c r="AB253" s="159">
        <v>67092.988085059944</v>
      </c>
      <c r="AC253" s="159">
        <v>90928.095000000001</v>
      </c>
      <c r="AD253" s="174">
        <f>SUM(Muut[[#This Row],[Työttömyysaste]:[Työttömät ja palveluissa olevat ]])</f>
        <v>2076933.8020317864</v>
      </c>
      <c r="AF253" s="62"/>
    </row>
    <row r="254" spans="1:32" s="45" customFormat="1" x14ac:dyDescent="0.25">
      <c r="A254" s="90">
        <v>777</v>
      </c>
      <c r="B254" s="151" t="s">
        <v>253</v>
      </c>
      <c r="C254" s="395">
        <v>7038</v>
      </c>
      <c r="D254" s="134">
        <v>355.83333333333331</v>
      </c>
      <c r="E254" s="41">
        <v>2802</v>
      </c>
      <c r="F254" s="332">
        <f t="shared" si="7"/>
        <v>0.12699262431596478</v>
      </c>
      <c r="G254" s="377">
        <f>Muut[[#This Row],[Keskim. työttömyysaste 2024, %]]/$F$12</f>
        <v>1.1761514125492187</v>
      </c>
      <c r="H254" s="166">
        <v>0</v>
      </c>
      <c r="I254" s="383">
        <v>7</v>
      </c>
      <c r="J254" s="389">
        <v>246</v>
      </c>
      <c r="K254" s="269">
        <v>5270.21</v>
      </c>
      <c r="L254" s="170">
        <f t="shared" si="8"/>
        <v>1.3354306564634046</v>
      </c>
      <c r="M254" s="377">
        <v>13.878206081505661</v>
      </c>
      <c r="N254" s="166">
        <v>0</v>
      </c>
      <c r="O254" s="397">
        <v>0</v>
      </c>
      <c r="P254" s="269">
        <v>1532</v>
      </c>
      <c r="Q254" s="15">
        <v>188</v>
      </c>
      <c r="R254" s="158">
        <v>0.12271540469973891</v>
      </c>
      <c r="S254" s="401">
        <v>0.81856788726063312</v>
      </c>
      <c r="T254" s="482">
        <v>485.5</v>
      </c>
      <c r="U254" s="197">
        <v>628529.83400072006</v>
      </c>
      <c r="V254" s="159">
        <v>0</v>
      </c>
      <c r="W254" s="159">
        <v>0</v>
      </c>
      <c r="X254" s="159">
        <v>492927.42</v>
      </c>
      <c r="Y254" s="159">
        <v>4446157.5515625095</v>
      </c>
      <c r="Z254" s="159">
        <v>0</v>
      </c>
      <c r="AA254" s="155">
        <v>0</v>
      </c>
      <c r="AB254" s="159">
        <v>179515.27743323689</v>
      </c>
      <c r="AC254" s="159">
        <v>366353.44500000001</v>
      </c>
      <c r="AD254" s="174">
        <f>SUM(Muut[[#This Row],[Työttömyysaste]:[Työttömät ja palveluissa olevat ]])</f>
        <v>6113483.5279964674</v>
      </c>
      <c r="AF254" s="62"/>
    </row>
    <row r="255" spans="1:32" s="104" customFormat="1" x14ac:dyDescent="0.25">
      <c r="A255" s="90">
        <v>778</v>
      </c>
      <c r="B255" s="151" t="s">
        <v>254</v>
      </c>
      <c r="C255" s="395">
        <v>6632</v>
      </c>
      <c r="D255" s="134">
        <v>245.33333333333334</v>
      </c>
      <c r="E255" s="41">
        <v>2763</v>
      </c>
      <c r="F255" s="332">
        <f t="shared" si="7"/>
        <v>8.8792375437326584E-2</v>
      </c>
      <c r="G255" s="377">
        <f>Muut[[#This Row],[Keskim. työttömyysaste 2024, %]]/$F$12</f>
        <v>0.82235703338468202</v>
      </c>
      <c r="H255" s="166">
        <v>0</v>
      </c>
      <c r="I255" s="383">
        <v>14</v>
      </c>
      <c r="J255" s="389">
        <v>280</v>
      </c>
      <c r="K255" s="269">
        <v>713.56</v>
      </c>
      <c r="L255" s="170">
        <f t="shared" si="8"/>
        <v>9.2942429508380524</v>
      </c>
      <c r="M255" s="377">
        <v>1.9940711638367903</v>
      </c>
      <c r="N255" s="166">
        <v>0</v>
      </c>
      <c r="O255" s="397">
        <v>0</v>
      </c>
      <c r="P255" s="269">
        <v>1821</v>
      </c>
      <c r="Q255" s="15">
        <v>279</v>
      </c>
      <c r="R255" s="158">
        <v>0.15321252059308071</v>
      </c>
      <c r="S255" s="401">
        <v>1.0219976016101682</v>
      </c>
      <c r="T255" s="482">
        <v>356.5</v>
      </c>
      <c r="U255" s="197">
        <v>414112.48922176962</v>
      </c>
      <c r="V255" s="159">
        <v>0</v>
      </c>
      <c r="W255" s="159">
        <v>0</v>
      </c>
      <c r="X255" s="159">
        <v>561055.6</v>
      </c>
      <c r="Y255" s="159">
        <v>601987.43171390588</v>
      </c>
      <c r="Z255" s="159">
        <v>0</v>
      </c>
      <c r="AA255" s="155">
        <v>0</v>
      </c>
      <c r="AB255" s="159">
        <v>211198.99300525826</v>
      </c>
      <c r="AC255" s="159">
        <v>269011.33500000002</v>
      </c>
      <c r="AD255" s="174">
        <f>SUM(Muut[[#This Row],[Työttömyysaste]:[Työttömät ja palveluissa olevat ]])</f>
        <v>2057365.8489409338</v>
      </c>
      <c r="AF255" s="351"/>
    </row>
    <row r="256" spans="1:32" s="45" customFormat="1" x14ac:dyDescent="0.25">
      <c r="A256" s="90">
        <v>781</v>
      </c>
      <c r="B256" s="151" t="s">
        <v>255</v>
      </c>
      <c r="C256" s="395">
        <v>3428</v>
      </c>
      <c r="D256" s="134">
        <v>145.41666666666666</v>
      </c>
      <c r="E256" s="41">
        <v>1260</v>
      </c>
      <c r="F256" s="332">
        <f t="shared" si="7"/>
        <v>0.11541005291005291</v>
      </c>
      <c r="G256" s="377">
        <f>Muut[[#This Row],[Keskim. työttömyysaste 2024, %]]/$F$12</f>
        <v>1.06887858632491</v>
      </c>
      <c r="H256" s="166">
        <v>0</v>
      </c>
      <c r="I256" s="383">
        <v>11</v>
      </c>
      <c r="J256" s="389">
        <v>116</v>
      </c>
      <c r="K256" s="269">
        <v>666.75</v>
      </c>
      <c r="L256" s="170">
        <f t="shared" si="8"/>
        <v>5.1413573303337081</v>
      </c>
      <c r="M256" s="377">
        <v>3.6047643972562748</v>
      </c>
      <c r="N256" s="166">
        <v>0</v>
      </c>
      <c r="O256" s="397">
        <v>0</v>
      </c>
      <c r="P256" s="269">
        <v>676</v>
      </c>
      <c r="Q256" s="15">
        <v>115</v>
      </c>
      <c r="R256" s="158">
        <v>0.17011834319526628</v>
      </c>
      <c r="S256" s="401">
        <v>1.1347671721765891</v>
      </c>
      <c r="T256" s="482">
        <v>190.25</v>
      </c>
      <c r="U256" s="197">
        <v>278216.31223248166</v>
      </c>
      <c r="V256" s="159">
        <v>0</v>
      </c>
      <c r="W256" s="159">
        <v>0</v>
      </c>
      <c r="X256" s="159">
        <v>232437.32</v>
      </c>
      <c r="Y256" s="159">
        <v>562496.66474472615</v>
      </c>
      <c r="Z256" s="159">
        <v>0</v>
      </c>
      <c r="AA256" s="155">
        <v>0</v>
      </c>
      <c r="AB256" s="159">
        <v>121211.83495145719</v>
      </c>
      <c r="AC256" s="159">
        <v>143560.7475</v>
      </c>
      <c r="AD256" s="174">
        <f>SUM(Muut[[#This Row],[Työttömyysaste]:[Työttömät ja palveluissa olevat ]])</f>
        <v>1337922.8794286649</v>
      </c>
      <c r="AF256" s="62"/>
    </row>
    <row r="257" spans="1:32" s="45" customFormat="1" x14ac:dyDescent="0.25">
      <c r="A257" s="151">
        <v>783</v>
      </c>
      <c r="B257" s="151" t="s">
        <v>256</v>
      </c>
      <c r="C257" s="395">
        <v>6256</v>
      </c>
      <c r="D257" s="134">
        <v>188.5</v>
      </c>
      <c r="E257" s="41">
        <v>2765</v>
      </c>
      <c r="F257" s="332">
        <f t="shared" si="7"/>
        <v>6.8173598553345385E-2</v>
      </c>
      <c r="G257" s="377">
        <f>Muut[[#This Row],[Keskim. työttömyysaste 2024, %]]/$F$12</f>
        <v>0.63139473389873457</v>
      </c>
      <c r="H257" s="166">
        <v>0</v>
      </c>
      <c r="I257" s="383">
        <v>19</v>
      </c>
      <c r="J257" s="389">
        <v>332</v>
      </c>
      <c r="K257" s="269">
        <v>406.85</v>
      </c>
      <c r="L257" s="170">
        <f t="shared" si="8"/>
        <v>15.376674450043012</v>
      </c>
      <c r="M257" s="377">
        <v>1.2052919451583808</v>
      </c>
      <c r="N257" s="166">
        <v>0</v>
      </c>
      <c r="O257" s="397">
        <v>0</v>
      </c>
      <c r="P257" s="269">
        <v>1666</v>
      </c>
      <c r="Q257" s="15">
        <v>288</v>
      </c>
      <c r="R257" s="158">
        <v>0.17286914765906364</v>
      </c>
      <c r="S257" s="401">
        <v>1.1531162963448811</v>
      </c>
      <c r="T257" s="482">
        <v>272.25</v>
      </c>
      <c r="U257" s="197">
        <v>299923.9142186878</v>
      </c>
      <c r="V257" s="159">
        <v>0</v>
      </c>
      <c r="W257" s="159">
        <v>0</v>
      </c>
      <c r="X257" s="159">
        <v>665251.64</v>
      </c>
      <c r="Y257" s="159">
        <v>343234.74773362104</v>
      </c>
      <c r="Z257" s="159">
        <v>0</v>
      </c>
      <c r="AA257" s="155">
        <v>0</v>
      </c>
      <c r="AB257" s="159">
        <v>224784.98533593022</v>
      </c>
      <c r="AC257" s="159">
        <v>205437.1275</v>
      </c>
      <c r="AD257" s="174">
        <f>SUM(Muut[[#This Row],[Työttömyysaste]:[Työttömät ja palveluissa olevat ]])</f>
        <v>1738632.4147882392</v>
      </c>
      <c r="AF257" s="62"/>
    </row>
    <row r="258" spans="1:32" s="45" customFormat="1" x14ac:dyDescent="0.25">
      <c r="A258" s="90">
        <v>785</v>
      </c>
      <c r="B258" s="151" t="s">
        <v>257</v>
      </c>
      <c r="C258" s="395">
        <v>2581</v>
      </c>
      <c r="D258" s="134">
        <v>145.5</v>
      </c>
      <c r="E258" s="41">
        <v>982</v>
      </c>
      <c r="F258" s="332">
        <f t="shared" si="7"/>
        <v>0.14816700610997963</v>
      </c>
      <c r="G258" s="377">
        <f>Muut[[#This Row],[Keskim. työttömyysaste 2024, %]]/$F$12</f>
        <v>1.3722594872585325</v>
      </c>
      <c r="H258" s="166">
        <v>0</v>
      </c>
      <c r="I258" s="383">
        <v>0</v>
      </c>
      <c r="J258" s="389">
        <v>63</v>
      </c>
      <c r="K258" s="269">
        <v>1302.31</v>
      </c>
      <c r="L258" s="170">
        <f t="shared" si="8"/>
        <v>1.9818629972894319</v>
      </c>
      <c r="M258" s="377">
        <v>9.3514949738238133</v>
      </c>
      <c r="N258" s="166">
        <v>3</v>
      </c>
      <c r="O258" s="397">
        <v>73</v>
      </c>
      <c r="P258" s="269">
        <v>542</v>
      </c>
      <c r="Q258" s="15">
        <v>74</v>
      </c>
      <c r="R258" s="158">
        <v>0.13653136531365315</v>
      </c>
      <c r="S258" s="401">
        <v>0.91072666486381659</v>
      </c>
      <c r="T258" s="482">
        <v>208.91666666666666</v>
      </c>
      <c r="U258" s="197">
        <v>268929.00586112175</v>
      </c>
      <c r="V258" s="159">
        <v>0</v>
      </c>
      <c r="W258" s="159">
        <v>0</v>
      </c>
      <c r="X258" s="159">
        <v>126237.51</v>
      </c>
      <c r="Y258" s="159">
        <v>1098680.2121690353</v>
      </c>
      <c r="Z258" s="159">
        <v>0</v>
      </c>
      <c r="AA258" s="155">
        <v>23686.31</v>
      </c>
      <c r="AB258" s="159">
        <v>73244.244865940986</v>
      </c>
      <c r="AC258" s="159">
        <v>157646.42749999999</v>
      </c>
      <c r="AD258" s="174">
        <f>SUM(Muut[[#This Row],[Työttömyysaste]:[Työttömät ja palveluissa olevat ]])</f>
        <v>1748423.710396098</v>
      </c>
      <c r="AF258" s="62"/>
    </row>
    <row r="259" spans="1:32" s="45" customFormat="1" x14ac:dyDescent="0.25">
      <c r="A259" s="90">
        <v>790</v>
      </c>
      <c r="B259" s="151" t="s">
        <v>258</v>
      </c>
      <c r="C259" s="395">
        <v>23464</v>
      </c>
      <c r="D259" s="134">
        <v>872.16666666666663</v>
      </c>
      <c r="E259" s="41">
        <v>10039</v>
      </c>
      <c r="F259" s="332">
        <f t="shared" si="7"/>
        <v>8.6877843078659894E-2</v>
      </c>
      <c r="G259" s="377">
        <f>Muut[[#This Row],[Keskim. työttömyysaste 2024, %]]/$F$12</f>
        <v>0.80462545290789411</v>
      </c>
      <c r="H259" s="166">
        <v>0</v>
      </c>
      <c r="I259" s="383">
        <v>48</v>
      </c>
      <c r="J259" s="389">
        <v>898</v>
      </c>
      <c r="K259" s="269">
        <v>1429.12</v>
      </c>
      <c r="L259" s="170">
        <f t="shared" si="8"/>
        <v>16.418495297805645</v>
      </c>
      <c r="M259" s="377">
        <v>1.1288112291530474</v>
      </c>
      <c r="N259" s="166">
        <v>0</v>
      </c>
      <c r="O259" s="397">
        <v>0</v>
      </c>
      <c r="P259" s="269">
        <v>6452</v>
      </c>
      <c r="Q259" s="15">
        <v>918</v>
      </c>
      <c r="R259" s="158">
        <v>0.14228146311221326</v>
      </c>
      <c r="S259" s="401">
        <v>0.94908244764452065</v>
      </c>
      <c r="T259" s="482">
        <v>1249.75</v>
      </c>
      <c r="U259" s="197">
        <v>1433538.022440451</v>
      </c>
      <c r="V259" s="159">
        <v>0</v>
      </c>
      <c r="W259" s="159">
        <v>0</v>
      </c>
      <c r="X259" s="159">
        <v>1799385.46</v>
      </c>
      <c r="Y259" s="159">
        <v>1205662.1425121604</v>
      </c>
      <c r="Z259" s="159">
        <v>0</v>
      </c>
      <c r="AA259" s="155">
        <v>0</v>
      </c>
      <c r="AB259" s="159">
        <v>693910.47038570698</v>
      </c>
      <c r="AC259" s="159">
        <v>943048.85250000004</v>
      </c>
      <c r="AD259" s="174">
        <f>SUM(Muut[[#This Row],[Työttömyysaste]:[Työttömät ja palveluissa olevat ]])</f>
        <v>6075544.9478383185</v>
      </c>
      <c r="AF259" s="62"/>
    </row>
    <row r="260" spans="1:32" s="45" customFormat="1" x14ac:dyDescent="0.25">
      <c r="A260" s="90">
        <v>791</v>
      </c>
      <c r="B260" s="151" t="s">
        <v>259</v>
      </c>
      <c r="C260" s="395">
        <v>4938</v>
      </c>
      <c r="D260" s="134">
        <v>196.25</v>
      </c>
      <c r="E260" s="41">
        <v>2087</v>
      </c>
      <c r="F260" s="332">
        <f t="shared" si="7"/>
        <v>9.4034499281264977E-2</v>
      </c>
      <c r="G260" s="377">
        <f>Muut[[#This Row],[Keskim. työttömyysaste 2024, %]]/$F$12</f>
        <v>0.87090734405836245</v>
      </c>
      <c r="H260" s="166">
        <v>0</v>
      </c>
      <c r="I260" s="383">
        <v>3</v>
      </c>
      <c r="J260" s="389">
        <v>100</v>
      </c>
      <c r="K260" s="269">
        <v>2173.4499999999998</v>
      </c>
      <c r="L260" s="170">
        <f t="shared" si="8"/>
        <v>2.2719639283167314</v>
      </c>
      <c r="M260" s="377">
        <v>8.157427865366973</v>
      </c>
      <c r="N260" s="166">
        <v>0</v>
      </c>
      <c r="O260" s="397">
        <v>0</v>
      </c>
      <c r="P260" s="269">
        <v>1250</v>
      </c>
      <c r="Q260" s="15">
        <v>159</v>
      </c>
      <c r="R260" s="158">
        <v>0.12720000000000001</v>
      </c>
      <c r="S260" s="401">
        <v>0.84848218945550258</v>
      </c>
      <c r="T260" s="482">
        <v>247.16666666666666</v>
      </c>
      <c r="U260" s="197">
        <v>326540.03750442754</v>
      </c>
      <c r="V260" s="159">
        <v>0</v>
      </c>
      <c r="W260" s="159">
        <v>0</v>
      </c>
      <c r="X260" s="159">
        <v>200377</v>
      </c>
      <c r="Y260" s="159">
        <v>1833608.3629387701</v>
      </c>
      <c r="Z260" s="159">
        <v>0</v>
      </c>
      <c r="AA260" s="155">
        <v>0</v>
      </c>
      <c r="AB260" s="159">
        <v>130554.32540571442</v>
      </c>
      <c r="AC260" s="159">
        <v>186509.495</v>
      </c>
      <c r="AD260" s="174">
        <f>SUM(Muut[[#This Row],[Työttömyysaste]:[Työttömät ja palveluissa olevat ]])</f>
        <v>2677589.2208489124</v>
      </c>
      <c r="AF260" s="62"/>
    </row>
    <row r="261" spans="1:32" s="45" customFormat="1" x14ac:dyDescent="0.25">
      <c r="A261" s="90">
        <v>831</v>
      </c>
      <c r="B261" s="151" t="s">
        <v>260</v>
      </c>
      <c r="C261" s="395">
        <v>4596</v>
      </c>
      <c r="D261" s="134">
        <v>179.91666666666666</v>
      </c>
      <c r="E261" s="41">
        <v>2039</v>
      </c>
      <c r="F261" s="332">
        <f t="shared" si="7"/>
        <v>8.8237698218080751E-2</v>
      </c>
      <c r="G261" s="377">
        <f>Muut[[#This Row],[Keskim. työttömyysaste 2024, %]]/$F$12</f>
        <v>0.81721985003691766</v>
      </c>
      <c r="H261" s="166">
        <v>0</v>
      </c>
      <c r="I261" s="383">
        <v>8</v>
      </c>
      <c r="J261" s="389">
        <v>311</v>
      </c>
      <c r="K261" s="269">
        <v>345.01</v>
      </c>
      <c r="L261" s="170">
        <f t="shared" si="8"/>
        <v>13.321353004260747</v>
      </c>
      <c r="M261" s="377">
        <v>1.3912537151467828</v>
      </c>
      <c r="N261" s="166">
        <v>3</v>
      </c>
      <c r="O261" s="397">
        <v>2054</v>
      </c>
      <c r="P261" s="269">
        <v>1347</v>
      </c>
      <c r="Q261" s="15">
        <v>125</v>
      </c>
      <c r="R261" s="158">
        <v>9.2798812175204151E-2</v>
      </c>
      <c r="S261" s="401">
        <v>0.61901052934974188</v>
      </c>
      <c r="T261" s="482">
        <v>243.25</v>
      </c>
      <c r="U261" s="197">
        <v>285188.70876834134</v>
      </c>
      <c r="V261" s="159">
        <v>0</v>
      </c>
      <c r="W261" s="159">
        <v>0</v>
      </c>
      <c r="X261" s="159">
        <v>623172.47</v>
      </c>
      <c r="Y261" s="159">
        <v>291064.07844556123</v>
      </c>
      <c r="Z261" s="159">
        <v>0</v>
      </c>
      <c r="AA261" s="155">
        <v>666461.38</v>
      </c>
      <c r="AB261" s="159">
        <v>88649.339762496442</v>
      </c>
      <c r="AC261" s="159">
        <v>183554.01750000002</v>
      </c>
      <c r="AD261" s="174">
        <f>SUM(Muut[[#This Row],[Työttömyysaste]:[Työttömät ja palveluissa olevat ]])</f>
        <v>2138089.9944763989</v>
      </c>
      <c r="AF261" s="62"/>
    </row>
    <row r="262" spans="1:32" s="45" customFormat="1" x14ac:dyDescent="0.25">
      <c r="A262" s="90">
        <v>832</v>
      </c>
      <c r="B262" s="151" t="s">
        <v>261</v>
      </c>
      <c r="C262" s="395">
        <v>3657</v>
      </c>
      <c r="D262" s="134">
        <v>220.16666666666666</v>
      </c>
      <c r="E262" s="41">
        <v>1546</v>
      </c>
      <c r="F262" s="332">
        <f t="shared" si="7"/>
        <v>0.14241052177662786</v>
      </c>
      <c r="G262" s="377">
        <f>Muut[[#This Row],[Keskim. työttömyysaste 2024, %]]/$F$12</f>
        <v>1.318945389558309</v>
      </c>
      <c r="H262" s="166">
        <v>0</v>
      </c>
      <c r="I262" s="383">
        <v>2</v>
      </c>
      <c r="J262" s="389">
        <v>87</v>
      </c>
      <c r="K262" s="269">
        <v>2438.16</v>
      </c>
      <c r="L262" s="170">
        <f t="shared" si="8"/>
        <v>1.4999015651146768</v>
      </c>
      <c r="M262" s="377">
        <v>12.356398772437128</v>
      </c>
      <c r="N262" s="166">
        <v>0</v>
      </c>
      <c r="O262" s="397">
        <v>0</v>
      </c>
      <c r="P262" s="269">
        <v>846</v>
      </c>
      <c r="Q262" s="15">
        <v>98</v>
      </c>
      <c r="R262" s="158">
        <v>0.11583924349881797</v>
      </c>
      <c r="S262" s="401">
        <v>0.77270074645240694</v>
      </c>
      <c r="T262" s="482">
        <v>286.83333333333331</v>
      </c>
      <c r="U262" s="197">
        <v>366239.49318044691</v>
      </c>
      <c r="V262" s="159">
        <v>0</v>
      </c>
      <c r="W262" s="159">
        <v>0</v>
      </c>
      <c r="X262" s="159">
        <v>174327.99</v>
      </c>
      <c r="Y262" s="159">
        <v>2056928.1861477334</v>
      </c>
      <c r="Z262" s="159">
        <v>0</v>
      </c>
      <c r="AA262" s="155">
        <v>0</v>
      </c>
      <c r="AB262" s="159">
        <v>88050.88818383425</v>
      </c>
      <c r="AC262" s="159">
        <v>216441.565</v>
      </c>
      <c r="AD262" s="174">
        <f>SUM(Muut[[#This Row],[Työttömyysaste]:[Työttömät ja palveluissa olevat ]])</f>
        <v>2901988.1225120141</v>
      </c>
      <c r="AF262" s="62"/>
    </row>
    <row r="263" spans="1:32" s="45" customFormat="1" x14ac:dyDescent="0.25">
      <c r="A263" s="90">
        <v>833</v>
      </c>
      <c r="B263" s="151" t="s">
        <v>262</v>
      </c>
      <c r="C263" s="395">
        <v>1692</v>
      </c>
      <c r="D263" s="134">
        <v>75.75</v>
      </c>
      <c r="E263" s="41">
        <v>708</v>
      </c>
      <c r="F263" s="332">
        <f t="shared" si="7"/>
        <v>0.10699152542372882</v>
      </c>
      <c r="G263" s="377">
        <f>Muut[[#This Row],[Keskim. työttömyysaste 2024, %]]/$F$12</f>
        <v>0.99090978264077545</v>
      </c>
      <c r="H263" s="166">
        <v>0</v>
      </c>
      <c r="I263" s="383">
        <v>15</v>
      </c>
      <c r="J263" s="389">
        <v>132</v>
      </c>
      <c r="K263" s="269">
        <v>141.69999999999999</v>
      </c>
      <c r="L263" s="170">
        <f t="shared" si="8"/>
        <v>11.940719830628089</v>
      </c>
      <c r="M263" s="377">
        <v>1.5521159629272243</v>
      </c>
      <c r="N263" s="166">
        <v>3</v>
      </c>
      <c r="O263" s="397">
        <v>197</v>
      </c>
      <c r="P263" s="269">
        <v>446</v>
      </c>
      <c r="Q263" s="15">
        <v>93</v>
      </c>
      <c r="R263" s="158">
        <v>0.2085201793721973</v>
      </c>
      <c r="S263" s="401">
        <v>1.3909249869447806</v>
      </c>
      <c r="T263" s="482">
        <v>91.666666666666671</v>
      </c>
      <c r="U263" s="197">
        <v>127305.70741468664</v>
      </c>
      <c r="V263" s="159">
        <v>0</v>
      </c>
      <c r="W263" s="159">
        <v>0</v>
      </c>
      <c r="X263" s="159">
        <v>264497.64</v>
      </c>
      <c r="Y263" s="159">
        <v>119543.72312610075</v>
      </c>
      <c r="Z263" s="159">
        <v>0</v>
      </c>
      <c r="AA263" s="155">
        <v>63920.590000000004</v>
      </c>
      <c r="AB263" s="159">
        <v>73333.348627693325</v>
      </c>
      <c r="AC263" s="159">
        <v>69170.75</v>
      </c>
      <c r="AD263" s="174">
        <f>SUM(Muut[[#This Row],[Työttömyysaste]:[Työttömät ja palveluissa olevat ]])</f>
        <v>717771.75916848076</v>
      </c>
      <c r="AF263" s="62"/>
    </row>
    <row r="264" spans="1:32" s="45" customFormat="1" x14ac:dyDescent="0.25">
      <c r="A264" s="90">
        <v>834</v>
      </c>
      <c r="B264" s="151" t="s">
        <v>263</v>
      </c>
      <c r="C264" s="395">
        <v>5832</v>
      </c>
      <c r="D264" s="134">
        <v>190.08333333333334</v>
      </c>
      <c r="E264" s="41">
        <v>2696</v>
      </c>
      <c r="F264" s="332">
        <f t="shared" si="7"/>
        <v>7.0505687438180017E-2</v>
      </c>
      <c r="G264" s="377">
        <f>Muut[[#This Row],[Keskim. työttömyysaste 2024, %]]/$F$12</f>
        <v>0.65299354446637925</v>
      </c>
      <c r="H264" s="166">
        <v>0</v>
      </c>
      <c r="I264" s="383">
        <v>14</v>
      </c>
      <c r="J264" s="389">
        <v>168</v>
      </c>
      <c r="K264" s="269">
        <v>640.54999999999995</v>
      </c>
      <c r="L264" s="170">
        <f t="shared" si="8"/>
        <v>9.1046756693466566</v>
      </c>
      <c r="M264" s="377">
        <v>2.0355894631543157</v>
      </c>
      <c r="N264" s="166">
        <v>0</v>
      </c>
      <c r="O264" s="397">
        <v>0</v>
      </c>
      <c r="P264" s="269">
        <v>1578</v>
      </c>
      <c r="Q264" s="15">
        <v>191</v>
      </c>
      <c r="R264" s="158">
        <v>0.12103929024081116</v>
      </c>
      <c r="S264" s="401">
        <v>0.80738743705710292</v>
      </c>
      <c r="T264" s="482">
        <v>266.58333333333337</v>
      </c>
      <c r="U264" s="197">
        <v>289161.0566163293</v>
      </c>
      <c r="V264" s="159">
        <v>0</v>
      </c>
      <c r="W264" s="159">
        <v>0</v>
      </c>
      <c r="X264" s="159">
        <v>336633.36</v>
      </c>
      <c r="Y264" s="159">
        <v>540393.30873975891</v>
      </c>
      <c r="Z264" s="159">
        <v>0</v>
      </c>
      <c r="AA264" s="155">
        <v>0</v>
      </c>
      <c r="AB264" s="159">
        <v>146722.57888569447</v>
      </c>
      <c r="AC264" s="159">
        <v>201161.11750000005</v>
      </c>
      <c r="AD264" s="174">
        <f>SUM(Muut[[#This Row],[Työttömyysaste]:[Työttömät ja palveluissa olevat ]])</f>
        <v>1514071.4217417827</v>
      </c>
      <c r="AF264" s="62"/>
    </row>
    <row r="265" spans="1:32" s="45" customFormat="1" x14ac:dyDescent="0.25">
      <c r="A265" s="90">
        <v>837</v>
      </c>
      <c r="B265" s="151" t="s">
        <v>264</v>
      </c>
      <c r="C265" s="395">
        <v>260180</v>
      </c>
      <c r="D265" s="134">
        <v>16410.333333333332</v>
      </c>
      <c r="E265" s="41">
        <v>127863</v>
      </c>
      <c r="F265" s="332">
        <f t="shared" si="7"/>
        <v>0.12834309638701838</v>
      </c>
      <c r="G265" s="377">
        <f>Muut[[#This Row],[Keskim. työttömyysaste 2024, %]]/$F$12</f>
        <v>1.1886589077091427</v>
      </c>
      <c r="H265" s="166">
        <v>0</v>
      </c>
      <c r="I265" s="383">
        <v>1421</v>
      </c>
      <c r="J265" s="389">
        <v>29579</v>
      </c>
      <c r="K265" s="269">
        <v>526.16</v>
      </c>
      <c r="L265" s="170">
        <f t="shared" si="8"/>
        <v>494.48836855709294</v>
      </c>
      <c r="M265" s="377">
        <v>3.7479914668244983E-2</v>
      </c>
      <c r="N265" s="166">
        <v>0</v>
      </c>
      <c r="O265" s="397">
        <v>0</v>
      </c>
      <c r="P265" s="269">
        <v>87694</v>
      </c>
      <c r="Q265" s="15">
        <v>11271</v>
      </c>
      <c r="R265" s="158">
        <v>0.12852646703309234</v>
      </c>
      <c r="S265" s="401">
        <v>0.85733033137750514</v>
      </c>
      <c r="T265" s="482">
        <v>23643.5</v>
      </c>
      <c r="U265" s="197">
        <v>23482512.300967582</v>
      </c>
      <c r="V265" s="159">
        <v>0</v>
      </c>
      <c r="W265" s="159">
        <v>0</v>
      </c>
      <c r="X265" s="159">
        <v>59269512.829999998</v>
      </c>
      <c r="Y265" s="159">
        <v>443889.3815104388</v>
      </c>
      <c r="Z265" s="159">
        <v>0</v>
      </c>
      <c r="AA265" s="155">
        <v>0</v>
      </c>
      <c r="AB265" s="159">
        <v>6950556.007050626</v>
      </c>
      <c r="AC265" s="159">
        <v>17841148.664999999</v>
      </c>
      <c r="AD265" s="174">
        <f>SUM(Muut[[#This Row],[Työttömyysaste]:[Työttömät ja palveluissa olevat ]])</f>
        <v>107987619.18452865</v>
      </c>
      <c r="AF265" s="62"/>
    </row>
    <row r="266" spans="1:32" s="45" customFormat="1" x14ac:dyDescent="0.25">
      <c r="A266" s="90">
        <v>844</v>
      </c>
      <c r="B266" s="151" t="s">
        <v>265</v>
      </c>
      <c r="C266" s="395">
        <v>1388</v>
      </c>
      <c r="D266" s="134">
        <v>63.583333333333336</v>
      </c>
      <c r="E266" s="41">
        <v>557</v>
      </c>
      <c r="F266" s="332">
        <f t="shared" si="7"/>
        <v>0.11415320167564333</v>
      </c>
      <c r="G266" s="377">
        <f>Muut[[#This Row],[Keskim. työttömyysaste 2024, %]]/$F$12</f>
        <v>1.0572381673424887</v>
      </c>
      <c r="H266" s="166">
        <v>0</v>
      </c>
      <c r="I266" s="383">
        <v>2</v>
      </c>
      <c r="J266" s="389">
        <v>36</v>
      </c>
      <c r="K266" s="269">
        <v>347.73</v>
      </c>
      <c r="L266" s="170">
        <f t="shared" si="8"/>
        <v>3.9916026802404163</v>
      </c>
      <c r="M266" s="377">
        <v>4.6430928483200749</v>
      </c>
      <c r="N266" s="166">
        <v>3</v>
      </c>
      <c r="O266" s="397">
        <v>150</v>
      </c>
      <c r="P266" s="269">
        <v>320</v>
      </c>
      <c r="Q266" s="15">
        <v>45</v>
      </c>
      <c r="R266" s="158">
        <v>0.140625</v>
      </c>
      <c r="S266" s="401">
        <v>0.93803308091336512</v>
      </c>
      <c r="T266" s="482">
        <v>81.583333333333343</v>
      </c>
      <c r="U266" s="197">
        <v>111423.21853628547</v>
      </c>
      <c r="V266" s="159">
        <v>0</v>
      </c>
      <c r="W266" s="159">
        <v>0</v>
      </c>
      <c r="X266" s="159">
        <v>72135.72</v>
      </c>
      <c r="Y266" s="159">
        <v>293358.77800027543</v>
      </c>
      <c r="Z266" s="159">
        <v>0</v>
      </c>
      <c r="AA266" s="155">
        <v>48670.500000000007</v>
      </c>
      <c r="AB266" s="159">
        <v>40570.00579214951</v>
      </c>
      <c r="AC266" s="159">
        <v>61561.967500000006</v>
      </c>
      <c r="AD266" s="174">
        <f>SUM(Muut[[#This Row],[Työttömyysaste]:[Työttömät ja palveluissa olevat ]])</f>
        <v>627720.1898287104</v>
      </c>
      <c r="AF266" s="62"/>
    </row>
    <row r="267" spans="1:32" s="45" customFormat="1" x14ac:dyDescent="0.25">
      <c r="A267" s="90">
        <v>845</v>
      </c>
      <c r="B267" s="151" t="s">
        <v>266</v>
      </c>
      <c r="C267" s="395">
        <v>2826</v>
      </c>
      <c r="D267" s="134">
        <v>103.66666666666667</v>
      </c>
      <c r="E267" s="41">
        <v>1219</v>
      </c>
      <c r="F267" s="332">
        <f t="shared" si="7"/>
        <v>8.5042384468143287E-2</v>
      </c>
      <c r="G267" s="377">
        <f>Muut[[#This Row],[Keskim. työttömyysaste 2024, %]]/$F$12</f>
        <v>0.78762621969208491</v>
      </c>
      <c r="H267" s="166">
        <v>0</v>
      </c>
      <c r="I267" s="383">
        <v>3</v>
      </c>
      <c r="J267" s="389">
        <v>95</v>
      </c>
      <c r="K267" s="269">
        <v>1559.9</v>
      </c>
      <c r="L267" s="170">
        <f t="shared" si="8"/>
        <v>1.8116545932431565</v>
      </c>
      <c r="M267" s="377">
        <v>10.230085760874401</v>
      </c>
      <c r="N267" s="166">
        <v>0</v>
      </c>
      <c r="O267" s="397">
        <v>0</v>
      </c>
      <c r="P267" s="269">
        <v>686</v>
      </c>
      <c r="Q267" s="15">
        <v>92</v>
      </c>
      <c r="R267" s="158">
        <v>0.13411078717201166</v>
      </c>
      <c r="S267" s="401">
        <v>0.8945803013310486</v>
      </c>
      <c r="T267" s="482">
        <v>164.33333333333334</v>
      </c>
      <c r="U267" s="197">
        <v>169007.40074180777</v>
      </c>
      <c r="V267" s="159">
        <v>0</v>
      </c>
      <c r="W267" s="159">
        <v>0</v>
      </c>
      <c r="X267" s="159">
        <v>190358.15</v>
      </c>
      <c r="Y267" s="159">
        <v>1315993.3218377177</v>
      </c>
      <c r="Z267" s="159">
        <v>0</v>
      </c>
      <c r="AA267" s="155">
        <v>0</v>
      </c>
      <c r="AB267" s="159">
        <v>78775.095307457697</v>
      </c>
      <c r="AC267" s="159">
        <v>124004.29000000001</v>
      </c>
      <c r="AD267" s="174">
        <f>SUM(Muut[[#This Row],[Työttömyysaste]:[Työttömät ja palveluissa olevat ]])</f>
        <v>1878138.2578869832</v>
      </c>
      <c r="AF267" s="62"/>
    </row>
    <row r="268" spans="1:32" s="45" customFormat="1" x14ac:dyDescent="0.25">
      <c r="A268" s="90">
        <v>846</v>
      </c>
      <c r="B268" s="151" t="s">
        <v>267</v>
      </c>
      <c r="C268" s="395">
        <v>4662</v>
      </c>
      <c r="D268" s="134">
        <v>180.83333333333334</v>
      </c>
      <c r="E268" s="41">
        <v>1948</v>
      </c>
      <c r="F268" s="332">
        <f t="shared" ref="F268:F304" si="9">D268/E268</f>
        <v>9.2830253251197814E-2</v>
      </c>
      <c r="G268" s="377">
        <f>Muut[[#This Row],[Keskim. työttömyysaste 2024, %]]/$F$12</f>
        <v>0.85975413199624884</v>
      </c>
      <c r="H268" s="166">
        <v>0</v>
      </c>
      <c r="I268" s="383">
        <v>33</v>
      </c>
      <c r="J268" s="389">
        <v>127</v>
      </c>
      <c r="K268" s="269">
        <v>554.78</v>
      </c>
      <c r="L268" s="170">
        <f t="shared" si="8"/>
        <v>8.4033310501460043</v>
      </c>
      <c r="M268" s="377">
        <v>2.2054803919259505</v>
      </c>
      <c r="N268" s="166">
        <v>0</v>
      </c>
      <c r="O268" s="397">
        <v>0</v>
      </c>
      <c r="P268" s="269">
        <v>1086</v>
      </c>
      <c r="Q268" s="15">
        <v>170</v>
      </c>
      <c r="R268" s="158">
        <v>0.15653775322283608</v>
      </c>
      <c r="S268" s="401">
        <v>1.0441784244257635</v>
      </c>
      <c r="T268" s="482">
        <v>254.5</v>
      </c>
      <c r="U268" s="197">
        <v>304340.63385241927</v>
      </c>
      <c r="V268" s="159">
        <v>0</v>
      </c>
      <c r="W268" s="159">
        <v>0</v>
      </c>
      <c r="X268" s="159">
        <v>254478.79</v>
      </c>
      <c r="Y268" s="159">
        <v>468034.34520746773</v>
      </c>
      <c r="Z268" s="159">
        <v>0</v>
      </c>
      <c r="AA268" s="155">
        <v>0</v>
      </c>
      <c r="AB268" s="159">
        <v>151685.62782520786</v>
      </c>
      <c r="AC268" s="159">
        <v>192043.155</v>
      </c>
      <c r="AD268" s="174">
        <f>SUM(Muut[[#This Row],[Työttömyysaste]:[Työttömät ja palveluissa olevat ]])</f>
        <v>1370582.5518850947</v>
      </c>
      <c r="AF268" s="62"/>
    </row>
    <row r="269" spans="1:32" s="45" customFormat="1" x14ac:dyDescent="0.25">
      <c r="A269" s="90">
        <v>848</v>
      </c>
      <c r="B269" s="151" t="s">
        <v>268</v>
      </c>
      <c r="C269" s="395">
        <v>3976</v>
      </c>
      <c r="D269" s="134">
        <v>269</v>
      </c>
      <c r="E269" s="41">
        <v>1700</v>
      </c>
      <c r="F269" s="332">
        <f t="shared" si="9"/>
        <v>0.15823529411764706</v>
      </c>
      <c r="G269" s="377">
        <f>Muut[[#This Row],[Keskim. työttömyysaste 2024, %]]/$F$12</f>
        <v>1.4655076678198482</v>
      </c>
      <c r="H269" s="166">
        <v>0</v>
      </c>
      <c r="I269" s="383">
        <v>10</v>
      </c>
      <c r="J269" s="389">
        <v>252</v>
      </c>
      <c r="K269" s="269">
        <v>837.78</v>
      </c>
      <c r="L269" s="170">
        <f t="shared" ref="L269:L304" si="10">C269/K269</f>
        <v>4.7458760056339377</v>
      </c>
      <c r="M269" s="377">
        <v>3.9051550938031498</v>
      </c>
      <c r="N269" s="166">
        <v>0</v>
      </c>
      <c r="O269" s="397">
        <v>0</v>
      </c>
      <c r="P269" s="269">
        <v>994</v>
      </c>
      <c r="Q269" s="15">
        <v>161</v>
      </c>
      <c r="R269" s="158">
        <v>0.1619718309859155</v>
      </c>
      <c r="S269" s="401">
        <v>1.0804262090019354</v>
      </c>
      <c r="T269" s="482">
        <v>364.66666666666669</v>
      </c>
      <c r="U269" s="197">
        <v>442433.36493702291</v>
      </c>
      <c r="V269" s="159">
        <v>0</v>
      </c>
      <c r="W269" s="159">
        <v>0</v>
      </c>
      <c r="X269" s="159">
        <v>504950.04</v>
      </c>
      <c r="Y269" s="159">
        <v>706784.3356427995</v>
      </c>
      <c r="Z269" s="159">
        <v>0</v>
      </c>
      <c r="AA269" s="155">
        <v>0</v>
      </c>
      <c r="AB269" s="159">
        <v>133856.33675386125</v>
      </c>
      <c r="AC269" s="159">
        <v>275173.82</v>
      </c>
      <c r="AD269" s="174">
        <f>SUM(Muut[[#This Row],[Työttömyysaste]:[Työttömät ja palveluissa olevat ]])</f>
        <v>2063197.8973336837</v>
      </c>
      <c r="AF269" s="62"/>
    </row>
    <row r="270" spans="1:32" s="45" customFormat="1" x14ac:dyDescent="0.25">
      <c r="A270" s="90">
        <v>849</v>
      </c>
      <c r="B270" s="151" t="s">
        <v>269</v>
      </c>
      <c r="C270" s="395">
        <v>2799</v>
      </c>
      <c r="D270" s="134">
        <v>85.25</v>
      </c>
      <c r="E270" s="41">
        <v>1156</v>
      </c>
      <c r="F270" s="332">
        <f t="shared" si="9"/>
        <v>7.3745674740484435E-2</v>
      </c>
      <c r="G270" s="377">
        <f>Muut[[#This Row],[Keskim. työttömyysaste 2024, %]]/$F$12</f>
        <v>0.68300092216073727</v>
      </c>
      <c r="H270" s="166">
        <v>0</v>
      </c>
      <c r="I270" s="383">
        <v>3</v>
      </c>
      <c r="J270" s="389">
        <v>70</v>
      </c>
      <c r="K270" s="269">
        <v>609.14</v>
      </c>
      <c r="L270" s="170">
        <f t="shared" si="10"/>
        <v>4.5950027908198443</v>
      </c>
      <c r="M270" s="377">
        <v>4.0333777152402508</v>
      </c>
      <c r="N270" s="166">
        <v>0</v>
      </c>
      <c r="O270" s="397">
        <v>0</v>
      </c>
      <c r="P270" s="269">
        <v>695</v>
      </c>
      <c r="Q270" s="15">
        <v>90</v>
      </c>
      <c r="R270" s="158">
        <v>0.12949640287769784</v>
      </c>
      <c r="S270" s="401">
        <v>0.86380024717201964</v>
      </c>
      <c r="T270" s="482">
        <v>122.08333333333334</v>
      </c>
      <c r="U270" s="197">
        <v>145156.86779504173</v>
      </c>
      <c r="V270" s="159">
        <v>0</v>
      </c>
      <c r="W270" s="159">
        <v>0</v>
      </c>
      <c r="X270" s="159">
        <v>140263.9</v>
      </c>
      <c r="Y270" s="159">
        <v>513894.59072006372</v>
      </c>
      <c r="Z270" s="159">
        <v>0</v>
      </c>
      <c r="AA270" s="155">
        <v>0</v>
      </c>
      <c r="AB270" s="159">
        <v>75337.927949562494</v>
      </c>
      <c r="AC270" s="159">
        <v>92122.862500000017</v>
      </c>
      <c r="AD270" s="174">
        <f>SUM(Muut[[#This Row],[Työttömyysaste]:[Työttömät ja palveluissa olevat ]])</f>
        <v>966776.14896466793</v>
      </c>
      <c r="AF270" s="62"/>
    </row>
    <row r="271" spans="1:32" s="45" customFormat="1" x14ac:dyDescent="0.25">
      <c r="A271" s="90">
        <v>850</v>
      </c>
      <c r="B271" s="151" t="s">
        <v>270</v>
      </c>
      <c r="C271" s="395">
        <v>2349</v>
      </c>
      <c r="D271" s="134">
        <v>85.916666666666671</v>
      </c>
      <c r="E271" s="41">
        <v>1026</v>
      </c>
      <c r="F271" s="332">
        <f t="shared" si="9"/>
        <v>8.3739441195581549E-2</v>
      </c>
      <c r="G271" s="377">
        <f>Muut[[#This Row],[Keskim. työttömyysaste 2024, %]]/$F$12</f>
        <v>0.77555891595102544</v>
      </c>
      <c r="H271" s="166">
        <v>0</v>
      </c>
      <c r="I271" s="383">
        <v>2</v>
      </c>
      <c r="J271" s="389">
        <v>56</v>
      </c>
      <c r="K271" s="269">
        <v>361.47</v>
      </c>
      <c r="L271" s="170">
        <f t="shared" si="10"/>
        <v>6.4984646028716071</v>
      </c>
      <c r="M271" s="377">
        <v>2.8519631929317275</v>
      </c>
      <c r="N271" s="166">
        <v>0</v>
      </c>
      <c r="O271" s="397">
        <v>0</v>
      </c>
      <c r="P271" s="269">
        <v>674</v>
      </c>
      <c r="Q271" s="15">
        <v>71</v>
      </c>
      <c r="R271" s="158">
        <v>0.10534124629080119</v>
      </c>
      <c r="S271" s="401">
        <v>0.70267430261627617</v>
      </c>
      <c r="T271" s="482">
        <v>119.25</v>
      </c>
      <c r="U271" s="197">
        <v>138328.35475869104</v>
      </c>
      <c r="V271" s="159">
        <v>0</v>
      </c>
      <c r="W271" s="159">
        <v>0</v>
      </c>
      <c r="X271" s="159">
        <v>112211.12</v>
      </c>
      <c r="Y271" s="159">
        <v>304950.38530975051</v>
      </c>
      <c r="Z271" s="159">
        <v>0</v>
      </c>
      <c r="AA271" s="155">
        <v>0</v>
      </c>
      <c r="AB271" s="159">
        <v>51432.13315210992</v>
      </c>
      <c r="AC271" s="159">
        <v>89984.857499999998</v>
      </c>
      <c r="AD271" s="174">
        <f>SUM(Muut[[#This Row],[Työttömyysaste]:[Työttömät ja palveluissa olevat ]])</f>
        <v>696906.85072055156</v>
      </c>
      <c r="AF271" s="62"/>
    </row>
    <row r="272" spans="1:32" s="45" customFormat="1" x14ac:dyDescent="0.25">
      <c r="A272" s="90">
        <v>851</v>
      </c>
      <c r="B272" s="151" t="s">
        <v>271</v>
      </c>
      <c r="C272" s="395">
        <v>20959</v>
      </c>
      <c r="D272" s="134">
        <v>791.5</v>
      </c>
      <c r="E272" s="41">
        <v>9632</v>
      </c>
      <c r="F272" s="332">
        <f t="shared" si="9"/>
        <v>8.2174003322259132E-2</v>
      </c>
      <c r="G272" s="377">
        <f>Muut[[#This Row],[Keskim. työttömyysaste 2024, %]]/$F$12</f>
        <v>0.76106049940216181</v>
      </c>
      <c r="H272" s="166">
        <v>0</v>
      </c>
      <c r="I272" s="383">
        <v>104</v>
      </c>
      <c r="J272" s="389">
        <v>861</v>
      </c>
      <c r="K272" s="269">
        <v>1188.74</v>
      </c>
      <c r="L272" s="170">
        <f t="shared" si="10"/>
        <v>17.631273449198311</v>
      </c>
      <c r="M272" s="377">
        <v>1.05116524403983</v>
      </c>
      <c r="N272" s="166">
        <v>0</v>
      </c>
      <c r="O272" s="397">
        <v>0</v>
      </c>
      <c r="P272" s="269">
        <v>6220</v>
      </c>
      <c r="Q272" s="15">
        <v>719</v>
      </c>
      <c r="R272" s="158">
        <v>0.11559485530546623</v>
      </c>
      <c r="S272" s="401">
        <v>0.77107056540388363</v>
      </c>
      <c r="T272" s="482">
        <v>1224.75</v>
      </c>
      <c r="U272" s="197">
        <v>1211164.5178392252</v>
      </c>
      <c r="V272" s="159">
        <v>0</v>
      </c>
      <c r="W272" s="159">
        <v>0</v>
      </c>
      <c r="X272" s="159">
        <v>1725245.97</v>
      </c>
      <c r="Y272" s="159">
        <v>1002868.069364298</v>
      </c>
      <c r="Z272" s="159">
        <v>0</v>
      </c>
      <c r="AA272" s="155">
        <v>0</v>
      </c>
      <c r="AB272" s="159">
        <v>503572.64626614796</v>
      </c>
      <c r="AC272" s="159">
        <v>924184.10250000004</v>
      </c>
      <c r="AD272" s="174">
        <f>SUM(Muut[[#This Row],[Työttömyysaste]:[Työttömät ja palveluissa olevat ]])</f>
        <v>5367035.3059696713</v>
      </c>
      <c r="AF272" s="62"/>
    </row>
    <row r="273" spans="1:32" s="45" customFormat="1" x14ac:dyDescent="0.25">
      <c r="A273" s="90">
        <v>853</v>
      </c>
      <c r="B273" s="151" t="s">
        <v>272</v>
      </c>
      <c r="C273" s="395">
        <v>206073</v>
      </c>
      <c r="D273" s="134">
        <v>13075.666666666666</v>
      </c>
      <c r="E273" s="41">
        <v>100115</v>
      </c>
      <c r="F273" s="332">
        <f t="shared" si="9"/>
        <v>0.13060646922705554</v>
      </c>
      <c r="G273" s="377">
        <f>Muut[[#This Row],[Keskim. työttömyysaste 2024, %]]/$F$12</f>
        <v>1.2096212996376052</v>
      </c>
      <c r="H273" s="166">
        <v>1</v>
      </c>
      <c r="I273" s="383">
        <v>11164</v>
      </c>
      <c r="J273" s="389">
        <v>34338</v>
      </c>
      <c r="K273" s="269">
        <v>245.85</v>
      </c>
      <c r="L273" s="170">
        <f t="shared" si="10"/>
        <v>838.20622330689446</v>
      </c>
      <c r="M273" s="377">
        <v>2.2110766232254334E-2</v>
      </c>
      <c r="N273" s="166">
        <v>0</v>
      </c>
      <c r="O273" s="397">
        <v>0</v>
      </c>
      <c r="P273" s="269">
        <v>66670</v>
      </c>
      <c r="Q273" s="15">
        <v>12154</v>
      </c>
      <c r="R273" s="158">
        <v>0.18230088495575222</v>
      </c>
      <c r="S273" s="401">
        <v>1.2160302987966378</v>
      </c>
      <c r="T273" s="482">
        <v>18663.166666666664</v>
      </c>
      <c r="U273" s="197">
        <v>18927093.125791121</v>
      </c>
      <c r="V273" s="159">
        <v>4648635.9486000007</v>
      </c>
      <c r="W273" s="159">
        <v>3345870.8951999997</v>
      </c>
      <c r="X273" s="159">
        <v>68805454.260000005</v>
      </c>
      <c r="Y273" s="159">
        <v>207408.7814435559</v>
      </c>
      <c r="Z273" s="159">
        <v>0</v>
      </c>
      <c r="AA273" s="155">
        <v>0</v>
      </c>
      <c r="AB273" s="159">
        <v>7808415.9265637333</v>
      </c>
      <c r="AC273" s="159">
        <v>14083038.934999999</v>
      </c>
      <c r="AD273" s="174">
        <f>SUM(Muut[[#This Row],[Työttömyysaste]:[Työttömät ja palveluissa olevat ]])</f>
        <v>117825917.87259842</v>
      </c>
      <c r="AF273" s="62"/>
    </row>
    <row r="274" spans="1:32" s="45" customFormat="1" x14ac:dyDescent="0.25">
      <c r="A274" s="90">
        <v>854</v>
      </c>
      <c r="B274" s="151" t="s">
        <v>273</v>
      </c>
      <c r="C274" s="395">
        <v>3191</v>
      </c>
      <c r="D274" s="134">
        <v>123.41666666666667</v>
      </c>
      <c r="E274" s="41">
        <v>1218</v>
      </c>
      <c r="F274" s="332">
        <f t="shared" si="9"/>
        <v>0.1013273125342091</v>
      </c>
      <c r="G274" s="377">
        <f>Muut[[#This Row],[Keskim. työttömyysaste 2024, %]]/$F$12</f>
        <v>0.93845026361853079</v>
      </c>
      <c r="H274" s="166">
        <v>0</v>
      </c>
      <c r="I274" s="383">
        <v>26</v>
      </c>
      <c r="J274" s="389">
        <v>84</v>
      </c>
      <c r="K274" s="269">
        <v>1738.14</v>
      </c>
      <c r="L274" s="170">
        <f t="shared" si="10"/>
        <v>1.8358705282658474</v>
      </c>
      <c r="M274" s="377">
        <v>10.095146456469369</v>
      </c>
      <c r="N274" s="166">
        <v>0</v>
      </c>
      <c r="O274" s="397">
        <v>0</v>
      </c>
      <c r="P274" s="269">
        <v>639</v>
      </c>
      <c r="Q274" s="15">
        <v>120</v>
      </c>
      <c r="R274" s="158">
        <v>0.18779342723004694</v>
      </c>
      <c r="S274" s="401">
        <v>1.2526680684080409</v>
      </c>
      <c r="T274" s="482">
        <v>180.58333333333334</v>
      </c>
      <c r="U274" s="197">
        <v>227379.58249632717</v>
      </c>
      <c r="V274" s="159">
        <v>0</v>
      </c>
      <c r="W274" s="159">
        <v>0</v>
      </c>
      <c r="X274" s="159">
        <v>168316.68</v>
      </c>
      <c r="Y274" s="159">
        <v>1466363.6338348677</v>
      </c>
      <c r="Z274" s="159">
        <v>0</v>
      </c>
      <c r="AA274" s="155">
        <v>0</v>
      </c>
      <c r="AB274" s="159">
        <v>124554.74020399823</v>
      </c>
      <c r="AC274" s="159">
        <v>136266.3775</v>
      </c>
      <c r="AD274" s="174">
        <f>SUM(Muut[[#This Row],[Työttömyysaste]:[Työttömät ja palveluissa olevat ]])</f>
        <v>2122881.0140351932</v>
      </c>
      <c r="AF274" s="62"/>
    </row>
    <row r="275" spans="1:32" s="45" customFormat="1" x14ac:dyDescent="0.25">
      <c r="A275" s="90">
        <v>857</v>
      </c>
      <c r="B275" s="151" t="s">
        <v>274</v>
      </c>
      <c r="C275" s="395">
        <v>2311</v>
      </c>
      <c r="D275" s="134">
        <v>99.083333333333329</v>
      </c>
      <c r="E275" s="41">
        <v>878</v>
      </c>
      <c r="F275" s="332">
        <f t="shared" si="9"/>
        <v>0.11285117691723613</v>
      </c>
      <c r="G275" s="377">
        <f>Muut[[#This Row],[Keskim. työttömyysaste 2024, %]]/$F$12</f>
        <v>1.0451793704869756</v>
      </c>
      <c r="H275" s="166">
        <v>0</v>
      </c>
      <c r="I275" s="383">
        <v>4</v>
      </c>
      <c r="J275" s="389">
        <v>59</v>
      </c>
      <c r="K275" s="269">
        <v>543.15</v>
      </c>
      <c r="L275" s="170">
        <f t="shared" si="10"/>
        <v>4.2548099051827304</v>
      </c>
      <c r="M275" s="377">
        <v>4.3558660130466089</v>
      </c>
      <c r="N275" s="166">
        <v>0</v>
      </c>
      <c r="O275" s="397">
        <v>0</v>
      </c>
      <c r="P275" s="269">
        <v>538</v>
      </c>
      <c r="Q275" s="15">
        <v>85</v>
      </c>
      <c r="R275" s="158">
        <v>0.15799256505576209</v>
      </c>
      <c r="S275" s="401">
        <v>1.0538826848758172</v>
      </c>
      <c r="T275" s="482">
        <v>122.5</v>
      </c>
      <c r="U275" s="197">
        <v>183402.0452480868</v>
      </c>
      <c r="V275" s="159">
        <v>0</v>
      </c>
      <c r="W275" s="159">
        <v>0</v>
      </c>
      <c r="X275" s="159">
        <v>118222.43</v>
      </c>
      <c r="Y275" s="159">
        <v>458222.81733198051</v>
      </c>
      <c r="Z275" s="159">
        <v>0</v>
      </c>
      <c r="AA275" s="155">
        <v>0</v>
      </c>
      <c r="AB275" s="159">
        <v>75890.893088748096</v>
      </c>
      <c r="AC275" s="159">
        <v>92437.275000000009</v>
      </c>
      <c r="AD275" s="174">
        <f>SUM(Muut[[#This Row],[Työttömyysaste]:[Työttömät ja palveluissa olevat ]])</f>
        <v>928175.46066881542</v>
      </c>
      <c r="AF275" s="62"/>
    </row>
    <row r="276" spans="1:32" s="45" customFormat="1" x14ac:dyDescent="0.25">
      <c r="A276" s="90">
        <v>858</v>
      </c>
      <c r="B276" s="151" t="s">
        <v>275</v>
      </c>
      <c r="C276" s="395">
        <v>42225</v>
      </c>
      <c r="D276" s="134">
        <v>1738.4166666666667</v>
      </c>
      <c r="E276" s="41">
        <v>20947</v>
      </c>
      <c r="F276" s="332">
        <f t="shared" si="9"/>
        <v>8.299120001273054E-2</v>
      </c>
      <c r="G276" s="377">
        <f>Muut[[#This Row],[Keskim. työttömyysaste 2024, %]]/$F$12</f>
        <v>0.76862902589734716</v>
      </c>
      <c r="H276" s="166">
        <v>0</v>
      </c>
      <c r="I276" s="383">
        <v>605</v>
      </c>
      <c r="J276" s="389">
        <v>3646</v>
      </c>
      <c r="K276" s="269">
        <v>219.54</v>
      </c>
      <c r="L276" s="170">
        <f t="shared" si="10"/>
        <v>192.33397103033616</v>
      </c>
      <c r="M276" s="377">
        <v>9.6360418072147611E-2</v>
      </c>
      <c r="N276" s="166">
        <v>0</v>
      </c>
      <c r="O276" s="397">
        <v>0</v>
      </c>
      <c r="P276" s="269">
        <v>14660</v>
      </c>
      <c r="Q276" s="15">
        <v>2220</v>
      </c>
      <c r="R276" s="158">
        <v>0.15143246930422918</v>
      </c>
      <c r="S276" s="401">
        <v>1.0101238452036601</v>
      </c>
      <c r="T276" s="482">
        <v>2205.166666666667</v>
      </c>
      <c r="U276" s="197">
        <v>2464335.531763881</v>
      </c>
      <c r="V276" s="159">
        <v>0</v>
      </c>
      <c r="W276" s="159">
        <v>0</v>
      </c>
      <c r="X276" s="159">
        <v>7305745.4199999999</v>
      </c>
      <c r="Y276" s="159">
        <v>185212.62508894966</v>
      </c>
      <c r="Z276" s="159">
        <v>0</v>
      </c>
      <c r="AA276" s="155">
        <v>0</v>
      </c>
      <c r="AB276" s="159">
        <v>1329051.2569736568</v>
      </c>
      <c r="AC276" s="159">
        <v>1663996.7150000003</v>
      </c>
      <c r="AD276" s="174">
        <f>SUM(Muut[[#This Row],[Työttömyysaste]:[Työttömät ja palveluissa olevat ]])</f>
        <v>12948341.548826486</v>
      </c>
      <c r="AF276" s="62"/>
    </row>
    <row r="277" spans="1:32" s="45" customFormat="1" x14ac:dyDescent="0.25">
      <c r="A277" s="90">
        <v>859</v>
      </c>
      <c r="B277" s="151" t="s">
        <v>276</v>
      </c>
      <c r="C277" s="395">
        <v>6501</v>
      </c>
      <c r="D277" s="134">
        <v>235.25</v>
      </c>
      <c r="E277" s="41">
        <v>2811</v>
      </c>
      <c r="F277" s="332">
        <f t="shared" si="9"/>
        <v>8.3689078619708285E-2</v>
      </c>
      <c r="G277" s="377">
        <f>Muut[[#This Row],[Keskim. työttömyysaste 2024, %]]/$F$12</f>
        <v>0.77509247929714886</v>
      </c>
      <c r="H277" s="166">
        <v>0</v>
      </c>
      <c r="I277" s="383">
        <v>14</v>
      </c>
      <c r="J277" s="389">
        <v>70</v>
      </c>
      <c r="K277" s="269">
        <v>491.81</v>
      </c>
      <c r="L277" s="170">
        <f t="shared" si="10"/>
        <v>13.218519346902259</v>
      </c>
      <c r="M277" s="377">
        <v>1.4020769930107786</v>
      </c>
      <c r="N277" s="166">
        <v>0</v>
      </c>
      <c r="O277" s="397">
        <v>0</v>
      </c>
      <c r="P277" s="269">
        <v>1949</v>
      </c>
      <c r="Q277" s="15">
        <v>141</v>
      </c>
      <c r="R277" s="158">
        <v>7.2344792201128785E-2</v>
      </c>
      <c r="S277" s="401">
        <v>0.48257285913928549</v>
      </c>
      <c r="T277" s="482">
        <v>315.91666666666669</v>
      </c>
      <c r="U277" s="197">
        <v>382601.87046666443</v>
      </c>
      <c r="V277" s="159">
        <v>0</v>
      </c>
      <c r="W277" s="159">
        <v>0</v>
      </c>
      <c r="X277" s="159">
        <v>140263.9</v>
      </c>
      <c r="Y277" s="159">
        <v>414910.36323675106</v>
      </c>
      <c r="Z277" s="159">
        <v>0</v>
      </c>
      <c r="AA277" s="155">
        <v>0</v>
      </c>
      <c r="AB277" s="159">
        <v>97755.343860361652</v>
      </c>
      <c r="AC277" s="159">
        <v>238387.55750000002</v>
      </c>
      <c r="AD277" s="174">
        <f>SUM(Muut[[#This Row],[Työttömyysaste]:[Työttömät ja palveluissa olevat ]])</f>
        <v>1273919.0350637771</v>
      </c>
      <c r="AF277" s="62"/>
    </row>
    <row r="278" spans="1:32" s="45" customFormat="1" x14ac:dyDescent="0.25">
      <c r="A278" s="90">
        <v>886</v>
      </c>
      <c r="B278" s="151" t="s">
        <v>277</v>
      </c>
      <c r="C278" s="395">
        <v>12382</v>
      </c>
      <c r="D278" s="134">
        <v>440.16666666666669</v>
      </c>
      <c r="E278" s="41">
        <v>5739</v>
      </c>
      <c r="F278" s="332">
        <f t="shared" si="9"/>
        <v>7.6697450194575134E-2</v>
      </c>
      <c r="G278" s="377">
        <f>Muut[[#This Row],[Keskim. työttömyysaste 2024, %]]/$F$12</f>
        <v>0.71033900489236912</v>
      </c>
      <c r="H278" s="166">
        <v>0</v>
      </c>
      <c r="I278" s="383">
        <v>38</v>
      </c>
      <c r="J278" s="389">
        <v>381</v>
      </c>
      <c r="K278" s="269">
        <v>400.84</v>
      </c>
      <c r="L278" s="170">
        <f t="shared" si="10"/>
        <v>30.890130725476503</v>
      </c>
      <c r="M278" s="377">
        <v>0.59997744984206858</v>
      </c>
      <c r="N278" s="166">
        <v>0</v>
      </c>
      <c r="O278" s="397">
        <v>0</v>
      </c>
      <c r="P278" s="269">
        <v>3722</v>
      </c>
      <c r="Q278" s="15">
        <v>341</v>
      </c>
      <c r="R278" s="158">
        <v>9.1617409994626545E-2</v>
      </c>
      <c r="S278" s="401">
        <v>0.61113003635599983</v>
      </c>
      <c r="T278" s="482">
        <v>605.75</v>
      </c>
      <c r="U278" s="197">
        <v>667836.05522277555</v>
      </c>
      <c r="V278" s="159">
        <v>0</v>
      </c>
      <c r="W278" s="159">
        <v>0</v>
      </c>
      <c r="X278" s="159">
        <v>763436.37</v>
      </c>
      <c r="Y278" s="159">
        <v>338164.47408515337</v>
      </c>
      <c r="Z278" s="159">
        <v>0</v>
      </c>
      <c r="AA278" s="155">
        <v>0</v>
      </c>
      <c r="AB278" s="159">
        <v>235788.09735258529</v>
      </c>
      <c r="AC278" s="159">
        <v>457092.89250000002</v>
      </c>
      <c r="AD278" s="174">
        <f>SUM(Muut[[#This Row],[Työttömyysaste]:[Työttömät ja palveluissa olevat ]])</f>
        <v>2462317.8891605139</v>
      </c>
      <c r="AF278" s="62"/>
    </row>
    <row r="279" spans="1:32" s="45" customFormat="1" x14ac:dyDescent="0.25">
      <c r="A279" s="90">
        <v>887</v>
      </c>
      <c r="B279" s="151" t="s">
        <v>278</v>
      </c>
      <c r="C279" s="395">
        <v>4493</v>
      </c>
      <c r="D279" s="134">
        <v>203.91666666666666</v>
      </c>
      <c r="E279" s="41">
        <v>1894</v>
      </c>
      <c r="F279" s="332">
        <f t="shared" si="9"/>
        <v>0.1076645547342485</v>
      </c>
      <c r="G279" s="377">
        <f>Muut[[#This Row],[Keskim. työttömyysaste 2024, %]]/$F$12</f>
        <v>0.99714309247682742</v>
      </c>
      <c r="H279" s="166">
        <v>0</v>
      </c>
      <c r="I279" s="383">
        <v>12</v>
      </c>
      <c r="J279" s="389">
        <v>151</v>
      </c>
      <c r="K279" s="269">
        <v>475.51</v>
      </c>
      <c r="L279" s="170">
        <f t="shared" si="10"/>
        <v>9.4488023385417765</v>
      </c>
      <c r="M279" s="377">
        <v>1.9614530174222859</v>
      </c>
      <c r="N279" s="166">
        <v>0</v>
      </c>
      <c r="O279" s="397">
        <v>0</v>
      </c>
      <c r="P279" s="269">
        <v>1227</v>
      </c>
      <c r="Q279" s="15">
        <v>197</v>
      </c>
      <c r="R279" s="158">
        <v>0.16055419722901385</v>
      </c>
      <c r="S279" s="401">
        <v>1.0709699433266058</v>
      </c>
      <c r="T279" s="482">
        <v>361.33333333333331</v>
      </c>
      <c r="U279" s="197">
        <v>340178.84602786246</v>
      </c>
      <c r="V279" s="159">
        <v>0</v>
      </c>
      <c r="W279" s="159">
        <v>0</v>
      </c>
      <c r="X279" s="159">
        <v>302569.27</v>
      </c>
      <c r="Y279" s="159">
        <v>401159.03869930969</v>
      </c>
      <c r="Z279" s="159">
        <v>0</v>
      </c>
      <c r="AA279" s="155">
        <v>0</v>
      </c>
      <c r="AB279" s="159">
        <v>149937.80548921827</v>
      </c>
      <c r="AC279" s="159">
        <v>272658.52</v>
      </c>
      <c r="AD279" s="174">
        <f>SUM(Muut[[#This Row],[Työttömyysaste]:[Työttömät ja palveluissa olevat ]])</f>
        <v>1466503.4802163905</v>
      </c>
      <c r="AF279" s="62"/>
    </row>
    <row r="280" spans="1:32" s="45" customFormat="1" x14ac:dyDescent="0.25">
      <c r="A280" s="90">
        <v>889</v>
      </c>
      <c r="B280" s="151" t="s">
        <v>279</v>
      </c>
      <c r="C280" s="395">
        <v>2466</v>
      </c>
      <c r="D280" s="134">
        <v>118.58333333333333</v>
      </c>
      <c r="E280" s="41">
        <v>1012</v>
      </c>
      <c r="F280" s="332">
        <f t="shared" si="9"/>
        <v>0.11717720685111989</v>
      </c>
      <c r="G280" s="377">
        <f>Muut[[#This Row],[Keskim. työttömyysaste 2024, %]]/$F$12</f>
        <v>1.0852452108841959</v>
      </c>
      <c r="H280" s="166">
        <v>0</v>
      </c>
      <c r="I280" s="383">
        <v>0</v>
      </c>
      <c r="J280" s="389">
        <v>77</v>
      </c>
      <c r="K280" s="269">
        <v>1669.43</v>
      </c>
      <c r="L280" s="170">
        <f t="shared" si="10"/>
        <v>1.4771508838346021</v>
      </c>
      <c r="M280" s="377">
        <v>12.546708708488792</v>
      </c>
      <c r="N280" s="166">
        <v>0</v>
      </c>
      <c r="O280" s="397">
        <v>0</v>
      </c>
      <c r="P280" s="269">
        <v>582</v>
      </c>
      <c r="Q280" s="15">
        <v>71</v>
      </c>
      <c r="R280" s="158">
        <v>0.12199312714776632</v>
      </c>
      <c r="S280" s="401">
        <v>0.81374996557280088</v>
      </c>
      <c r="T280" s="482">
        <v>170.41666666666666</v>
      </c>
      <c r="U280" s="197">
        <v>203204.98141476963</v>
      </c>
      <c r="V280" s="159">
        <v>0</v>
      </c>
      <c r="W280" s="159">
        <v>0</v>
      </c>
      <c r="X280" s="159">
        <v>154290.29</v>
      </c>
      <c r="Y280" s="159">
        <v>1408397.1608920707</v>
      </c>
      <c r="Z280" s="159">
        <v>0</v>
      </c>
      <c r="AA280" s="155">
        <v>0</v>
      </c>
      <c r="AB280" s="159">
        <v>62529.003054594737</v>
      </c>
      <c r="AC280" s="159">
        <v>128594.71249999999</v>
      </c>
      <c r="AD280" s="174">
        <f>SUM(Muut[[#This Row],[Työttömyysaste]:[Työttömät ja palveluissa olevat ]])</f>
        <v>1957016.1478614351</v>
      </c>
      <c r="AF280" s="62"/>
    </row>
    <row r="281" spans="1:32" s="45" customFormat="1" x14ac:dyDescent="0.25">
      <c r="A281" s="90">
        <v>890</v>
      </c>
      <c r="B281" s="151" t="s">
        <v>280</v>
      </c>
      <c r="C281" s="395">
        <v>1137</v>
      </c>
      <c r="D281" s="134">
        <v>39.666666666666664</v>
      </c>
      <c r="E281" s="41">
        <v>523</v>
      </c>
      <c r="F281" s="332">
        <f t="shared" si="9"/>
        <v>7.5844486934353084E-2</v>
      </c>
      <c r="G281" s="377">
        <f>Muut[[#This Row],[Keskim. työttömyysaste 2024, %]]/$F$12</f>
        <v>0.70243922371400169</v>
      </c>
      <c r="H281" s="166">
        <v>0</v>
      </c>
      <c r="I281" s="383">
        <v>2</v>
      </c>
      <c r="J281" s="389">
        <v>47</v>
      </c>
      <c r="K281" s="269">
        <v>5148.38</v>
      </c>
      <c r="L281" s="170">
        <f t="shared" si="10"/>
        <v>0.22084616908619797</v>
      </c>
      <c r="M281" s="377">
        <v>20</v>
      </c>
      <c r="N281" s="166">
        <v>0</v>
      </c>
      <c r="O281" s="397">
        <v>0</v>
      </c>
      <c r="P281" s="269">
        <v>333</v>
      </c>
      <c r="Q281" s="15">
        <v>61</v>
      </c>
      <c r="R281" s="158">
        <v>0.18318318318318319</v>
      </c>
      <c r="S281" s="401">
        <v>1.2219156315935193</v>
      </c>
      <c r="T281" s="482">
        <v>50.083333333333329</v>
      </c>
      <c r="U281" s="197">
        <v>60643.271061758918</v>
      </c>
      <c r="V281" s="159">
        <v>0</v>
      </c>
      <c r="W281" s="159">
        <v>0</v>
      </c>
      <c r="X281" s="159">
        <v>94177.19</v>
      </c>
      <c r="Y281" s="159">
        <v>1035124.8</v>
      </c>
      <c r="Z281" s="159">
        <v>0</v>
      </c>
      <c r="AA281" s="155">
        <v>0</v>
      </c>
      <c r="AB281" s="159">
        <v>43291.15115847627</v>
      </c>
      <c r="AC281" s="159">
        <v>37792.3825</v>
      </c>
      <c r="AD281" s="174">
        <f>SUM(Muut[[#This Row],[Työttömyysaste]:[Työttömät ja palveluissa olevat ]])</f>
        <v>1271028.7947202353</v>
      </c>
      <c r="AF281" s="62"/>
    </row>
    <row r="282" spans="1:32" s="45" customFormat="1" x14ac:dyDescent="0.25">
      <c r="A282" s="90">
        <v>892</v>
      </c>
      <c r="B282" s="151" t="s">
        <v>281</v>
      </c>
      <c r="C282" s="395">
        <v>3657</v>
      </c>
      <c r="D282" s="134">
        <v>156.25</v>
      </c>
      <c r="E282" s="41">
        <v>1553</v>
      </c>
      <c r="F282" s="332">
        <f t="shared" si="9"/>
        <v>0.10061171925305859</v>
      </c>
      <c r="G282" s="377">
        <f>Muut[[#This Row],[Keskim. työttömyysaste 2024, %]]/$F$12</f>
        <v>0.93182274447740465</v>
      </c>
      <c r="H282" s="166">
        <v>0</v>
      </c>
      <c r="I282" s="383">
        <v>3</v>
      </c>
      <c r="J282" s="389">
        <v>60</v>
      </c>
      <c r="K282" s="269">
        <v>347.99</v>
      </c>
      <c r="L282" s="170">
        <f t="shared" si="10"/>
        <v>10.508922670191671</v>
      </c>
      <c r="M282" s="377">
        <v>1.763585330257406</v>
      </c>
      <c r="N282" s="166">
        <v>0</v>
      </c>
      <c r="O282" s="397">
        <v>0</v>
      </c>
      <c r="P282" s="269">
        <v>1150</v>
      </c>
      <c r="Q282" s="15">
        <v>92</v>
      </c>
      <c r="R282" s="158">
        <v>0.08</v>
      </c>
      <c r="S282" s="401">
        <v>0.53363659714182554</v>
      </c>
      <c r="T282" s="482">
        <v>212.75</v>
      </c>
      <c r="U282" s="197">
        <v>258744.82171373526</v>
      </c>
      <c r="V282" s="159">
        <v>0</v>
      </c>
      <c r="W282" s="159">
        <v>0</v>
      </c>
      <c r="X282" s="159">
        <v>120226.2</v>
      </c>
      <c r="Y282" s="159">
        <v>293578.12428124074</v>
      </c>
      <c r="Z282" s="159">
        <v>0</v>
      </c>
      <c r="AA282" s="155">
        <v>0</v>
      </c>
      <c r="AB282" s="159">
        <v>60809.021553896964</v>
      </c>
      <c r="AC282" s="159">
        <v>160539.02250000002</v>
      </c>
      <c r="AD282" s="174">
        <f>SUM(Muut[[#This Row],[Työttömyysaste]:[Työttömät ja palveluissa olevat ]])</f>
        <v>893897.19004887296</v>
      </c>
      <c r="AF282" s="62"/>
    </row>
    <row r="283" spans="1:32" s="45" customFormat="1" x14ac:dyDescent="0.25">
      <c r="A283" s="90">
        <v>893</v>
      </c>
      <c r="B283" s="151" t="s">
        <v>282</v>
      </c>
      <c r="C283" s="395">
        <v>7439</v>
      </c>
      <c r="D283" s="134">
        <v>181</v>
      </c>
      <c r="E283" s="41">
        <v>3388</v>
      </c>
      <c r="F283" s="332">
        <f t="shared" si="9"/>
        <v>5.3423848878394332E-2</v>
      </c>
      <c r="G283" s="377">
        <f>Muut[[#This Row],[Keskim. työttömyysaste 2024, %]]/$F$12</f>
        <v>0.49478885612918466</v>
      </c>
      <c r="H283" s="166">
        <v>3</v>
      </c>
      <c r="I283" s="383">
        <v>6227</v>
      </c>
      <c r="J283" s="389">
        <v>728</v>
      </c>
      <c r="K283" s="269">
        <v>732.86</v>
      </c>
      <c r="L283" s="170">
        <f t="shared" si="10"/>
        <v>10.150642687552875</v>
      </c>
      <c r="M283" s="377">
        <v>1.8258333416351948</v>
      </c>
      <c r="N283" s="166">
        <v>0</v>
      </c>
      <c r="O283" s="397">
        <v>0</v>
      </c>
      <c r="P283" s="269">
        <v>2291</v>
      </c>
      <c r="Q283" s="15">
        <v>370</v>
      </c>
      <c r="R283" s="158">
        <v>0.16150152771715409</v>
      </c>
      <c r="S283" s="401">
        <v>1.0772890710523539</v>
      </c>
      <c r="T283" s="482">
        <v>297.5</v>
      </c>
      <c r="U283" s="197">
        <v>279478.15545556822</v>
      </c>
      <c r="V283" s="159">
        <v>167810.44980000003</v>
      </c>
      <c r="W283" s="159">
        <v>1866243.1085999999</v>
      </c>
      <c r="X283" s="159">
        <v>1458744.56</v>
      </c>
      <c r="Y283" s="159">
        <v>618269.67487787025</v>
      </c>
      <c r="Z283" s="159">
        <v>0</v>
      </c>
      <c r="AA283" s="155">
        <v>0</v>
      </c>
      <c r="AB283" s="159">
        <v>249714.78793024164</v>
      </c>
      <c r="AC283" s="159">
        <v>224490.52500000002</v>
      </c>
      <c r="AD283" s="174">
        <f>SUM(Muut[[#This Row],[Työttömyysaste]:[Työttömät ja palveluissa olevat ]])</f>
        <v>4864751.2616636809</v>
      </c>
      <c r="AF283" s="62"/>
    </row>
    <row r="284" spans="1:32" s="45" customFormat="1" x14ac:dyDescent="0.25">
      <c r="A284" s="90">
        <v>895</v>
      </c>
      <c r="B284" s="151" t="s">
        <v>283</v>
      </c>
      <c r="C284" s="395">
        <v>14814</v>
      </c>
      <c r="D284" s="134">
        <v>696.25</v>
      </c>
      <c r="E284" s="41">
        <v>6858</v>
      </c>
      <c r="F284" s="332">
        <f t="shared" si="9"/>
        <v>0.10152376786235054</v>
      </c>
      <c r="G284" s="377">
        <f>Muut[[#This Row],[Keskim. työttömyysaste 2024, %]]/$F$12</f>
        <v>0.94026974890707393</v>
      </c>
      <c r="H284" s="166">
        <v>0</v>
      </c>
      <c r="I284" s="383">
        <v>56</v>
      </c>
      <c r="J284" s="389">
        <v>1305</v>
      </c>
      <c r="K284" s="269">
        <v>504.33</v>
      </c>
      <c r="L284" s="170">
        <f t="shared" si="10"/>
        <v>29.373624412586999</v>
      </c>
      <c r="M284" s="377">
        <v>0.63095318431380609</v>
      </c>
      <c r="N284" s="166">
        <v>3</v>
      </c>
      <c r="O284" s="397">
        <v>651</v>
      </c>
      <c r="P284" s="269">
        <v>4333</v>
      </c>
      <c r="Q284" s="15">
        <v>839</v>
      </c>
      <c r="R284" s="158">
        <v>0.19363027925225018</v>
      </c>
      <c r="S284" s="401">
        <v>1.2916025415474026</v>
      </c>
      <c r="T284" s="482">
        <v>1025.75</v>
      </c>
      <c r="U284" s="197">
        <v>1057640.8196592922</v>
      </c>
      <c r="V284" s="159">
        <v>0</v>
      </c>
      <c r="W284" s="159">
        <v>0</v>
      </c>
      <c r="X284" s="159">
        <v>2614919.85</v>
      </c>
      <c r="Y284" s="159">
        <v>425472.73030477343</v>
      </c>
      <c r="Z284" s="159">
        <v>0</v>
      </c>
      <c r="AA284" s="155">
        <v>211229.97000000003</v>
      </c>
      <c r="AB284" s="159">
        <v>596209.20957305725</v>
      </c>
      <c r="AC284" s="159">
        <v>774020.6925</v>
      </c>
      <c r="AD284" s="174">
        <f>SUM(Muut[[#This Row],[Työttömyysaste]:[Työttömät ja palveluissa olevat ]])</f>
        <v>5679493.2720371233</v>
      </c>
      <c r="AF284" s="62"/>
    </row>
    <row r="285" spans="1:32" s="45" customFormat="1" x14ac:dyDescent="0.25">
      <c r="A285" s="90">
        <v>905</v>
      </c>
      <c r="B285" s="151" t="s">
        <v>284</v>
      </c>
      <c r="C285" s="395">
        <v>70361</v>
      </c>
      <c r="D285" s="134">
        <v>2767.4166666666665</v>
      </c>
      <c r="E285" s="41">
        <v>33344</v>
      </c>
      <c r="F285" s="332">
        <f t="shared" si="9"/>
        <v>8.299594129878439E-2</v>
      </c>
      <c r="G285" s="377">
        <f>Muut[[#This Row],[Keskim. työttömyysaste 2024, %]]/$F$12</f>
        <v>0.76867293766245615</v>
      </c>
      <c r="H285" s="166">
        <v>1</v>
      </c>
      <c r="I285" s="383">
        <v>16167</v>
      </c>
      <c r="J285" s="389">
        <v>9702</v>
      </c>
      <c r="K285" s="269">
        <v>364.88</v>
      </c>
      <c r="L285" s="170">
        <f t="shared" si="10"/>
        <v>192.8332602499452</v>
      </c>
      <c r="M285" s="377">
        <v>9.6110919008147541E-2</v>
      </c>
      <c r="N285" s="166">
        <v>0</v>
      </c>
      <c r="O285" s="397">
        <v>0</v>
      </c>
      <c r="P285" s="269">
        <v>21841</v>
      </c>
      <c r="Q285" s="15">
        <v>3334</v>
      </c>
      <c r="R285" s="158">
        <v>0.15264868824687514</v>
      </c>
      <c r="S285" s="401">
        <v>1.0182365819278227</v>
      </c>
      <c r="T285" s="482">
        <v>4204.1666666666661</v>
      </c>
      <c r="U285" s="197">
        <v>4106643.4173222934</v>
      </c>
      <c r="V285" s="159">
        <v>1587217.5102000001</v>
      </c>
      <c r="W285" s="159">
        <v>4845279.0005999999</v>
      </c>
      <c r="X285" s="159">
        <v>19440576.539999999</v>
      </c>
      <c r="Y285" s="159">
        <v>307827.19614856492</v>
      </c>
      <c r="Z285" s="159">
        <v>0</v>
      </c>
      <c r="AA285" s="155">
        <v>0</v>
      </c>
      <c r="AB285" s="159">
        <v>2232431.5314342934</v>
      </c>
      <c r="AC285" s="159">
        <v>3172422.1249999995</v>
      </c>
      <c r="AD285" s="174">
        <f>SUM(Muut[[#This Row],[Työttömyysaste]:[Työttömät ja palveluissa olevat ]])</f>
        <v>35692397.320705146</v>
      </c>
      <c r="AF285" s="62"/>
    </row>
    <row r="286" spans="1:32" s="45" customFormat="1" x14ac:dyDescent="0.25">
      <c r="A286" s="90">
        <v>908</v>
      </c>
      <c r="B286" s="151" t="s">
        <v>285</v>
      </c>
      <c r="C286" s="395">
        <v>20847</v>
      </c>
      <c r="D286" s="134">
        <v>1052.8333333333333</v>
      </c>
      <c r="E286" s="41">
        <v>9168</v>
      </c>
      <c r="F286" s="332">
        <f t="shared" si="9"/>
        <v>0.11483784176847003</v>
      </c>
      <c r="G286" s="377">
        <f>Muut[[#This Row],[Keskim. työttömyysaste 2024, %]]/$F$12</f>
        <v>1.0635790112820742</v>
      </c>
      <c r="H286" s="166">
        <v>0</v>
      </c>
      <c r="I286" s="383">
        <v>43</v>
      </c>
      <c r="J286" s="389">
        <v>1287</v>
      </c>
      <c r="K286" s="269">
        <v>272.08</v>
      </c>
      <c r="L286" s="170">
        <f t="shared" si="10"/>
        <v>76.620846809761844</v>
      </c>
      <c r="M286" s="377">
        <v>0.24188432560625631</v>
      </c>
      <c r="N286" s="166">
        <v>0</v>
      </c>
      <c r="O286" s="397">
        <v>0</v>
      </c>
      <c r="P286" s="269">
        <v>6395</v>
      </c>
      <c r="Q286" s="15">
        <v>799</v>
      </c>
      <c r="R286" s="158">
        <v>0.12494136043784207</v>
      </c>
      <c r="S286" s="401">
        <v>0.83341603032900424</v>
      </c>
      <c r="T286" s="482">
        <v>1418.1666666666665</v>
      </c>
      <c r="U286" s="197">
        <v>1683552.7350476289</v>
      </c>
      <c r="V286" s="159">
        <v>0</v>
      </c>
      <c r="W286" s="159">
        <v>0</v>
      </c>
      <c r="X286" s="159">
        <v>2578851.9899999998</v>
      </c>
      <c r="Y286" s="159">
        <v>229537.44663478827</v>
      </c>
      <c r="Z286" s="159">
        <v>0</v>
      </c>
      <c r="AA286" s="155">
        <v>0</v>
      </c>
      <c r="AB286" s="159">
        <v>541380.81934981432</v>
      </c>
      <c r="AC286" s="159">
        <v>1070134.385</v>
      </c>
      <c r="AD286" s="174">
        <f>SUM(Muut[[#This Row],[Työttömyysaste]:[Työttömät ja palveluissa olevat ]])</f>
        <v>6103457.3760322304</v>
      </c>
      <c r="AF286" s="62"/>
    </row>
    <row r="287" spans="1:32" s="45" customFormat="1" x14ac:dyDescent="0.25">
      <c r="A287" s="90">
        <v>915</v>
      </c>
      <c r="B287" s="151" t="s">
        <v>286</v>
      </c>
      <c r="C287" s="395">
        <v>19669</v>
      </c>
      <c r="D287" s="134">
        <v>1161.5</v>
      </c>
      <c r="E287" s="41">
        <v>8186</v>
      </c>
      <c r="F287" s="332">
        <f t="shared" si="9"/>
        <v>0.14188859027608111</v>
      </c>
      <c r="G287" s="377">
        <f>Muut[[#This Row],[Keskim. työttömyysaste 2024, %]]/$F$12</f>
        <v>1.3141114830623328</v>
      </c>
      <c r="H287" s="166">
        <v>0</v>
      </c>
      <c r="I287" s="383">
        <v>34</v>
      </c>
      <c r="J287" s="389">
        <v>1216</v>
      </c>
      <c r="K287" s="269">
        <v>385.62</v>
      </c>
      <c r="L287" s="170">
        <f t="shared" si="10"/>
        <v>51.006171879051912</v>
      </c>
      <c r="M287" s="377">
        <v>0.36335567197449542</v>
      </c>
      <c r="N287" s="166">
        <v>0</v>
      </c>
      <c r="O287" s="397">
        <v>0</v>
      </c>
      <c r="P287" s="269">
        <v>5316</v>
      </c>
      <c r="Q287" s="15">
        <v>961</v>
      </c>
      <c r="R287" s="158">
        <v>0.1807750188111362</v>
      </c>
      <c r="S287" s="401">
        <v>1.2058520735828027</v>
      </c>
      <c r="T287" s="482">
        <v>1669.6666666666667</v>
      </c>
      <c r="U287" s="197">
        <v>1962582.3576736054</v>
      </c>
      <c r="V287" s="159">
        <v>0</v>
      </c>
      <c r="W287" s="159">
        <v>0</v>
      </c>
      <c r="X287" s="159">
        <v>2436584.3199999998</v>
      </c>
      <c r="Y287" s="159">
        <v>325324.28025326028</v>
      </c>
      <c r="Z287" s="159">
        <v>0</v>
      </c>
      <c r="AA287" s="155">
        <v>0</v>
      </c>
      <c r="AB287" s="159">
        <v>739049.90220395254</v>
      </c>
      <c r="AC287" s="159">
        <v>1259913.77</v>
      </c>
      <c r="AD287" s="174">
        <f>SUM(Muut[[#This Row],[Työttömyysaste]:[Työttömät ja palveluissa olevat ]])</f>
        <v>6723454.6301308181</v>
      </c>
      <c r="AF287" s="62"/>
    </row>
    <row r="288" spans="1:32" s="45" customFormat="1" x14ac:dyDescent="0.25">
      <c r="A288" s="90">
        <v>918</v>
      </c>
      <c r="B288" s="151" t="s">
        <v>287</v>
      </c>
      <c r="C288" s="395">
        <v>2246</v>
      </c>
      <c r="D288" s="134">
        <v>94.666666666666671</v>
      </c>
      <c r="E288" s="41">
        <v>1004</v>
      </c>
      <c r="F288" s="332">
        <f t="shared" si="9"/>
        <v>9.4289508632138114E-2</v>
      </c>
      <c r="G288" s="377">
        <f>Muut[[#This Row],[Keskim. työttömyysaste 2024, %]]/$F$12</f>
        <v>0.87326913168074005</v>
      </c>
      <c r="H288" s="166">
        <v>0</v>
      </c>
      <c r="I288" s="383">
        <v>13</v>
      </c>
      <c r="J288" s="389">
        <v>146</v>
      </c>
      <c r="K288" s="269">
        <v>189.22</v>
      </c>
      <c r="L288" s="170">
        <f t="shared" si="10"/>
        <v>11.869781207060564</v>
      </c>
      <c r="M288" s="377">
        <v>1.5613920370272041</v>
      </c>
      <c r="N288" s="166">
        <v>0</v>
      </c>
      <c r="O288" s="397">
        <v>0</v>
      </c>
      <c r="P288" s="269">
        <v>666</v>
      </c>
      <c r="Q288" s="15">
        <v>132</v>
      </c>
      <c r="R288" s="158">
        <v>0.1981981981981982</v>
      </c>
      <c r="S288" s="401">
        <v>1.3220726505765947</v>
      </c>
      <c r="T288" s="482">
        <v>127.75</v>
      </c>
      <c r="U288" s="197">
        <v>148926.25232849279</v>
      </c>
      <c r="V288" s="159">
        <v>0</v>
      </c>
      <c r="W288" s="159">
        <v>0</v>
      </c>
      <c r="X288" s="159">
        <v>292550.42</v>
      </c>
      <c r="Y288" s="159">
        <v>159633.47417022433</v>
      </c>
      <c r="Z288" s="159">
        <v>0</v>
      </c>
      <c r="AA288" s="155">
        <v>0</v>
      </c>
      <c r="AB288" s="159">
        <v>92525.730396757193</v>
      </c>
      <c r="AC288" s="159">
        <v>96398.872499999998</v>
      </c>
      <c r="AD288" s="174">
        <f>SUM(Muut[[#This Row],[Työttömyysaste]:[Työttömät ja palveluissa olevat ]])</f>
        <v>790034.74939547433</v>
      </c>
      <c r="AF288" s="62"/>
    </row>
    <row r="289" spans="1:32" s="45" customFormat="1" x14ac:dyDescent="0.25">
      <c r="A289" s="90">
        <v>921</v>
      </c>
      <c r="B289" s="151" t="s">
        <v>288</v>
      </c>
      <c r="C289" s="395">
        <v>1851</v>
      </c>
      <c r="D289" s="134">
        <v>74.333333333333329</v>
      </c>
      <c r="E289" s="41">
        <v>696</v>
      </c>
      <c r="F289" s="332">
        <f t="shared" si="9"/>
        <v>0.1068007662835249</v>
      </c>
      <c r="G289" s="377">
        <f>Muut[[#This Row],[Keskim. työttömyysaste 2024, %]]/$F$12</f>
        <v>0.98914305301048377</v>
      </c>
      <c r="H289" s="166">
        <v>0</v>
      </c>
      <c r="I289" s="383">
        <v>1</v>
      </c>
      <c r="J289" s="389">
        <v>59</v>
      </c>
      <c r="K289" s="269">
        <v>422.63</v>
      </c>
      <c r="L289" s="170">
        <f t="shared" si="10"/>
        <v>4.3797174833778953</v>
      </c>
      <c r="M289" s="377">
        <v>4.2316386680872133</v>
      </c>
      <c r="N289" s="166">
        <v>0</v>
      </c>
      <c r="O289" s="397">
        <v>0</v>
      </c>
      <c r="P289" s="269">
        <v>389</v>
      </c>
      <c r="Q289" s="15">
        <v>68</v>
      </c>
      <c r="R289" s="158">
        <v>0.17480719794344474</v>
      </c>
      <c r="S289" s="401">
        <v>1.166043978330467</v>
      </c>
      <c r="T289" s="482">
        <v>99.25</v>
      </c>
      <c r="U289" s="197">
        <v>139020.52485992428</v>
      </c>
      <c r="V289" s="159">
        <v>0</v>
      </c>
      <c r="W289" s="159">
        <v>0</v>
      </c>
      <c r="X289" s="159">
        <v>118222.43</v>
      </c>
      <c r="Y289" s="159">
        <v>356547.37970913178</v>
      </c>
      <c r="Z289" s="159">
        <v>0</v>
      </c>
      <c r="AA289" s="155">
        <v>0</v>
      </c>
      <c r="AB289" s="159">
        <v>67254.105105202878</v>
      </c>
      <c r="AC289" s="159">
        <v>74893.05750000001</v>
      </c>
      <c r="AD289" s="174">
        <f>SUM(Muut[[#This Row],[Työttömyysaste]:[Työttömät ja palveluissa olevat ]])</f>
        <v>755937.49717425893</v>
      </c>
      <c r="AF289" s="62"/>
    </row>
    <row r="290" spans="1:32" s="45" customFormat="1" x14ac:dyDescent="0.25">
      <c r="A290" s="90">
        <v>922</v>
      </c>
      <c r="B290" s="151" t="s">
        <v>289</v>
      </c>
      <c r="C290" s="395">
        <v>4511</v>
      </c>
      <c r="D290" s="134">
        <v>157.25</v>
      </c>
      <c r="E290" s="41">
        <v>2211</v>
      </c>
      <c r="F290" s="332">
        <f t="shared" si="9"/>
        <v>7.112166440524649E-2</v>
      </c>
      <c r="G290" s="377">
        <f>Muut[[#This Row],[Keskim. työttömyysaste 2024, %]]/$F$12</f>
        <v>0.65869845988028908</v>
      </c>
      <c r="H290" s="166">
        <v>0</v>
      </c>
      <c r="I290" s="383">
        <v>20</v>
      </c>
      <c r="J290" s="389">
        <v>104</v>
      </c>
      <c r="K290" s="269">
        <v>301.08</v>
      </c>
      <c r="L290" s="170">
        <f t="shared" si="10"/>
        <v>14.98272884283247</v>
      </c>
      <c r="M290" s="377">
        <v>1.2369830657934942</v>
      </c>
      <c r="N290" s="166">
        <v>0</v>
      </c>
      <c r="O290" s="397">
        <v>0</v>
      </c>
      <c r="P290" s="269">
        <v>1518</v>
      </c>
      <c r="Q290" s="15">
        <v>114</v>
      </c>
      <c r="R290" s="158">
        <v>7.5098814229249009E-2</v>
      </c>
      <c r="S290" s="401">
        <v>0.50094344593353179</v>
      </c>
      <c r="T290" s="482">
        <v>223</v>
      </c>
      <c r="U290" s="197">
        <v>225617.54797884243</v>
      </c>
      <c r="V290" s="159">
        <v>0</v>
      </c>
      <c r="W290" s="159">
        <v>0</v>
      </c>
      <c r="X290" s="159">
        <v>208392.08</v>
      </c>
      <c r="Y290" s="159">
        <v>254002.99335784349</v>
      </c>
      <c r="Z290" s="159">
        <v>0</v>
      </c>
      <c r="AA290" s="155">
        <v>0</v>
      </c>
      <c r="AB290" s="159">
        <v>70413.993364328009</v>
      </c>
      <c r="AC290" s="159">
        <v>168273.57</v>
      </c>
      <c r="AD290" s="174">
        <f>SUM(Muut[[#This Row],[Työttömyysaste]:[Työttömät ja palveluissa olevat ]])</f>
        <v>926700.18470101408</v>
      </c>
      <c r="AF290" s="62"/>
    </row>
    <row r="291" spans="1:32" s="45" customFormat="1" x14ac:dyDescent="0.25">
      <c r="A291" s="90">
        <v>924</v>
      </c>
      <c r="B291" s="151" t="s">
        <v>290</v>
      </c>
      <c r="C291" s="395">
        <v>2931</v>
      </c>
      <c r="D291" s="134">
        <v>76.916666666666671</v>
      </c>
      <c r="E291" s="41">
        <v>1245</v>
      </c>
      <c r="F291" s="332">
        <f t="shared" si="9"/>
        <v>6.1780455153949136E-2</v>
      </c>
      <c r="G291" s="377">
        <f>Muut[[#This Row],[Keskim. työttömyysaste 2024, %]]/$F$12</f>
        <v>0.57218417202294281</v>
      </c>
      <c r="H291" s="166">
        <v>0</v>
      </c>
      <c r="I291" s="383">
        <v>48</v>
      </c>
      <c r="J291" s="389">
        <v>108</v>
      </c>
      <c r="K291" s="269">
        <v>502.12</v>
      </c>
      <c r="L291" s="170">
        <f t="shared" si="10"/>
        <v>5.8372500597466743</v>
      </c>
      <c r="M291" s="377">
        <v>3.1750193444280566</v>
      </c>
      <c r="N291" s="166">
        <v>0</v>
      </c>
      <c r="O291" s="397">
        <v>0</v>
      </c>
      <c r="P291" s="269">
        <v>783</v>
      </c>
      <c r="Q291" s="15">
        <v>92</v>
      </c>
      <c r="R291" s="158">
        <v>0.11749680715197956</v>
      </c>
      <c r="S291" s="401">
        <v>0.78375745429514598</v>
      </c>
      <c r="T291" s="482">
        <v>122.16666666666667</v>
      </c>
      <c r="U291" s="197">
        <v>127340.06239656871</v>
      </c>
      <c r="V291" s="159">
        <v>0</v>
      </c>
      <c r="W291" s="159">
        <v>0</v>
      </c>
      <c r="X291" s="159">
        <v>216407.16</v>
      </c>
      <c r="Y291" s="159">
        <v>423608.28691656824</v>
      </c>
      <c r="Z291" s="159">
        <v>0</v>
      </c>
      <c r="AA291" s="155">
        <v>0</v>
      </c>
      <c r="AB291" s="159">
        <v>71580.536950477501</v>
      </c>
      <c r="AC291" s="159">
        <v>92185.74500000001</v>
      </c>
      <c r="AD291" s="174">
        <f>SUM(Muut[[#This Row],[Työttömyysaste]:[Työttömät ja palveluissa olevat ]])</f>
        <v>931121.79126361455</v>
      </c>
      <c r="AF291" s="62"/>
    </row>
    <row r="292" spans="1:32" s="45" customFormat="1" x14ac:dyDescent="0.25">
      <c r="A292" s="90">
        <v>925</v>
      </c>
      <c r="B292" s="151" t="s">
        <v>291</v>
      </c>
      <c r="C292" s="395">
        <v>3352</v>
      </c>
      <c r="D292" s="134">
        <v>141.83333333333334</v>
      </c>
      <c r="E292" s="41">
        <v>1609</v>
      </c>
      <c r="F292" s="332">
        <f t="shared" si="9"/>
        <v>8.8149989641599341E-2</v>
      </c>
      <c r="G292" s="377">
        <f>Muut[[#This Row],[Keskim. työttömyysaste 2024, %]]/$F$12</f>
        <v>0.81640753068627081</v>
      </c>
      <c r="H292" s="166">
        <v>0</v>
      </c>
      <c r="I292" s="383">
        <v>6</v>
      </c>
      <c r="J292" s="389">
        <v>156</v>
      </c>
      <c r="K292" s="269">
        <v>925.3</v>
      </c>
      <c r="L292" s="170">
        <f t="shared" si="10"/>
        <v>3.6226088836053174</v>
      </c>
      <c r="M292" s="377">
        <v>5.1160316924731326</v>
      </c>
      <c r="N292" s="166">
        <v>0</v>
      </c>
      <c r="O292" s="397">
        <v>0</v>
      </c>
      <c r="P292" s="269">
        <v>958</v>
      </c>
      <c r="Q292" s="15">
        <v>142</v>
      </c>
      <c r="R292" s="158">
        <v>0.14822546972860126</v>
      </c>
      <c r="S292" s="401">
        <v>0.98873169094649305</v>
      </c>
      <c r="T292" s="482">
        <v>179.08333333333334</v>
      </c>
      <c r="U292" s="197">
        <v>207789.88939438865</v>
      </c>
      <c r="V292" s="159">
        <v>0</v>
      </c>
      <c r="W292" s="159">
        <v>0</v>
      </c>
      <c r="X292" s="159">
        <v>312588.12</v>
      </c>
      <c r="Y292" s="159">
        <v>780619.66837389581</v>
      </c>
      <c r="Z292" s="159">
        <v>0</v>
      </c>
      <c r="AA292" s="155">
        <v>0</v>
      </c>
      <c r="AB292" s="159">
        <v>103271.36405012041</v>
      </c>
      <c r="AC292" s="159">
        <v>135134.49250000002</v>
      </c>
      <c r="AD292" s="174">
        <f>SUM(Muut[[#This Row],[Työttömyysaste]:[Työttömät ja palveluissa olevat ]])</f>
        <v>1539403.5343184047</v>
      </c>
      <c r="AF292" s="62"/>
    </row>
    <row r="293" spans="1:32" s="45" customFormat="1" x14ac:dyDescent="0.25">
      <c r="A293" s="90">
        <v>927</v>
      </c>
      <c r="B293" s="151" t="s">
        <v>292</v>
      </c>
      <c r="C293" s="395">
        <v>28799</v>
      </c>
      <c r="D293" s="134">
        <v>1218.75</v>
      </c>
      <c r="E293" s="41">
        <v>14630</v>
      </c>
      <c r="F293" s="332">
        <f t="shared" si="9"/>
        <v>8.3304853041695145E-2</v>
      </c>
      <c r="G293" s="377">
        <f>Muut[[#This Row],[Keskim. työttömyysaste 2024, %]]/$F$12</f>
        <v>0.77153394620318483</v>
      </c>
      <c r="H293" s="166">
        <v>0</v>
      </c>
      <c r="I293" s="383">
        <v>492</v>
      </c>
      <c r="J293" s="389">
        <v>2102</v>
      </c>
      <c r="K293" s="269">
        <v>522.02</v>
      </c>
      <c r="L293" s="170">
        <f t="shared" si="10"/>
        <v>55.16838435308992</v>
      </c>
      <c r="M293" s="377">
        <v>0.33594208123518277</v>
      </c>
      <c r="N293" s="166">
        <v>0</v>
      </c>
      <c r="O293" s="397">
        <v>0</v>
      </c>
      <c r="P293" s="269">
        <v>9745</v>
      </c>
      <c r="Q293" s="15">
        <v>1452</v>
      </c>
      <c r="R293" s="158">
        <v>0.14899948691636736</v>
      </c>
      <c r="S293" s="401">
        <v>0.9938947396741028</v>
      </c>
      <c r="T293" s="482">
        <v>1591.8333333333333</v>
      </c>
      <c r="U293" s="197">
        <v>1687119.5064414504</v>
      </c>
      <c r="V293" s="159">
        <v>0</v>
      </c>
      <c r="W293" s="159">
        <v>0</v>
      </c>
      <c r="X293" s="159">
        <v>4211924.54</v>
      </c>
      <c r="Y293" s="159">
        <v>440396.71380583715</v>
      </c>
      <c r="Z293" s="159">
        <v>0</v>
      </c>
      <c r="AA293" s="155">
        <v>0</v>
      </c>
      <c r="AB293" s="159">
        <v>891898.12078136904</v>
      </c>
      <c r="AC293" s="159">
        <v>1201181.5149999999</v>
      </c>
      <c r="AD293" s="174">
        <f>SUM(Muut[[#This Row],[Työttömyysaste]:[Työttömät ja palveluissa olevat ]])</f>
        <v>8432520.3960286584</v>
      </c>
      <c r="AF293" s="62"/>
    </row>
    <row r="294" spans="1:32" s="45" customFormat="1" x14ac:dyDescent="0.25">
      <c r="A294" s="90">
        <v>931</v>
      </c>
      <c r="B294" s="151" t="s">
        <v>293</v>
      </c>
      <c r="C294" s="395">
        <v>5764</v>
      </c>
      <c r="D294" s="134">
        <v>252.58333333333334</v>
      </c>
      <c r="E294" s="41">
        <v>2361</v>
      </c>
      <c r="F294" s="332">
        <f t="shared" si="9"/>
        <v>0.10698150501200057</v>
      </c>
      <c r="G294" s="377">
        <f>Muut[[#This Row],[Keskim. työttömyysaste 2024, %]]/$F$12</f>
        <v>0.99081697786985279</v>
      </c>
      <c r="H294" s="166">
        <v>0</v>
      </c>
      <c r="I294" s="383">
        <v>8</v>
      </c>
      <c r="J294" s="389">
        <v>143</v>
      </c>
      <c r="K294" s="269">
        <v>1248.53</v>
      </c>
      <c r="L294" s="170">
        <f t="shared" si="10"/>
        <v>4.616629155887324</v>
      </c>
      <c r="M294" s="377">
        <v>4.014483561956661</v>
      </c>
      <c r="N294" s="166">
        <v>0</v>
      </c>
      <c r="O294" s="397">
        <v>0</v>
      </c>
      <c r="P294" s="269">
        <v>1321</v>
      </c>
      <c r="Q294" s="15">
        <v>191</v>
      </c>
      <c r="R294" s="158">
        <v>0.14458743376230129</v>
      </c>
      <c r="S294" s="401">
        <v>0.96446432677979443</v>
      </c>
      <c r="T294" s="482">
        <v>347.83333333333337</v>
      </c>
      <c r="U294" s="197">
        <v>433641.47375934827</v>
      </c>
      <c r="V294" s="159">
        <v>0</v>
      </c>
      <c r="W294" s="159">
        <v>0</v>
      </c>
      <c r="X294" s="159">
        <v>286539.11</v>
      </c>
      <c r="Y294" s="159">
        <v>1053309.2775909004</v>
      </c>
      <c r="Z294" s="159">
        <v>0</v>
      </c>
      <c r="AA294" s="155">
        <v>0</v>
      </c>
      <c r="AB294" s="159">
        <v>173223.81134705018</v>
      </c>
      <c r="AC294" s="159">
        <v>262471.55500000005</v>
      </c>
      <c r="AD294" s="174">
        <f>SUM(Muut[[#This Row],[Työttömyysaste]:[Työttömät ja palveluissa olevat ]])</f>
        <v>2209185.2276972989</v>
      </c>
      <c r="AF294" s="62"/>
    </row>
    <row r="295" spans="1:32" s="45" customFormat="1" x14ac:dyDescent="0.25">
      <c r="A295" s="90">
        <v>934</v>
      </c>
      <c r="B295" s="151" t="s">
        <v>294</v>
      </c>
      <c r="C295" s="395">
        <v>2607</v>
      </c>
      <c r="D295" s="134">
        <v>78</v>
      </c>
      <c r="E295" s="41">
        <v>1133</v>
      </c>
      <c r="F295" s="332">
        <f t="shared" si="9"/>
        <v>6.884377758164166E-2</v>
      </c>
      <c r="G295" s="377">
        <f>Muut[[#This Row],[Keskim. työttömyysaste 2024, %]]/$F$12</f>
        <v>0.63760164563898147</v>
      </c>
      <c r="H295" s="166">
        <v>0</v>
      </c>
      <c r="I295" s="383">
        <v>5</v>
      </c>
      <c r="J295" s="389">
        <v>75</v>
      </c>
      <c r="K295" s="269">
        <v>287.23</v>
      </c>
      <c r="L295" s="170">
        <f t="shared" si="10"/>
        <v>9.0763499634439295</v>
      </c>
      <c r="M295" s="377">
        <v>2.0419421829926017</v>
      </c>
      <c r="N295" s="166">
        <v>0</v>
      </c>
      <c r="O295" s="397">
        <v>0</v>
      </c>
      <c r="P295" s="269">
        <v>669</v>
      </c>
      <c r="Q295" s="15">
        <v>80</v>
      </c>
      <c r="R295" s="158">
        <v>0.11958146487294469</v>
      </c>
      <c r="S295" s="401">
        <v>0.79766307495041178</v>
      </c>
      <c r="T295" s="482">
        <v>114.83333333333334</v>
      </c>
      <c r="U295" s="197">
        <v>126212.93332943003</v>
      </c>
      <c r="V295" s="159">
        <v>0</v>
      </c>
      <c r="W295" s="159">
        <v>0</v>
      </c>
      <c r="X295" s="159">
        <v>150282.75</v>
      </c>
      <c r="Y295" s="159">
        <v>242318.58569872918</v>
      </c>
      <c r="Z295" s="159">
        <v>0</v>
      </c>
      <c r="AA295" s="155">
        <v>0</v>
      </c>
      <c r="AB295" s="159">
        <v>64797.457950090749</v>
      </c>
      <c r="AC295" s="159">
        <v>86652.085000000006</v>
      </c>
      <c r="AD295" s="174">
        <f>SUM(Muut[[#This Row],[Työttömyysaste]:[Työttömät ja palveluissa olevat ]])</f>
        <v>670263.81197824993</v>
      </c>
      <c r="AF295" s="62"/>
    </row>
    <row r="296" spans="1:32" s="45" customFormat="1" x14ac:dyDescent="0.25">
      <c r="A296" s="90">
        <v>935</v>
      </c>
      <c r="B296" s="151" t="s">
        <v>295</v>
      </c>
      <c r="C296" s="395">
        <v>2831</v>
      </c>
      <c r="D296" s="134">
        <v>157.75</v>
      </c>
      <c r="E296" s="41">
        <v>1250</v>
      </c>
      <c r="F296" s="332">
        <f t="shared" si="9"/>
        <v>0.12620000000000001</v>
      </c>
      <c r="G296" s="377">
        <f>Muut[[#This Row],[Keskim. työttömyysaste 2024, %]]/$F$12</f>
        <v>1.1688104648850195</v>
      </c>
      <c r="H296" s="166">
        <v>0</v>
      </c>
      <c r="I296" s="383">
        <v>13</v>
      </c>
      <c r="J296" s="389">
        <v>192</v>
      </c>
      <c r="K296" s="269">
        <v>372.56</v>
      </c>
      <c r="L296" s="170">
        <f t="shared" si="10"/>
        <v>7.5987760360747263</v>
      </c>
      <c r="M296" s="377">
        <v>2.4389956711414333</v>
      </c>
      <c r="N296" s="166">
        <v>0</v>
      </c>
      <c r="O296" s="397">
        <v>0</v>
      </c>
      <c r="P296" s="269">
        <v>753</v>
      </c>
      <c r="Q296" s="15">
        <v>117</v>
      </c>
      <c r="R296" s="158">
        <v>0.15537848605577689</v>
      </c>
      <c r="S296" s="401">
        <v>1.0364455820981671</v>
      </c>
      <c r="T296" s="482">
        <v>212.16666666666666</v>
      </c>
      <c r="U296" s="197">
        <v>251244.961212975</v>
      </c>
      <c r="V296" s="159">
        <v>0</v>
      </c>
      <c r="W296" s="159">
        <v>0</v>
      </c>
      <c r="X296" s="159">
        <v>384723.83999999997</v>
      </c>
      <c r="Y296" s="159">
        <v>314306.34783246362</v>
      </c>
      <c r="Z296" s="159">
        <v>0</v>
      </c>
      <c r="AA296" s="155">
        <v>0</v>
      </c>
      <c r="AB296" s="159">
        <v>91428.96912138442</v>
      </c>
      <c r="AC296" s="159">
        <v>160098.845</v>
      </c>
      <c r="AD296" s="174">
        <f>SUM(Muut[[#This Row],[Työttömyysaste]:[Työttömät ja palveluissa olevat ]])</f>
        <v>1201802.9631668229</v>
      </c>
      <c r="AF296" s="62"/>
    </row>
    <row r="297" spans="1:32" s="45" customFormat="1" x14ac:dyDescent="0.25">
      <c r="A297" s="90">
        <v>936</v>
      </c>
      <c r="B297" s="151" t="s">
        <v>296</v>
      </c>
      <c r="C297" s="395">
        <v>6190</v>
      </c>
      <c r="D297" s="134">
        <v>224.66666666666666</v>
      </c>
      <c r="E297" s="41">
        <v>2506</v>
      </c>
      <c r="F297" s="332">
        <f t="shared" si="9"/>
        <v>8.9651503059324289E-2</v>
      </c>
      <c r="G297" s="377">
        <f>Muut[[#This Row],[Keskim. työttömyysaste 2024, %]]/$F$12</f>
        <v>0.83031390624730239</v>
      </c>
      <c r="H297" s="166">
        <v>0</v>
      </c>
      <c r="I297" s="383">
        <v>10</v>
      </c>
      <c r="J297" s="389">
        <v>240</v>
      </c>
      <c r="K297" s="269">
        <v>1162.52</v>
      </c>
      <c r="L297" s="170">
        <f t="shared" si="10"/>
        <v>5.3246395760933147</v>
      </c>
      <c r="M297" s="377">
        <v>3.4806828881284488</v>
      </c>
      <c r="N297" s="166">
        <v>0</v>
      </c>
      <c r="O297" s="397">
        <v>0</v>
      </c>
      <c r="P297" s="269">
        <v>1485</v>
      </c>
      <c r="Q297" s="15">
        <v>231</v>
      </c>
      <c r="R297" s="158">
        <v>0.15555555555555556</v>
      </c>
      <c r="S297" s="401">
        <v>1.0376267166646607</v>
      </c>
      <c r="T297" s="482">
        <v>342.08333333333331</v>
      </c>
      <c r="U297" s="197">
        <v>390253.09903940401</v>
      </c>
      <c r="V297" s="159">
        <v>0</v>
      </c>
      <c r="W297" s="159">
        <v>0</v>
      </c>
      <c r="X297" s="159">
        <v>480904.8</v>
      </c>
      <c r="Y297" s="159">
        <v>980747.8405684873</v>
      </c>
      <c r="Z297" s="159">
        <v>0</v>
      </c>
      <c r="AA297" s="155">
        <v>0</v>
      </c>
      <c r="AB297" s="159">
        <v>200137.85616096642</v>
      </c>
      <c r="AC297" s="159">
        <v>258132.66250000001</v>
      </c>
      <c r="AD297" s="174">
        <f>SUM(Muut[[#This Row],[Työttömyysaste]:[Työttömät ja palveluissa olevat ]])</f>
        <v>2310176.2582688578</v>
      </c>
      <c r="AF297" s="62"/>
    </row>
    <row r="298" spans="1:32" s="45" customFormat="1" x14ac:dyDescent="0.25">
      <c r="A298" s="90">
        <v>946</v>
      </c>
      <c r="B298" s="151" t="s">
        <v>297</v>
      </c>
      <c r="C298" s="395">
        <v>6210</v>
      </c>
      <c r="D298" s="134">
        <v>160.83333333333334</v>
      </c>
      <c r="E298" s="41">
        <v>2842</v>
      </c>
      <c r="F298" s="332">
        <f t="shared" si="9"/>
        <v>5.6591602158104624E-2</v>
      </c>
      <c r="G298" s="377">
        <f>Muut[[#This Row],[Keskim. työttömyysaste 2024, %]]/$F$12</f>
        <v>0.52412723317751453</v>
      </c>
      <c r="H298" s="166">
        <v>3</v>
      </c>
      <c r="I298" s="383">
        <v>5063</v>
      </c>
      <c r="J298" s="389">
        <v>413</v>
      </c>
      <c r="K298" s="269">
        <v>782.14</v>
      </c>
      <c r="L298" s="170">
        <f t="shared" si="10"/>
        <v>7.9397550310686071</v>
      </c>
      <c r="M298" s="377">
        <v>2.3342510928155327</v>
      </c>
      <c r="N298" s="166">
        <v>3</v>
      </c>
      <c r="O298" s="397">
        <v>490</v>
      </c>
      <c r="P298" s="269">
        <v>1793</v>
      </c>
      <c r="Q298" s="15">
        <v>225</v>
      </c>
      <c r="R298" s="158">
        <v>0.12548800892359174</v>
      </c>
      <c r="S298" s="401">
        <v>0.83706242580110657</v>
      </c>
      <c r="T298" s="482">
        <v>215</v>
      </c>
      <c r="U298" s="197">
        <v>247139.25086219751</v>
      </c>
      <c r="V298" s="159">
        <v>140086.42200000002</v>
      </c>
      <c r="W298" s="159">
        <v>1517390.2134</v>
      </c>
      <c r="X298" s="159">
        <v>827557.01</v>
      </c>
      <c r="Y298" s="159">
        <v>659844.23151622049</v>
      </c>
      <c r="Z298" s="159">
        <v>0</v>
      </c>
      <c r="AA298" s="155">
        <v>158990.30000000002</v>
      </c>
      <c r="AB298" s="159">
        <v>161974.592817247</v>
      </c>
      <c r="AC298" s="159">
        <v>162236.85</v>
      </c>
      <c r="AD298" s="174">
        <f>SUM(Muut[[#This Row],[Työttömyysaste]:[Työttömät ja palveluissa olevat ]])</f>
        <v>3875218.8705956652</v>
      </c>
      <c r="AF298" s="62"/>
    </row>
    <row r="299" spans="1:32" s="45" customFormat="1" x14ac:dyDescent="0.25">
      <c r="A299" s="90">
        <v>976</v>
      </c>
      <c r="B299" s="151" t="s">
        <v>298</v>
      </c>
      <c r="C299" s="395">
        <v>3721</v>
      </c>
      <c r="D299" s="134">
        <v>166.91666666666666</v>
      </c>
      <c r="E299" s="41">
        <v>1480</v>
      </c>
      <c r="F299" s="332">
        <f t="shared" si="9"/>
        <v>0.11278153153153153</v>
      </c>
      <c r="G299" s="377">
        <f>Muut[[#This Row],[Keskim. työttömyysaste 2024, %]]/$F$12</f>
        <v>1.0445343446894917</v>
      </c>
      <c r="H299" s="166">
        <v>0</v>
      </c>
      <c r="I299" s="383">
        <v>25</v>
      </c>
      <c r="J299" s="389">
        <v>150</v>
      </c>
      <c r="K299" s="269">
        <v>2030.68</v>
      </c>
      <c r="L299" s="170">
        <f t="shared" si="10"/>
        <v>1.8323911202158882</v>
      </c>
      <c r="M299" s="377">
        <v>10.114315472002483</v>
      </c>
      <c r="N299" s="166">
        <v>0</v>
      </c>
      <c r="O299" s="397">
        <v>0</v>
      </c>
      <c r="P299" s="269">
        <v>803</v>
      </c>
      <c r="Q299" s="15">
        <v>124</v>
      </c>
      <c r="R299" s="158">
        <v>0.15442092154420922</v>
      </c>
      <c r="S299" s="401">
        <v>1.0300581887544578</v>
      </c>
      <c r="T299" s="482">
        <v>253.66666666666666</v>
      </c>
      <c r="U299" s="197">
        <v>295118.06468004826</v>
      </c>
      <c r="V299" s="159">
        <v>0</v>
      </c>
      <c r="W299" s="159">
        <v>0</v>
      </c>
      <c r="X299" s="159">
        <v>300565.5</v>
      </c>
      <c r="Y299" s="159">
        <v>1713161.9455025427</v>
      </c>
      <c r="Z299" s="159">
        <v>0</v>
      </c>
      <c r="AA299" s="155">
        <v>0</v>
      </c>
      <c r="AB299" s="159">
        <v>119431.49757427232</v>
      </c>
      <c r="AC299" s="159">
        <v>191414.33</v>
      </c>
      <c r="AD299" s="174">
        <f>SUM(Muut[[#This Row],[Työttömyysaste]:[Työttömät ja palveluissa olevat ]])</f>
        <v>2619691.3377568633</v>
      </c>
      <c r="AF299" s="62"/>
    </row>
    <row r="300" spans="1:32" s="45" customFormat="1" x14ac:dyDescent="0.25">
      <c r="A300" s="90">
        <v>977</v>
      </c>
      <c r="B300" s="151" t="s">
        <v>299</v>
      </c>
      <c r="C300" s="395">
        <v>15406</v>
      </c>
      <c r="D300" s="134">
        <v>674.33333333333337</v>
      </c>
      <c r="E300" s="41">
        <v>6919</v>
      </c>
      <c r="F300" s="332">
        <f t="shared" si="9"/>
        <v>9.7461097461097462E-2</v>
      </c>
      <c r="G300" s="377">
        <f>Muut[[#This Row],[Keskim. työttömyysaste 2024, %]]/$F$12</f>
        <v>0.90264303194698503</v>
      </c>
      <c r="H300" s="166">
        <v>0</v>
      </c>
      <c r="I300" s="383">
        <v>36</v>
      </c>
      <c r="J300" s="389">
        <v>372</v>
      </c>
      <c r="K300" s="269">
        <v>569.84</v>
      </c>
      <c r="L300" s="170">
        <f t="shared" si="10"/>
        <v>27.035659132388037</v>
      </c>
      <c r="M300" s="377">
        <v>0.68551618317146912</v>
      </c>
      <c r="N300" s="166">
        <v>0</v>
      </c>
      <c r="O300" s="397">
        <v>0</v>
      </c>
      <c r="P300" s="269">
        <v>4714</v>
      </c>
      <c r="Q300" s="15">
        <v>449</v>
      </c>
      <c r="R300" s="158">
        <v>9.5248196860415787E-2</v>
      </c>
      <c r="S300" s="401">
        <v>0.6353490457060873</v>
      </c>
      <c r="T300" s="482">
        <v>860.5</v>
      </c>
      <c r="U300" s="197">
        <v>1055891.581514807</v>
      </c>
      <c r="V300" s="159">
        <v>0</v>
      </c>
      <c r="W300" s="159">
        <v>0</v>
      </c>
      <c r="X300" s="159">
        <v>745402.44</v>
      </c>
      <c r="Y300" s="159">
        <v>480739.55671261303</v>
      </c>
      <c r="Z300" s="159">
        <v>0</v>
      </c>
      <c r="AA300" s="155">
        <v>0</v>
      </c>
      <c r="AB300" s="159">
        <v>304999.91932629107</v>
      </c>
      <c r="AC300" s="159">
        <v>649324.69500000007</v>
      </c>
      <c r="AD300" s="174">
        <f>SUM(Muut[[#This Row],[Työttömyysaste]:[Työttömät ja palveluissa olevat ]])</f>
        <v>3236358.1925537111</v>
      </c>
      <c r="AF300" s="62"/>
    </row>
    <row r="301" spans="1:32" s="45" customFormat="1" x14ac:dyDescent="0.25">
      <c r="A301" s="90">
        <v>980</v>
      </c>
      <c r="B301" s="151" t="s">
        <v>300</v>
      </c>
      <c r="C301" s="395">
        <v>33704</v>
      </c>
      <c r="D301" s="134">
        <v>1207.4166666666667</v>
      </c>
      <c r="E301" s="41">
        <v>16423</v>
      </c>
      <c r="F301" s="332">
        <f t="shared" si="9"/>
        <v>7.3519860358440409E-2</v>
      </c>
      <c r="G301" s="377">
        <f>Muut[[#This Row],[Keskim. työttömyysaste 2024, %]]/$F$12</f>
        <v>0.68090952586236486</v>
      </c>
      <c r="H301" s="166">
        <v>0</v>
      </c>
      <c r="I301" s="383">
        <v>128</v>
      </c>
      <c r="J301" s="389">
        <v>1112</v>
      </c>
      <c r="K301" s="269">
        <v>1115.75</v>
      </c>
      <c r="L301" s="170">
        <f t="shared" si="10"/>
        <v>30.207483755321533</v>
      </c>
      <c r="M301" s="377">
        <v>0.61353610277766235</v>
      </c>
      <c r="N301" s="166">
        <v>0</v>
      </c>
      <c r="O301" s="397">
        <v>0</v>
      </c>
      <c r="P301" s="269">
        <v>11250</v>
      </c>
      <c r="Q301" s="15">
        <v>883</v>
      </c>
      <c r="R301" s="158">
        <v>7.8488888888888886E-2</v>
      </c>
      <c r="S301" s="401">
        <v>0.52355679475136874</v>
      </c>
      <c r="T301" s="482">
        <v>1781.5</v>
      </c>
      <c r="U301" s="197">
        <v>1742546.0179083745</v>
      </c>
      <c r="V301" s="159">
        <v>0</v>
      </c>
      <c r="W301" s="159">
        <v>0</v>
      </c>
      <c r="X301" s="159">
        <v>2228192.2399999998</v>
      </c>
      <c r="Y301" s="159">
        <v>941290.81918099453</v>
      </c>
      <c r="Z301" s="159">
        <v>0</v>
      </c>
      <c r="AA301" s="155">
        <v>0</v>
      </c>
      <c r="AB301" s="159">
        <v>549848.05783295201</v>
      </c>
      <c r="AC301" s="159">
        <v>1344302.085</v>
      </c>
      <c r="AD301" s="174">
        <f>SUM(Muut[[#This Row],[Työttömyysaste]:[Työttömät ja palveluissa olevat ]])</f>
        <v>6806179.21992232</v>
      </c>
      <c r="AF301" s="62"/>
    </row>
    <row r="302" spans="1:32" s="45" customFormat="1" x14ac:dyDescent="0.25">
      <c r="A302" s="90">
        <v>981</v>
      </c>
      <c r="B302" s="151" t="s">
        <v>301</v>
      </c>
      <c r="C302" s="395">
        <v>2193</v>
      </c>
      <c r="D302" s="134">
        <v>91.166666666666671</v>
      </c>
      <c r="E302" s="41">
        <v>1049</v>
      </c>
      <c r="F302" s="332">
        <f t="shared" si="9"/>
        <v>8.6908166507785198E-2</v>
      </c>
      <c r="G302" s="377">
        <f>Muut[[#This Row],[Keskim. työttömyysaste 2024, %]]/$F$12</f>
        <v>0.80490629554888349</v>
      </c>
      <c r="H302" s="166">
        <v>0</v>
      </c>
      <c r="I302" s="383">
        <v>10</v>
      </c>
      <c r="J302" s="389">
        <v>54</v>
      </c>
      <c r="K302" s="269">
        <v>182.76</v>
      </c>
      <c r="L302" s="170">
        <f t="shared" si="10"/>
        <v>11.999343401181878</v>
      </c>
      <c r="M302" s="377">
        <v>1.5445329997084731</v>
      </c>
      <c r="N302" s="166">
        <v>0</v>
      </c>
      <c r="O302" s="397">
        <v>0</v>
      </c>
      <c r="P302" s="269">
        <v>632</v>
      </c>
      <c r="Q302" s="15">
        <v>84</v>
      </c>
      <c r="R302" s="158">
        <v>0.13291139240506328</v>
      </c>
      <c r="S302" s="401">
        <v>0.88657978955524797</v>
      </c>
      <c r="T302" s="482">
        <v>126.83333333333334</v>
      </c>
      <c r="U302" s="197">
        <v>134028.56130111162</v>
      </c>
      <c r="V302" s="159">
        <v>0</v>
      </c>
      <c r="W302" s="159">
        <v>0</v>
      </c>
      <c r="X302" s="159">
        <v>108203.58</v>
      </c>
      <c r="Y302" s="159">
        <v>154183.56272777822</v>
      </c>
      <c r="Z302" s="159">
        <v>0</v>
      </c>
      <c r="AA302" s="155">
        <v>0</v>
      </c>
      <c r="AB302" s="159">
        <v>60583.43694989357</v>
      </c>
      <c r="AC302" s="159">
        <v>95707.165000000008</v>
      </c>
      <c r="AD302" s="174">
        <f>SUM(Muut[[#This Row],[Työttömyysaste]:[Työttömät ja palveluissa olevat ]])</f>
        <v>552706.30597878341</v>
      </c>
      <c r="AF302" s="62"/>
    </row>
    <row r="303" spans="1:32" s="45" customFormat="1" x14ac:dyDescent="0.25">
      <c r="A303" s="90">
        <v>989</v>
      </c>
      <c r="B303" s="151" t="s">
        <v>302</v>
      </c>
      <c r="C303" s="395">
        <v>5220</v>
      </c>
      <c r="D303" s="134">
        <v>197.25</v>
      </c>
      <c r="E303" s="41">
        <v>2136</v>
      </c>
      <c r="F303" s="332">
        <f t="shared" si="9"/>
        <v>9.2345505617977525E-2</v>
      </c>
      <c r="G303" s="377">
        <f>Muut[[#This Row],[Keskim. työttömyysaste 2024, %]]/$F$12</f>
        <v>0.85526460658788017</v>
      </c>
      <c r="H303" s="166">
        <v>0</v>
      </c>
      <c r="I303" s="383">
        <v>5</v>
      </c>
      <c r="J303" s="389">
        <v>154</v>
      </c>
      <c r="K303" s="269">
        <v>805.79</v>
      </c>
      <c r="L303" s="170">
        <f t="shared" si="10"/>
        <v>6.4781146452549674</v>
      </c>
      <c r="M303" s="377">
        <v>2.8609221776485056</v>
      </c>
      <c r="N303" s="166">
        <v>0</v>
      </c>
      <c r="O303" s="397">
        <v>0</v>
      </c>
      <c r="P303" s="269">
        <v>1320</v>
      </c>
      <c r="Q303" s="15">
        <v>198</v>
      </c>
      <c r="R303" s="158">
        <v>0.15</v>
      </c>
      <c r="S303" s="401">
        <v>1.0005686196409227</v>
      </c>
      <c r="T303" s="482">
        <v>288.91666666666669</v>
      </c>
      <c r="U303" s="197">
        <v>338988.06103829661</v>
      </c>
      <c r="V303" s="159">
        <v>0</v>
      </c>
      <c r="W303" s="159">
        <v>0</v>
      </c>
      <c r="X303" s="159">
        <v>308580.58</v>
      </c>
      <c r="Y303" s="159">
        <v>679796.30668864306</v>
      </c>
      <c r="Z303" s="159">
        <v>0</v>
      </c>
      <c r="AA303" s="155">
        <v>0</v>
      </c>
      <c r="AB303" s="159">
        <v>162747.68894141819</v>
      </c>
      <c r="AC303" s="159">
        <v>218013.62750000003</v>
      </c>
      <c r="AD303" s="174">
        <f>SUM(Muut[[#This Row],[Työttömyysaste]:[Työttömät ja palveluissa olevat ]])</f>
        <v>1708126.2641683579</v>
      </c>
      <c r="AF303" s="62"/>
    </row>
    <row r="304" spans="1:32" x14ac:dyDescent="0.25">
      <c r="A304" s="90">
        <v>992</v>
      </c>
      <c r="B304" s="151" t="s">
        <v>303</v>
      </c>
      <c r="C304" s="396">
        <v>17740</v>
      </c>
      <c r="D304" s="378">
        <v>1091.4166666666667</v>
      </c>
      <c r="E304" s="379">
        <v>7698</v>
      </c>
      <c r="F304" s="332">
        <f t="shared" si="9"/>
        <v>0.14177925002165065</v>
      </c>
      <c r="G304" s="377">
        <f>Muut[[#This Row],[Keskim. työttömyysaste 2024, %]]/$F$12</f>
        <v>1.313098820355427</v>
      </c>
      <c r="H304" s="386">
        <v>0</v>
      </c>
      <c r="I304" s="387">
        <v>16</v>
      </c>
      <c r="J304" s="391">
        <v>604</v>
      </c>
      <c r="K304" s="394">
        <v>884.61</v>
      </c>
      <c r="L304" s="170">
        <f t="shared" si="10"/>
        <v>20.054035111518068</v>
      </c>
      <c r="M304" s="377">
        <v>0.92417220548870194</v>
      </c>
      <c r="N304" s="386">
        <v>0</v>
      </c>
      <c r="O304" s="398">
        <v>0</v>
      </c>
      <c r="P304" s="394">
        <v>4847</v>
      </c>
      <c r="Q304" s="402">
        <v>624</v>
      </c>
      <c r="R304" s="403">
        <v>0.1287394264493501</v>
      </c>
      <c r="S304" s="404">
        <v>0.85875086810526891</v>
      </c>
      <c r="T304" s="483">
        <v>1581.4166666666667</v>
      </c>
      <c r="U304" s="197">
        <v>1768741.7474408839</v>
      </c>
      <c r="V304" s="159">
        <v>0</v>
      </c>
      <c r="W304" s="159">
        <v>0</v>
      </c>
      <c r="X304" s="159">
        <v>1210277.08</v>
      </c>
      <c r="Y304" s="159">
        <v>746291.97540282307</v>
      </c>
      <c r="Z304" s="159">
        <v>0</v>
      </c>
      <c r="AA304" s="155">
        <v>0</v>
      </c>
      <c r="AB304" s="159">
        <v>474698.9308698416</v>
      </c>
      <c r="AC304" s="159">
        <v>1193321.2025000001</v>
      </c>
      <c r="AD304" s="174">
        <f>SUM(Muut[[#This Row],[Työttömyysaste]:[Työttömät ja palveluissa olevat ]])</f>
        <v>5393330.9362135492</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S12 G191:G304"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L8" activePane="bottomRight" state="frozen"/>
      <selection activeCell="G29" sqref="G29"/>
      <selection pane="topRight" activeCell="G29" sqref="G29"/>
      <selection pane="bottomLeft" activeCell="G29" sqref="G29"/>
      <selection pane="bottomRight" activeCell="W10" sqref="W10"/>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4" t="s">
        <v>1086</v>
      </c>
      <c r="D1" s="154"/>
      <c r="K1" s="225"/>
      <c r="L1" s="225"/>
      <c r="M1" s="225"/>
      <c r="P1" s="236" t="s">
        <v>361</v>
      </c>
      <c r="Q1" s="190"/>
      <c r="R1" s="190"/>
      <c r="S1" s="190"/>
      <c r="T1" s="190"/>
      <c r="U1" s="151"/>
    </row>
    <row r="2" spans="1:30" x14ac:dyDescent="0.25">
      <c r="A2" s="23" t="s">
        <v>355</v>
      </c>
      <c r="B2" s="321"/>
      <c r="C2" s="130"/>
      <c r="D2" s="335"/>
      <c r="E2" s="335"/>
      <c r="F2" s="335"/>
      <c r="G2" s="335"/>
      <c r="H2" s="335"/>
      <c r="I2" s="335"/>
      <c r="J2" s="335"/>
      <c r="K2" s="335"/>
      <c r="L2" s="335"/>
      <c r="M2" s="335"/>
      <c r="N2" s="335"/>
      <c r="P2" s="224" t="s">
        <v>362</v>
      </c>
      <c r="Q2" s="224" t="s">
        <v>680</v>
      </c>
      <c r="R2" s="224" t="s">
        <v>654</v>
      </c>
      <c r="S2" s="344" t="s">
        <v>710</v>
      </c>
      <c r="T2" s="344" t="s">
        <v>711</v>
      </c>
      <c r="U2" s="159"/>
      <c r="AD2" s="106"/>
    </row>
    <row r="3" spans="1:30" x14ac:dyDescent="0.25">
      <c r="C3" s="335"/>
      <c r="D3" s="335"/>
      <c r="E3" s="335"/>
      <c r="F3" s="335"/>
      <c r="G3" s="335"/>
      <c r="H3" s="335"/>
      <c r="I3" s="335"/>
      <c r="J3" s="335"/>
      <c r="K3" s="335"/>
      <c r="L3" s="335"/>
      <c r="M3" s="335"/>
      <c r="N3" s="335"/>
      <c r="O3" s="335"/>
      <c r="P3" s="188">
        <v>66.989999999999995</v>
      </c>
      <c r="Q3" s="188">
        <v>979.36</v>
      </c>
      <c r="R3" s="188">
        <v>14.02</v>
      </c>
      <c r="S3" s="343">
        <v>20.67</v>
      </c>
      <c r="T3" s="343">
        <v>10.96</v>
      </c>
      <c r="U3" s="151"/>
      <c r="V3" s="347"/>
      <c r="Z3" s="103"/>
      <c r="AA3" s="106"/>
      <c r="AD3" s="106"/>
    </row>
    <row r="4" spans="1:30" x14ac:dyDescent="0.25">
      <c r="A4" s="227"/>
      <c r="B4" s="228"/>
      <c r="C4" s="229"/>
      <c r="D4" s="230"/>
      <c r="E4" s="230"/>
      <c r="F4" s="230"/>
      <c r="G4" s="230"/>
      <c r="H4" s="231"/>
      <c r="I4" s="231"/>
      <c r="J4" s="230"/>
      <c r="K4" s="232"/>
      <c r="L4" s="232"/>
      <c r="M4" s="232"/>
      <c r="N4" s="230"/>
      <c r="O4" s="342"/>
      <c r="P4" s="329"/>
      <c r="Q4" s="329"/>
      <c r="R4" s="329"/>
      <c r="S4" s="329"/>
      <c r="T4" s="329"/>
      <c r="U4" s="329"/>
      <c r="Z4" s="11"/>
    </row>
    <row r="5" spans="1:30" x14ac:dyDescent="0.25">
      <c r="A5" s="227"/>
      <c r="B5" s="228"/>
      <c r="C5" s="184" t="s">
        <v>357</v>
      </c>
      <c r="D5" s="230"/>
      <c r="E5" s="230"/>
      <c r="F5" s="230"/>
      <c r="G5" s="230"/>
      <c r="H5" s="324"/>
      <c r="I5" s="324"/>
      <c r="J5" s="186"/>
      <c r="K5" s="325"/>
      <c r="L5" s="325"/>
      <c r="M5" s="325"/>
      <c r="N5" s="230"/>
      <c r="O5" s="342"/>
      <c r="P5" s="234" t="s">
        <v>683</v>
      </c>
      <c r="Q5" s="235"/>
      <c r="R5" s="235"/>
      <c r="S5" s="235"/>
      <c r="T5" s="235"/>
      <c r="U5" s="233"/>
      <c r="Z5" s="11"/>
    </row>
    <row r="6" spans="1:30" s="212" customFormat="1" ht="42.75" x14ac:dyDescent="0.2">
      <c r="A6" s="220" t="s">
        <v>656</v>
      </c>
      <c r="B6" s="221" t="s">
        <v>3</v>
      </c>
      <c r="C6" s="405" t="s">
        <v>1088</v>
      </c>
      <c r="D6" s="410" t="s">
        <v>1068</v>
      </c>
      <c r="E6" s="414" t="s">
        <v>681</v>
      </c>
      <c r="F6" s="374" t="s">
        <v>1069</v>
      </c>
      <c r="G6" s="415" t="s">
        <v>679</v>
      </c>
      <c r="H6" s="414" t="s">
        <v>1070</v>
      </c>
      <c r="I6" s="424" t="s">
        <v>1071</v>
      </c>
      <c r="J6" s="425" t="s">
        <v>1072</v>
      </c>
      <c r="K6" s="415" t="s">
        <v>743</v>
      </c>
      <c r="L6" s="430" t="s">
        <v>717</v>
      </c>
      <c r="M6" s="425" t="s">
        <v>724</v>
      </c>
      <c r="N6" s="415" t="s">
        <v>714</v>
      </c>
      <c r="O6" s="437" t="s">
        <v>744</v>
      </c>
      <c r="P6" s="226" t="s">
        <v>362</v>
      </c>
      <c r="Q6" s="216" t="s">
        <v>680</v>
      </c>
      <c r="R6" s="216" t="s">
        <v>682</v>
      </c>
      <c r="S6" s="216" t="s">
        <v>712</v>
      </c>
      <c r="T6" s="216" t="s">
        <v>711</v>
      </c>
      <c r="U6" s="217" t="s">
        <v>363</v>
      </c>
      <c r="V6" s="222"/>
      <c r="W6" s="222"/>
      <c r="X6" s="222"/>
      <c r="Y6" s="222"/>
    </row>
    <row r="7" spans="1:30" s="31" customFormat="1" x14ac:dyDescent="0.25">
      <c r="B7" s="193" t="s">
        <v>359</v>
      </c>
      <c r="C7" s="406">
        <f>SUM(C8:C299)</f>
        <v>5605317</v>
      </c>
      <c r="D7" s="411"/>
      <c r="E7" s="416"/>
      <c r="F7" s="164">
        <f>SUM(F8:F299)</f>
        <v>2077</v>
      </c>
      <c r="G7" s="417">
        <v>3.7054104165741206E-4</v>
      </c>
      <c r="H7" s="169">
        <f>SUM(H8:H299)</f>
        <v>2401869</v>
      </c>
      <c r="I7" s="164">
        <f>SUM(I8:I299)</f>
        <v>2402942</v>
      </c>
      <c r="J7" s="346">
        <v>0.9995782673179171</v>
      </c>
      <c r="K7" s="426">
        <v>1</v>
      </c>
      <c r="L7" s="431"/>
      <c r="M7" s="14">
        <f>SUM(M8:M299)</f>
        <v>3768098.6368619497</v>
      </c>
      <c r="N7" s="432">
        <f>M7/C7</f>
        <v>0.67223649204174352</v>
      </c>
      <c r="O7" s="438">
        <v>0.52549629919148944</v>
      </c>
      <c r="P7" s="196">
        <f t="shared" ref="P7:T7" si="0">SUM(P8:P299)</f>
        <v>68703486.466079876</v>
      </c>
      <c r="Q7" s="29">
        <f t="shared" si="0"/>
        <v>1266312.4799999997</v>
      </c>
      <c r="R7" s="29">
        <f t="shared" si="0"/>
        <v>78343585.77940163</v>
      </c>
      <c r="S7" s="29">
        <f t="shared" si="0"/>
        <v>115861902.39</v>
      </c>
      <c r="T7" s="29">
        <f t="shared" si="0"/>
        <v>50465013.44372835</v>
      </c>
      <c r="U7" s="178">
        <f>SUM(U8:U299)</f>
        <v>314640300.55921</v>
      </c>
      <c r="V7" s="30"/>
      <c r="W7" s="30"/>
      <c r="X7" s="107"/>
      <c r="Y7" s="107"/>
    </row>
    <row r="8" spans="1:30" x14ac:dyDescent="0.25">
      <c r="A8" s="23">
        <v>5</v>
      </c>
      <c r="B8" s="193" t="s">
        <v>12</v>
      </c>
      <c r="C8" s="407">
        <v>9078</v>
      </c>
      <c r="D8" s="412">
        <v>0.6011333333333333</v>
      </c>
      <c r="E8" s="418">
        <v>0</v>
      </c>
      <c r="F8" s="155">
        <v>0</v>
      </c>
      <c r="G8" s="419">
        <v>0</v>
      </c>
      <c r="H8" s="256">
        <v>3296</v>
      </c>
      <c r="I8" s="14">
        <v>3305</v>
      </c>
      <c r="J8" s="330">
        <v>0.99727685325264748</v>
      </c>
      <c r="K8" s="427">
        <v>0.99772237216460324</v>
      </c>
      <c r="L8" s="433">
        <v>0.58019452228521995</v>
      </c>
      <c r="M8" s="14">
        <f>Lisäosat[[#This Row],[HYTE-kerroin (sis. Kulttuurihyte)]]*Lisäosat[[#This Row],[Asukasmäärä 31.12.2024]]</f>
        <v>5267.0058733052265</v>
      </c>
      <c r="N8" s="427">
        <f>Lisäosat[[#This Row],[HYTE-kerroin (sis. Kulttuurihyte)]]/$N$7</f>
        <v>0.86308096801325074</v>
      </c>
      <c r="O8" s="439">
        <v>0</v>
      </c>
      <c r="P8" s="136">
        <v>365570.35191599996</v>
      </c>
      <c r="Q8" s="35">
        <v>0</v>
      </c>
      <c r="R8" s="35">
        <v>126983.67819703397</v>
      </c>
      <c r="S8" s="35">
        <v>161950.46340099408</v>
      </c>
      <c r="T8" s="35">
        <v>0</v>
      </c>
      <c r="U8" s="309">
        <f>SUM(P8:T8)</f>
        <v>654504.49351402803</v>
      </c>
      <c r="X8" s="10"/>
      <c r="Y8" s="10"/>
      <c r="Z8" s="108"/>
    </row>
    <row r="9" spans="1:30" x14ac:dyDescent="0.25">
      <c r="A9" s="23">
        <v>9</v>
      </c>
      <c r="B9" s="193" t="s">
        <v>13</v>
      </c>
      <c r="C9" s="407">
        <v>2410</v>
      </c>
      <c r="D9" s="412">
        <v>2.8199999999999999E-2</v>
      </c>
      <c r="E9" s="418">
        <v>0</v>
      </c>
      <c r="F9" s="155">
        <v>0</v>
      </c>
      <c r="G9" s="419">
        <v>0</v>
      </c>
      <c r="H9" s="256">
        <v>678</v>
      </c>
      <c r="I9" s="14">
        <v>917</v>
      </c>
      <c r="J9" s="330">
        <v>0.73936750272628138</v>
      </c>
      <c r="K9" s="427">
        <v>0.73969780439153676</v>
      </c>
      <c r="L9" s="433">
        <v>0.76597310674663199</v>
      </c>
      <c r="M9" s="14">
        <f>Lisäosat[[#This Row],[HYTE-kerroin (sis. Kulttuurihyte)]]*Lisäosat[[#This Row],[Asukasmäärä 31.12.2024]]</f>
        <v>1845.9951872593831</v>
      </c>
      <c r="N9" s="427">
        <f>Lisäosat[[#This Row],[HYTE-kerroin (sis. Kulttuurihyte)]]/$N$7</f>
        <v>1.139439937900705</v>
      </c>
      <c r="O9" s="439">
        <v>0</v>
      </c>
      <c r="P9" s="136">
        <v>4552.7743799999998</v>
      </c>
      <c r="Q9" s="35">
        <v>0</v>
      </c>
      <c r="R9" s="35">
        <v>24993.05735434212</v>
      </c>
      <c r="S9" s="35">
        <v>56760.858674542251</v>
      </c>
      <c r="T9" s="35">
        <v>0</v>
      </c>
      <c r="U9" s="309">
        <f>SUM(P9:T9)</f>
        <v>86306.690408884373</v>
      </c>
      <c r="X9" s="10"/>
      <c r="Y9" s="10"/>
      <c r="Z9" s="108"/>
    </row>
    <row r="10" spans="1:30" x14ac:dyDescent="0.25">
      <c r="A10" s="23">
        <v>10</v>
      </c>
      <c r="B10" s="193" t="s">
        <v>14</v>
      </c>
      <c r="C10" s="407">
        <v>10780</v>
      </c>
      <c r="D10" s="412">
        <v>0.54486666666666661</v>
      </c>
      <c r="E10" s="418">
        <v>0</v>
      </c>
      <c r="F10" s="155">
        <v>1</v>
      </c>
      <c r="G10" s="419">
        <v>9.2764378478664189E-5</v>
      </c>
      <c r="H10" s="256">
        <v>3833</v>
      </c>
      <c r="I10" s="14">
        <v>4031</v>
      </c>
      <c r="J10" s="330">
        <v>0.9508806747705284</v>
      </c>
      <c r="K10" s="427">
        <v>0.95130546686536321</v>
      </c>
      <c r="L10" s="433">
        <v>0.63195159769975595</v>
      </c>
      <c r="M10" s="14">
        <f>Lisäosat[[#This Row],[HYTE-kerroin (sis. Kulttuurihyte)]]*Lisäosat[[#This Row],[Asukasmäärä 31.12.2024]]</f>
        <v>6812.4382232033695</v>
      </c>
      <c r="N10" s="427">
        <f>Lisäosat[[#This Row],[HYTE-kerroin (sis. Kulttuurihyte)]]/$N$7</f>
        <v>0.94007333011685712</v>
      </c>
      <c r="O10" s="439">
        <v>0</v>
      </c>
      <c r="P10" s="136">
        <v>393476.66203999991</v>
      </c>
      <c r="Q10" s="35">
        <v>0</v>
      </c>
      <c r="R10" s="35">
        <v>143776.12251797679</v>
      </c>
      <c r="S10" s="35">
        <v>209469.58360729643</v>
      </c>
      <c r="T10" s="35">
        <v>0</v>
      </c>
      <c r="U10" s="309">
        <f t="shared" ref="U10:U72" si="1">SUM(P10:T10)</f>
        <v>746722.36816527322</v>
      </c>
      <c r="X10" s="10"/>
      <c r="Y10" s="10"/>
      <c r="Z10" s="108"/>
    </row>
    <row r="11" spans="1:30" x14ac:dyDescent="0.25">
      <c r="A11" s="23">
        <v>16</v>
      </c>
      <c r="B11" s="193" t="s">
        <v>15</v>
      </c>
      <c r="C11" s="407">
        <v>7889</v>
      </c>
      <c r="D11" s="412">
        <v>0</v>
      </c>
      <c r="E11" s="418">
        <v>0</v>
      </c>
      <c r="F11" s="155">
        <v>2</v>
      </c>
      <c r="G11" s="419">
        <v>2.535175560907593E-4</v>
      </c>
      <c r="H11" s="256">
        <v>2108</v>
      </c>
      <c r="I11" s="14">
        <v>2816</v>
      </c>
      <c r="J11" s="330">
        <v>0.74857954545454541</v>
      </c>
      <c r="K11" s="427">
        <v>0.74891396246574493</v>
      </c>
      <c r="L11" s="433">
        <v>0.66806950160620704</v>
      </c>
      <c r="M11" s="14">
        <f>Lisäosat[[#This Row],[HYTE-kerroin (sis. Kulttuurihyte)]]*Lisäosat[[#This Row],[Asukasmäärä 31.12.2024]]</f>
        <v>5270.4002981713675</v>
      </c>
      <c r="N11" s="427">
        <f>Lisäosat[[#This Row],[HYTE-kerroin (sis. Kulttuurihyte)]]/$N$7</f>
        <v>0.99380130283781487</v>
      </c>
      <c r="O11" s="439">
        <v>0</v>
      </c>
      <c r="P11" s="136">
        <v>0</v>
      </c>
      <c r="Q11" s="35">
        <v>0</v>
      </c>
      <c r="R11" s="35">
        <v>82832.715143489506</v>
      </c>
      <c r="S11" s="35">
        <v>162054.83554206908</v>
      </c>
      <c r="T11" s="35">
        <v>0</v>
      </c>
      <c r="U11" s="309">
        <f t="shared" si="1"/>
        <v>244887.55068555858</v>
      </c>
      <c r="X11" s="10"/>
      <c r="Y11" s="10"/>
      <c r="Z11" s="108"/>
    </row>
    <row r="12" spans="1:30" x14ac:dyDescent="0.25">
      <c r="A12" s="23">
        <v>18</v>
      </c>
      <c r="B12" s="193" t="s">
        <v>16</v>
      </c>
      <c r="C12" s="407">
        <v>4651</v>
      </c>
      <c r="D12" s="412">
        <v>0</v>
      </c>
      <c r="E12" s="418">
        <v>0</v>
      </c>
      <c r="F12" s="155">
        <v>0</v>
      </c>
      <c r="G12" s="419">
        <v>0</v>
      </c>
      <c r="H12" s="256">
        <v>1273</v>
      </c>
      <c r="I12" s="14">
        <v>2195</v>
      </c>
      <c r="J12" s="330">
        <v>0.57995444191343959</v>
      </c>
      <c r="K12" s="427">
        <v>0.58021352811513216</v>
      </c>
      <c r="L12" s="433">
        <v>0.60706414257489505</v>
      </c>
      <c r="M12" s="14">
        <f>Lisäosat[[#This Row],[HYTE-kerroin (sis. Kulttuurihyte)]]*Lisäosat[[#This Row],[Asukasmäärä 31.12.2024]]</f>
        <v>2823.455327115837</v>
      </c>
      <c r="N12" s="427">
        <f>Lisäosat[[#This Row],[HYTE-kerroin (sis. Kulttuurihyte)]]/$N$7</f>
        <v>0.90305145549462151</v>
      </c>
      <c r="O12" s="439">
        <v>0</v>
      </c>
      <c r="P12" s="136">
        <v>0</v>
      </c>
      <c r="Q12" s="35">
        <v>0</v>
      </c>
      <c r="R12" s="35">
        <v>37833.995132073986</v>
      </c>
      <c r="S12" s="35">
        <v>86815.908244178383</v>
      </c>
      <c r="T12" s="35">
        <v>0</v>
      </c>
      <c r="U12" s="309">
        <f t="shared" si="1"/>
        <v>124649.90337625236</v>
      </c>
      <c r="X12" s="10"/>
      <c r="Y12" s="10"/>
      <c r="Z12" s="108"/>
    </row>
    <row r="13" spans="1:30" x14ac:dyDescent="0.25">
      <c r="A13" s="23">
        <v>19</v>
      </c>
      <c r="B13" s="193" t="s">
        <v>17</v>
      </c>
      <c r="C13" s="407">
        <v>3966</v>
      </c>
      <c r="D13" s="412">
        <v>0</v>
      </c>
      <c r="E13" s="418">
        <v>0</v>
      </c>
      <c r="F13" s="155">
        <v>0</v>
      </c>
      <c r="G13" s="419">
        <v>0</v>
      </c>
      <c r="H13" s="256">
        <v>1139</v>
      </c>
      <c r="I13" s="14">
        <v>1789</v>
      </c>
      <c r="J13" s="330">
        <v>0.6366685299049748</v>
      </c>
      <c r="K13" s="427">
        <v>0.63695295229961335</v>
      </c>
      <c r="L13" s="433">
        <v>0.62816481955740999</v>
      </c>
      <c r="M13" s="14">
        <f>Lisäosat[[#This Row],[HYTE-kerroin (sis. Kulttuurihyte)]]*Lisäosat[[#This Row],[Asukasmäärä 31.12.2024]]</f>
        <v>2491.3016743646881</v>
      </c>
      <c r="N13" s="427">
        <f>Lisäosat[[#This Row],[HYTE-kerroin (sis. Kulttuurihyte)]]/$N$7</f>
        <v>0.93444022601260868</v>
      </c>
      <c r="O13" s="439">
        <v>9.2730842203081476E-2</v>
      </c>
      <c r="P13" s="136">
        <v>0</v>
      </c>
      <c r="Q13" s="35">
        <v>0</v>
      </c>
      <c r="R13" s="35">
        <v>35416.698831660135</v>
      </c>
      <c r="S13" s="35">
        <v>76602.811984685351</v>
      </c>
      <c r="T13" s="35">
        <v>4030.764901144536</v>
      </c>
      <c r="U13" s="309">
        <f t="shared" si="1"/>
        <v>116050.27571749002</v>
      </c>
      <c r="X13" s="10"/>
      <c r="Y13" s="10"/>
      <c r="Z13" s="108"/>
    </row>
    <row r="14" spans="1:30" x14ac:dyDescent="0.25">
      <c r="A14" s="23">
        <v>20</v>
      </c>
      <c r="B14" s="193" t="s">
        <v>18</v>
      </c>
      <c r="C14" s="407">
        <v>16387</v>
      </c>
      <c r="D14" s="412">
        <v>0</v>
      </c>
      <c r="E14" s="418">
        <v>0</v>
      </c>
      <c r="F14" s="155">
        <v>0</v>
      </c>
      <c r="G14" s="419">
        <v>0</v>
      </c>
      <c r="H14" s="256">
        <v>4451</v>
      </c>
      <c r="I14" s="14">
        <v>6856</v>
      </c>
      <c r="J14" s="330">
        <v>0.64921236872812138</v>
      </c>
      <c r="K14" s="427">
        <v>0.64950239490009221</v>
      </c>
      <c r="L14" s="433">
        <v>0.636877158296968</v>
      </c>
      <c r="M14" s="14">
        <f>Lisäosat[[#This Row],[HYTE-kerroin (sis. Kulttuurihyte)]]*Lisäosat[[#This Row],[Asukasmäärä 31.12.2024]]</f>
        <v>10436.505993012415</v>
      </c>
      <c r="N14" s="427">
        <f>Lisäosat[[#This Row],[HYTE-kerroin (sis. Kulttuurihyte)]]/$N$7</f>
        <v>0.94740045480515234</v>
      </c>
      <c r="O14" s="439">
        <v>0</v>
      </c>
      <c r="P14" s="136">
        <v>0</v>
      </c>
      <c r="Q14" s="35">
        <v>0</v>
      </c>
      <c r="R14" s="35">
        <v>149220.40834809392</v>
      </c>
      <c r="S14" s="35">
        <v>320902.8093972783</v>
      </c>
      <c r="T14" s="35">
        <v>0</v>
      </c>
      <c r="U14" s="309">
        <f t="shared" si="1"/>
        <v>470123.21774537221</v>
      </c>
      <c r="X14" s="10"/>
      <c r="Y14" s="10"/>
      <c r="Z14" s="108"/>
    </row>
    <row r="15" spans="1:30" x14ac:dyDescent="0.25">
      <c r="A15" s="23">
        <v>46</v>
      </c>
      <c r="B15" s="193" t="s">
        <v>19</v>
      </c>
      <c r="C15" s="407">
        <v>1288</v>
      </c>
      <c r="D15" s="412">
        <v>1.2921</v>
      </c>
      <c r="E15" s="418">
        <v>0</v>
      </c>
      <c r="F15" s="155">
        <v>0</v>
      </c>
      <c r="G15" s="419">
        <v>0</v>
      </c>
      <c r="H15" s="256">
        <v>362</v>
      </c>
      <c r="I15" s="14">
        <v>436</v>
      </c>
      <c r="J15" s="330">
        <v>0.83027522935779818</v>
      </c>
      <c r="K15" s="427">
        <v>0.83064614272613801</v>
      </c>
      <c r="L15" s="433">
        <v>0.45045495264771102</v>
      </c>
      <c r="M15" s="14">
        <f>Lisäosat[[#This Row],[HYTE-kerroin (sis. Kulttuurihyte)]]*Lisäosat[[#This Row],[Asukasmäärä 31.12.2024]]</f>
        <v>580.1859790102518</v>
      </c>
      <c r="N15" s="427">
        <f>Lisäosat[[#This Row],[HYTE-kerroin (sis. Kulttuurihyte)]]/$N$7</f>
        <v>0.67008405223520562</v>
      </c>
      <c r="O15" s="439">
        <v>0</v>
      </c>
      <c r="P15" s="136">
        <v>167229.62902799997</v>
      </c>
      <c r="Q15" s="35">
        <v>0</v>
      </c>
      <c r="R15" s="35">
        <v>14999.608690274345</v>
      </c>
      <c r="S15" s="35">
        <v>17839.62091929579</v>
      </c>
      <c r="T15" s="35">
        <v>0</v>
      </c>
      <c r="U15" s="309">
        <f t="shared" si="1"/>
        <v>200068.85863757011</v>
      </c>
      <c r="X15" s="10"/>
      <c r="Y15" s="10"/>
      <c r="Z15" s="108"/>
    </row>
    <row r="16" spans="1:30" x14ac:dyDescent="0.25">
      <c r="A16" s="23">
        <v>47</v>
      </c>
      <c r="B16" s="193" t="s">
        <v>20</v>
      </c>
      <c r="C16" s="407">
        <v>1762</v>
      </c>
      <c r="D16" s="412">
        <v>1.9494500000000001</v>
      </c>
      <c r="E16" s="418">
        <v>1</v>
      </c>
      <c r="F16" s="155">
        <v>183</v>
      </c>
      <c r="G16" s="419">
        <v>0.10385925085130533</v>
      </c>
      <c r="H16" s="256">
        <v>642</v>
      </c>
      <c r="I16" s="14">
        <v>766</v>
      </c>
      <c r="J16" s="330">
        <v>0.83812010443864227</v>
      </c>
      <c r="K16" s="427">
        <v>0.83849452239068822</v>
      </c>
      <c r="L16" s="433">
        <v>0.63701438886908701</v>
      </c>
      <c r="M16" s="14">
        <f>Lisäosat[[#This Row],[HYTE-kerroin (sis. Kulttuurihyte)]]*Lisäosat[[#This Row],[Asukasmäärä 31.12.2024]]</f>
        <v>1122.4193531873314</v>
      </c>
      <c r="N16" s="427">
        <f>Lisäosat[[#This Row],[HYTE-kerroin (sis. Kulttuurihyte)]]/$N$7</f>
        <v>0.94760459512443529</v>
      </c>
      <c r="O16" s="439">
        <v>0</v>
      </c>
      <c r="P16" s="136">
        <v>690318.06297299999</v>
      </c>
      <c r="Q16" s="35">
        <v>179222.88</v>
      </c>
      <c r="R16" s="35">
        <v>20713.531425302543</v>
      </c>
      <c r="S16" s="35">
        <v>34512.271060913306</v>
      </c>
      <c r="T16" s="35">
        <v>0</v>
      </c>
      <c r="U16" s="309">
        <f t="shared" si="1"/>
        <v>924766.74545921583</v>
      </c>
      <c r="X16" s="10"/>
      <c r="Y16" s="10"/>
      <c r="Z16" s="108"/>
    </row>
    <row r="17" spans="1:26" x14ac:dyDescent="0.25">
      <c r="A17" s="23">
        <v>49</v>
      </c>
      <c r="B17" s="193" t="s">
        <v>21</v>
      </c>
      <c r="C17" s="407">
        <v>320931</v>
      </c>
      <c r="D17" s="412">
        <v>0</v>
      </c>
      <c r="E17" s="418">
        <v>0</v>
      </c>
      <c r="F17" s="155">
        <v>13</v>
      </c>
      <c r="G17" s="419">
        <v>4.0507149511888849E-5</v>
      </c>
      <c r="H17" s="256">
        <v>138103</v>
      </c>
      <c r="I17" s="14">
        <v>149683</v>
      </c>
      <c r="J17" s="330">
        <v>0.92263650514754514</v>
      </c>
      <c r="K17" s="427">
        <v>0.92304867957088932</v>
      </c>
      <c r="L17" s="433">
        <v>0.68919091683554801</v>
      </c>
      <c r="M17" s="14">
        <f>Lisäosat[[#This Row],[HYTE-kerroin (sis. Kulttuurihyte)]]*Lisäosat[[#This Row],[Asukasmäärä 31.12.2024]]</f>
        <v>221182.73013094926</v>
      </c>
      <c r="N17" s="427">
        <f>Lisäosat[[#This Row],[HYTE-kerroin (sis. Kulttuurihyte)]]/$N$7</f>
        <v>1.0252209229854659</v>
      </c>
      <c r="O17" s="439">
        <v>2.6019957324882195</v>
      </c>
      <c r="P17" s="136">
        <v>0</v>
      </c>
      <c r="Q17" s="35">
        <v>0</v>
      </c>
      <c r="R17" s="35">
        <v>4153213.7996827788</v>
      </c>
      <c r="S17" s="35">
        <v>6800950.3886361858</v>
      </c>
      <c r="T17" s="35">
        <v>9152269.5729580186</v>
      </c>
      <c r="U17" s="309">
        <f t="shared" si="1"/>
        <v>20106433.761276983</v>
      </c>
      <c r="X17" s="10"/>
      <c r="Y17" s="10"/>
      <c r="Z17" s="108"/>
    </row>
    <row r="18" spans="1:26" x14ac:dyDescent="0.25">
      <c r="A18" s="23">
        <v>50</v>
      </c>
      <c r="B18" s="193" t="s">
        <v>22</v>
      </c>
      <c r="C18" s="407">
        <v>11084</v>
      </c>
      <c r="D18" s="412">
        <v>0</v>
      </c>
      <c r="E18" s="418">
        <v>0</v>
      </c>
      <c r="F18" s="155">
        <v>0</v>
      </c>
      <c r="G18" s="419">
        <v>0</v>
      </c>
      <c r="H18" s="256">
        <v>3951</v>
      </c>
      <c r="I18" s="14">
        <v>4701</v>
      </c>
      <c r="J18" s="330">
        <v>0.84045947670708365</v>
      </c>
      <c r="K18" s="427">
        <v>0.84083493973962486</v>
      </c>
      <c r="L18" s="433">
        <v>0.49237257217191799</v>
      </c>
      <c r="M18" s="14">
        <f>Lisäosat[[#This Row],[HYTE-kerroin (sis. Kulttuurihyte)]]*Lisäosat[[#This Row],[Asukasmäärä 31.12.2024]]</f>
        <v>5457.4575899535394</v>
      </c>
      <c r="N18" s="427">
        <f>Lisäosat[[#This Row],[HYTE-kerroin (sis. Kulttuurihyte)]]/$N$7</f>
        <v>0.73243951793879014</v>
      </c>
      <c r="O18" s="439">
        <v>0</v>
      </c>
      <c r="P18" s="136">
        <v>0</v>
      </c>
      <c r="Q18" s="35">
        <v>0</v>
      </c>
      <c r="R18" s="35">
        <v>130663.7988984775</v>
      </c>
      <c r="S18" s="35">
        <v>167806.4932799495</v>
      </c>
      <c r="T18" s="35">
        <v>0</v>
      </c>
      <c r="U18" s="309">
        <f t="shared" si="1"/>
        <v>298470.29217842699</v>
      </c>
      <c r="X18" s="10"/>
      <c r="Y18" s="10"/>
      <c r="Z18" s="108"/>
    </row>
    <row r="19" spans="1:26" x14ac:dyDescent="0.25">
      <c r="A19" s="23">
        <v>51</v>
      </c>
      <c r="B19" s="193" t="s">
        <v>23</v>
      </c>
      <c r="C19" s="407">
        <v>9052</v>
      </c>
      <c r="D19" s="412">
        <v>0</v>
      </c>
      <c r="E19" s="418">
        <v>0</v>
      </c>
      <c r="F19" s="155">
        <v>0</v>
      </c>
      <c r="G19" s="419">
        <v>0</v>
      </c>
      <c r="H19" s="256">
        <v>3757</v>
      </c>
      <c r="I19" s="14">
        <v>3825</v>
      </c>
      <c r="J19" s="330">
        <v>0.98222222222222222</v>
      </c>
      <c r="K19" s="427">
        <v>0.98266101569698894</v>
      </c>
      <c r="L19" s="433">
        <v>0.691486950092144</v>
      </c>
      <c r="M19" s="14">
        <f>Lisäosat[[#This Row],[HYTE-kerroin (sis. Kulttuurihyte)]]*Lisäosat[[#This Row],[Asukasmäärä 31.12.2024]]</f>
        <v>6259.3398722340871</v>
      </c>
      <c r="N19" s="427">
        <f>Lisäosat[[#This Row],[HYTE-kerroin (sis. Kulttuurihyte)]]/$N$7</f>
        <v>1.0286364371442143</v>
      </c>
      <c r="O19" s="439">
        <v>0</v>
      </c>
      <c r="P19" s="136">
        <v>0</v>
      </c>
      <c r="Q19" s="35">
        <v>0</v>
      </c>
      <c r="R19" s="35">
        <v>124708.56614752978</v>
      </c>
      <c r="S19" s="35">
        <v>192462.85599003828</v>
      </c>
      <c r="T19" s="35">
        <v>0</v>
      </c>
      <c r="U19" s="309">
        <f t="shared" si="1"/>
        <v>317171.42213756806</v>
      </c>
      <c r="X19" s="10"/>
      <c r="Y19" s="10"/>
      <c r="Z19" s="108"/>
    </row>
    <row r="20" spans="1:26" x14ac:dyDescent="0.25">
      <c r="A20" s="23">
        <v>52</v>
      </c>
      <c r="B20" s="193" t="s">
        <v>24</v>
      </c>
      <c r="C20" s="407">
        <v>2272</v>
      </c>
      <c r="D20" s="412">
        <v>0.77395000000000003</v>
      </c>
      <c r="E20" s="418">
        <v>0</v>
      </c>
      <c r="F20" s="155">
        <v>0</v>
      </c>
      <c r="G20" s="419">
        <v>0</v>
      </c>
      <c r="H20" s="256">
        <v>853</v>
      </c>
      <c r="I20" s="14">
        <v>901</v>
      </c>
      <c r="J20" s="330">
        <v>0.94672586015538296</v>
      </c>
      <c r="K20" s="427">
        <v>0.94714879614729042</v>
      </c>
      <c r="L20" s="433">
        <v>0.52919654949191697</v>
      </c>
      <c r="M20" s="14">
        <f>Lisäosat[[#This Row],[HYTE-kerroin (sis. Kulttuurihyte)]]*Lisäosat[[#This Row],[Asukasmäärä 31.12.2024]]</f>
        <v>1202.3345604456354</v>
      </c>
      <c r="N20" s="427">
        <f>Lisäosat[[#This Row],[HYTE-kerroin (sis. Kulttuurihyte)]]/$N$7</f>
        <v>0.78721782550753838</v>
      </c>
      <c r="O20" s="439">
        <v>0</v>
      </c>
      <c r="P20" s="136">
        <v>117796.180656</v>
      </c>
      <c r="Q20" s="35">
        <v>0</v>
      </c>
      <c r="R20" s="35">
        <v>30169.947349149948</v>
      </c>
      <c r="S20" s="35">
        <v>36969.512453763142</v>
      </c>
      <c r="T20" s="35">
        <v>0</v>
      </c>
      <c r="U20" s="309">
        <f t="shared" si="1"/>
        <v>184935.64045891308</v>
      </c>
      <c r="X20" s="10"/>
      <c r="Y20" s="10"/>
      <c r="Z20" s="108"/>
    </row>
    <row r="21" spans="1:26" x14ac:dyDescent="0.25">
      <c r="A21" s="23">
        <v>61</v>
      </c>
      <c r="B21" s="193" t="s">
        <v>25</v>
      </c>
      <c r="C21" s="407">
        <v>16478</v>
      </c>
      <c r="D21" s="412">
        <v>0</v>
      </c>
      <c r="E21" s="418">
        <v>0</v>
      </c>
      <c r="F21" s="155">
        <v>0</v>
      </c>
      <c r="G21" s="419">
        <v>0</v>
      </c>
      <c r="H21" s="256">
        <v>7395</v>
      </c>
      <c r="I21" s="14">
        <v>5984</v>
      </c>
      <c r="J21" s="330">
        <v>1.2357954545454546</v>
      </c>
      <c r="K21" s="427">
        <v>1.2363475281692564</v>
      </c>
      <c r="L21" s="433">
        <v>0.59282155467469799</v>
      </c>
      <c r="M21" s="14">
        <f>Lisäosat[[#This Row],[HYTE-kerroin (sis. Kulttuurihyte)]]*Lisäosat[[#This Row],[Asukasmäärä 31.12.2024]]</f>
        <v>9768.5135779296743</v>
      </c>
      <c r="N21" s="427">
        <f>Lisäosat[[#This Row],[HYTE-kerroin (sis. Kulttuurihyte)]]/$N$7</f>
        <v>0.88186458440266569</v>
      </c>
      <c r="O21" s="439">
        <v>0</v>
      </c>
      <c r="P21" s="136">
        <v>0</v>
      </c>
      <c r="Q21" s="35">
        <v>0</v>
      </c>
      <c r="R21" s="35">
        <v>285622.93465980556</v>
      </c>
      <c r="S21" s="35">
        <v>300363.3067323399</v>
      </c>
      <c r="T21" s="35">
        <v>0</v>
      </c>
      <c r="U21" s="309">
        <f t="shared" si="1"/>
        <v>585986.2413921454</v>
      </c>
      <c r="X21" s="10"/>
      <c r="Y21" s="10"/>
      <c r="Z21" s="108"/>
    </row>
    <row r="22" spans="1:26" x14ac:dyDescent="0.25">
      <c r="A22" s="23">
        <v>69</v>
      </c>
      <c r="B22" s="193" t="s">
        <v>26</v>
      </c>
      <c r="C22" s="407">
        <v>6492</v>
      </c>
      <c r="D22" s="412">
        <v>0.78915000000000002</v>
      </c>
      <c r="E22" s="418">
        <v>0</v>
      </c>
      <c r="F22" s="155">
        <v>0</v>
      </c>
      <c r="G22" s="419">
        <v>0</v>
      </c>
      <c r="H22" s="256">
        <v>2615</v>
      </c>
      <c r="I22" s="14">
        <v>2520</v>
      </c>
      <c r="J22" s="330">
        <v>1.0376984126984128</v>
      </c>
      <c r="K22" s="427">
        <v>1.0381619893534366</v>
      </c>
      <c r="L22" s="433">
        <v>0.55862838448016305</v>
      </c>
      <c r="M22" s="14">
        <f>Lisäosat[[#This Row],[HYTE-kerroin (sis. Kulttuurihyte)]]*Lisäosat[[#This Row],[Asukasmäärä 31.12.2024]]</f>
        <v>3626.6154720452187</v>
      </c>
      <c r="N22" s="427">
        <f>Lisäosat[[#This Row],[HYTE-kerroin (sis. Kulttuurihyte)]]/$N$7</f>
        <v>0.83099979113522182</v>
      </c>
      <c r="O22" s="439">
        <v>0</v>
      </c>
      <c r="P22" s="136">
        <v>343200.60898199998</v>
      </c>
      <c r="Q22" s="35">
        <v>0</v>
      </c>
      <c r="R22" s="35">
        <v>94491.261841052794</v>
      </c>
      <c r="S22" s="35">
        <v>111511.56281251063</v>
      </c>
      <c r="T22" s="35">
        <v>0</v>
      </c>
      <c r="U22" s="309">
        <f t="shared" si="1"/>
        <v>549203.43363556336</v>
      </c>
      <c r="X22" s="10"/>
      <c r="Y22" s="10"/>
      <c r="Z22" s="108"/>
    </row>
    <row r="23" spans="1:26" x14ac:dyDescent="0.25">
      <c r="A23" s="23">
        <v>71</v>
      </c>
      <c r="B23" s="193" t="s">
        <v>27</v>
      </c>
      <c r="C23" s="407">
        <v>6365</v>
      </c>
      <c r="D23" s="412">
        <v>0.6731166666666667</v>
      </c>
      <c r="E23" s="418">
        <v>0</v>
      </c>
      <c r="F23" s="155">
        <v>2</v>
      </c>
      <c r="G23" s="419">
        <v>3.1421838177533385E-4</v>
      </c>
      <c r="H23" s="256">
        <v>2511</v>
      </c>
      <c r="I23" s="14">
        <v>2414</v>
      </c>
      <c r="J23" s="330">
        <v>1.040182270091135</v>
      </c>
      <c r="K23" s="427">
        <v>1.0406469563732794</v>
      </c>
      <c r="L23" s="433">
        <v>0.648604944231707</v>
      </c>
      <c r="M23" s="14">
        <f>Lisäosat[[#This Row],[HYTE-kerroin (sis. Kulttuurihyte)]]*Lisäosat[[#This Row],[Asukasmäärä 31.12.2024]]</f>
        <v>4128.3704700348153</v>
      </c>
      <c r="N23" s="427">
        <f>Lisäosat[[#This Row],[HYTE-kerroin (sis. Kulttuurihyte)]]/$N$7</f>
        <v>0.96484637759211522</v>
      </c>
      <c r="O23" s="439">
        <v>0</v>
      </c>
      <c r="P23" s="136">
        <v>287011.12420749996</v>
      </c>
      <c r="Q23" s="35">
        <v>0</v>
      </c>
      <c r="R23" s="35">
        <v>92864.524639969255</v>
      </c>
      <c r="S23" s="35">
        <v>126939.57948703674</v>
      </c>
      <c r="T23" s="35">
        <v>0</v>
      </c>
      <c r="U23" s="309">
        <f t="shared" si="1"/>
        <v>506815.22833450598</v>
      </c>
      <c r="X23" s="10"/>
      <c r="Y23" s="10"/>
      <c r="Z23" s="108"/>
    </row>
    <row r="24" spans="1:26" x14ac:dyDescent="0.25">
      <c r="A24" s="23">
        <v>72</v>
      </c>
      <c r="B24" s="193" t="s">
        <v>28</v>
      </c>
      <c r="C24" s="407">
        <v>927</v>
      </c>
      <c r="D24" s="412">
        <v>0.99881666666666669</v>
      </c>
      <c r="E24" s="418">
        <v>0</v>
      </c>
      <c r="F24" s="155">
        <v>0</v>
      </c>
      <c r="G24" s="419">
        <v>0</v>
      </c>
      <c r="H24" s="256">
        <v>220</v>
      </c>
      <c r="I24" s="14">
        <v>324</v>
      </c>
      <c r="J24" s="330">
        <v>0.67901234567901236</v>
      </c>
      <c r="K24" s="427">
        <v>0.67931568455674196</v>
      </c>
      <c r="L24" s="433">
        <v>0.62851757496444305</v>
      </c>
      <c r="M24" s="14">
        <f>Lisäosat[[#This Row],[HYTE-kerroin (sis. Kulttuurihyte)]]*Lisäosat[[#This Row],[Asukasmäärä 31.12.2024]]</f>
        <v>582.63579199203866</v>
      </c>
      <c r="N24" s="427">
        <f>Lisäosat[[#This Row],[HYTE-kerroin (sis. Kulttuurihyte)]]/$N$7</f>
        <v>0.93496497498296227</v>
      </c>
      <c r="O24" s="439">
        <v>0</v>
      </c>
      <c r="P24" s="136">
        <v>62026.245319499998</v>
      </c>
      <c r="Q24" s="35">
        <v>0</v>
      </c>
      <c r="R24" s="35">
        <v>8828.7534669690795</v>
      </c>
      <c r="S24" s="35">
        <v>17914.94803249629</v>
      </c>
      <c r="T24" s="35">
        <v>0</v>
      </c>
      <c r="U24" s="309">
        <f t="shared" si="1"/>
        <v>88769.946818965371</v>
      </c>
      <c r="X24" s="10"/>
      <c r="Y24" s="10"/>
      <c r="Z24" s="108"/>
    </row>
    <row r="25" spans="1:26" x14ac:dyDescent="0.25">
      <c r="A25" s="23">
        <v>74</v>
      </c>
      <c r="B25" s="193" t="s">
        <v>29</v>
      </c>
      <c r="C25" s="407">
        <v>985</v>
      </c>
      <c r="D25" s="412">
        <v>1.4803000000000002</v>
      </c>
      <c r="E25" s="418">
        <v>0</v>
      </c>
      <c r="F25" s="155">
        <v>0</v>
      </c>
      <c r="G25" s="419">
        <v>0</v>
      </c>
      <c r="H25" s="256">
        <v>325</v>
      </c>
      <c r="I25" s="14">
        <v>369</v>
      </c>
      <c r="J25" s="330">
        <v>0.8807588075880759</v>
      </c>
      <c r="K25" s="427">
        <v>0.88115227375985383</v>
      </c>
      <c r="L25" s="433">
        <v>0.47519361432526602</v>
      </c>
      <c r="M25" s="14">
        <f>Lisäosat[[#This Row],[HYTE-kerroin (sis. Kulttuurihyte)]]*Lisäosat[[#This Row],[Asukasmäärä 31.12.2024]]</f>
        <v>468.06571011038704</v>
      </c>
      <c r="N25" s="427">
        <f>Lisäosat[[#This Row],[HYTE-kerroin (sis. Kulttuurihyte)]]/$N$7</f>
        <v>0.70688458593193748</v>
      </c>
      <c r="O25" s="439">
        <v>0</v>
      </c>
      <c r="P25" s="136">
        <v>146516.7263175</v>
      </c>
      <c r="Q25" s="35">
        <v>0</v>
      </c>
      <c r="R25" s="35">
        <v>12168.448554941453</v>
      </c>
      <c r="S25" s="35">
        <v>14392.134825344952</v>
      </c>
      <c r="T25" s="35">
        <v>0</v>
      </c>
      <c r="U25" s="309">
        <f t="shared" si="1"/>
        <v>173077.3096977864</v>
      </c>
      <c r="X25" s="10"/>
      <c r="Y25" s="10"/>
      <c r="Z25" s="108"/>
    </row>
    <row r="26" spans="1:26" x14ac:dyDescent="0.25">
      <c r="A26" s="23">
        <v>75</v>
      </c>
      <c r="B26" s="193" t="s">
        <v>30</v>
      </c>
      <c r="C26" s="407">
        <v>19311</v>
      </c>
      <c r="D26" s="412">
        <v>0</v>
      </c>
      <c r="E26" s="418">
        <v>0</v>
      </c>
      <c r="F26" s="155">
        <v>0</v>
      </c>
      <c r="G26" s="419">
        <v>0</v>
      </c>
      <c r="H26" s="256">
        <v>6143</v>
      </c>
      <c r="I26" s="14">
        <v>7442</v>
      </c>
      <c r="J26" s="330">
        <v>0.82545014780972858</v>
      </c>
      <c r="K26" s="427">
        <v>0.82581890564314908</v>
      </c>
      <c r="L26" s="433">
        <v>0.5938689916887</v>
      </c>
      <c r="M26" s="14">
        <f>Lisäosat[[#This Row],[HYTE-kerroin (sis. Kulttuurihyte)]]*Lisäosat[[#This Row],[Asukasmäärä 31.12.2024]]</f>
        <v>11468.204098500486</v>
      </c>
      <c r="N26" s="427">
        <f>Lisäosat[[#This Row],[HYTE-kerroin (sis. Kulttuurihyte)]]/$N$7</f>
        <v>0.8834227220914137</v>
      </c>
      <c r="O26" s="439">
        <v>0</v>
      </c>
      <c r="P26" s="136">
        <v>0</v>
      </c>
      <c r="Q26" s="35">
        <v>0</v>
      </c>
      <c r="R26" s="35">
        <v>223582.39219398543</v>
      </c>
      <c r="S26" s="35">
        <v>352625.57377097168</v>
      </c>
      <c r="T26" s="35">
        <v>0</v>
      </c>
      <c r="U26" s="309">
        <f t="shared" si="1"/>
        <v>576207.96596495714</v>
      </c>
      <c r="X26" s="10"/>
      <c r="Y26" s="10"/>
      <c r="Z26" s="108"/>
    </row>
    <row r="27" spans="1:26" x14ac:dyDescent="0.25">
      <c r="A27" s="23">
        <v>77</v>
      </c>
      <c r="B27" s="193" t="s">
        <v>31</v>
      </c>
      <c r="C27" s="407">
        <v>4509</v>
      </c>
      <c r="D27" s="412">
        <v>0.66818333333333335</v>
      </c>
      <c r="E27" s="418">
        <v>0</v>
      </c>
      <c r="F27" s="155">
        <v>0</v>
      </c>
      <c r="G27" s="419">
        <v>0</v>
      </c>
      <c r="H27" s="256">
        <v>1280</v>
      </c>
      <c r="I27" s="14">
        <v>1613</v>
      </c>
      <c r="J27" s="330">
        <v>0.79355238685678864</v>
      </c>
      <c r="K27" s="427">
        <v>0.7939068948299951</v>
      </c>
      <c r="L27" s="433">
        <v>0.56924690746292494</v>
      </c>
      <c r="M27" s="14">
        <f>Lisäosat[[#This Row],[HYTE-kerroin (sis. Kulttuurihyte)]]*Lisäosat[[#This Row],[Asukasmäärä 31.12.2024]]</f>
        <v>2566.7343057503285</v>
      </c>
      <c r="N27" s="427">
        <f>Lisäosat[[#This Row],[HYTE-kerroin (sis. Kulttuurihyte)]]/$N$7</f>
        <v>0.84679560571605617</v>
      </c>
      <c r="O27" s="439">
        <v>0</v>
      </c>
      <c r="P27" s="136">
        <v>201830.06116349998</v>
      </c>
      <c r="Q27" s="35">
        <v>0</v>
      </c>
      <c r="R27" s="35">
        <v>50187.761166814038</v>
      </c>
      <c r="S27" s="35">
        <v>78922.22265221033</v>
      </c>
      <c r="T27" s="35">
        <v>0</v>
      </c>
      <c r="U27" s="309">
        <f t="shared" si="1"/>
        <v>330940.04498252436</v>
      </c>
      <c r="X27" s="10"/>
      <c r="Y27" s="10"/>
      <c r="Z27" s="108"/>
    </row>
    <row r="28" spans="1:26" x14ac:dyDescent="0.25">
      <c r="A28" s="23">
        <v>78</v>
      </c>
      <c r="B28" s="193" t="s">
        <v>32</v>
      </c>
      <c r="C28" s="407">
        <v>7702</v>
      </c>
      <c r="D28" s="412">
        <v>0.99443333333333328</v>
      </c>
      <c r="E28" s="418">
        <v>0</v>
      </c>
      <c r="F28" s="155">
        <v>1</v>
      </c>
      <c r="G28" s="419">
        <v>1.2983640612827837E-4</v>
      </c>
      <c r="H28" s="256">
        <v>3499</v>
      </c>
      <c r="I28" s="14">
        <v>3064</v>
      </c>
      <c r="J28" s="330">
        <v>1.1419712793733681</v>
      </c>
      <c r="K28" s="427">
        <v>1.142481438413169</v>
      </c>
      <c r="L28" s="433">
        <v>0.57136245229238802</v>
      </c>
      <c r="M28" s="14">
        <f>Lisäosat[[#This Row],[HYTE-kerroin (sis. Kulttuurihyte)]]*Lisäosat[[#This Row],[Asukasmäärä 31.12.2024]]</f>
        <v>4400.633607555973</v>
      </c>
      <c r="N28" s="427">
        <f>Lisäosat[[#This Row],[HYTE-kerroin (sis. Kulttuurihyte)]]/$N$7</f>
        <v>0.84994263039339502</v>
      </c>
      <c r="O28" s="439">
        <v>0</v>
      </c>
      <c r="P28" s="136">
        <v>513084.81947799993</v>
      </c>
      <c r="Q28" s="35">
        <v>0</v>
      </c>
      <c r="R28" s="35">
        <v>123367.47638198834</v>
      </c>
      <c r="S28" s="35">
        <v>135311.15573912283</v>
      </c>
      <c r="T28" s="35">
        <v>0</v>
      </c>
      <c r="U28" s="309">
        <f t="shared" si="1"/>
        <v>771763.45159911108</v>
      </c>
      <c r="X28" s="10"/>
      <c r="Y28" s="10"/>
      <c r="Z28" s="108"/>
    </row>
    <row r="29" spans="1:26" x14ac:dyDescent="0.25">
      <c r="A29" s="23">
        <v>79</v>
      </c>
      <c r="B29" s="193" t="s">
        <v>33</v>
      </c>
      <c r="C29" s="407">
        <v>6647</v>
      </c>
      <c r="D29" s="412">
        <v>0</v>
      </c>
      <c r="E29" s="418">
        <v>0</v>
      </c>
      <c r="F29" s="155">
        <v>0</v>
      </c>
      <c r="G29" s="419">
        <v>0</v>
      </c>
      <c r="H29" s="256">
        <v>3530</v>
      </c>
      <c r="I29" s="14">
        <v>2476</v>
      </c>
      <c r="J29" s="330">
        <v>1.425686591276252</v>
      </c>
      <c r="K29" s="427">
        <v>1.4263234960002147</v>
      </c>
      <c r="L29" s="433">
        <v>0.57843352090487099</v>
      </c>
      <c r="M29" s="14">
        <f>Lisäosat[[#This Row],[HYTE-kerroin (sis. Kulttuurihyte)]]*Lisäosat[[#This Row],[Asukasmäärä 31.12.2024]]</f>
        <v>3844.8476134546777</v>
      </c>
      <c r="N29" s="427">
        <f>Lisäosat[[#This Row],[HYTE-kerroin (sis. Kulttuurihyte)]]/$N$7</f>
        <v>0.86046135214711361</v>
      </c>
      <c r="O29" s="439">
        <v>0</v>
      </c>
      <c r="P29" s="136">
        <v>0</v>
      </c>
      <c r="Q29" s="35">
        <v>0</v>
      </c>
      <c r="R29" s="35">
        <v>132920.42733634624</v>
      </c>
      <c r="S29" s="35">
        <v>118221.78818161094</v>
      </c>
      <c r="T29" s="35">
        <v>0</v>
      </c>
      <c r="U29" s="309">
        <f t="shared" si="1"/>
        <v>251142.21551795717</v>
      </c>
      <c r="X29" s="10"/>
      <c r="Y29" s="10"/>
      <c r="Z29" s="108"/>
    </row>
    <row r="30" spans="1:26" x14ac:dyDescent="0.25">
      <c r="A30" s="23">
        <v>81</v>
      </c>
      <c r="B30" s="193" t="s">
        <v>34</v>
      </c>
      <c r="C30" s="407">
        <v>2482</v>
      </c>
      <c r="D30" s="412">
        <v>1.0004999999999999</v>
      </c>
      <c r="E30" s="418">
        <v>0</v>
      </c>
      <c r="F30" s="155">
        <v>0</v>
      </c>
      <c r="G30" s="419">
        <v>0</v>
      </c>
      <c r="H30" s="256">
        <v>823</v>
      </c>
      <c r="I30" s="14">
        <v>828</v>
      </c>
      <c r="J30" s="330">
        <v>0.9939613526570048</v>
      </c>
      <c r="K30" s="427">
        <v>0.99440539041734932</v>
      </c>
      <c r="L30" s="433">
        <v>0.616991361492226</v>
      </c>
      <c r="M30" s="14">
        <f>Lisäosat[[#This Row],[HYTE-kerroin (sis. Kulttuurihyte)]]*Lisäosat[[#This Row],[Asukasmäärä 31.12.2024]]</f>
        <v>1531.3725592237049</v>
      </c>
      <c r="N30" s="427">
        <f>Lisäosat[[#This Row],[HYTE-kerroin (sis. Kulttuurihyte)]]/$N$7</f>
        <v>0.91781890569236313</v>
      </c>
      <c r="O30" s="439">
        <v>0</v>
      </c>
      <c r="P30" s="136">
        <v>249528.47188500001</v>
      </c>
      <c r="Q30" s="35">
        <v>0</v>
      </c>
      <c r="R30" s="35">
        <v>34602.960789802368</v>
      </c>
      <c r="S30" s="35">
        <v>47086.808249600967</v>
      </c>
      <c r="T30" s="35">
        <v>0</v>
      </c>
      <c r="U30" s="309">
        <f t="shared" si="1"/>
        <v>331218.24092440336</v>
      </c>
      <c r="X30" s="10"/>
      <c r="Y30" s="10"/>
      <c r="Z30" s="108"/>
    </row>
    <row r="31" spans="1:26" x14ac:dyDescent="0.25">
      <c r="A31" s="23">
        <v>82</v>
      </c>
      <c r="B31" s="193" t="s">
        <v>35</v>
      </c>
      <c r="C31" s="407">
        <v>9361</v>
      </c>
      <c r="D31" s="412">
        <v>0</v>
      </c>
      <c r="E31" s="418">
        <v>0</v>
      </c>
      <c r="F31" s="155">
        <v>0</v>
      </c>
      <c r="G31" s="419">
        <v>0</v>
      </c>
      <c r="H31" s="256">
        <v>2777</v>
      </c>
      <c r="I31" s="14">
        <v>4151</v>
      </c>
      <c r="J31" s="330">
        <v>0.66899542278968926</v>
      </c>
      <c r="K31" s="427">
        <v>0.66929428675298341</v>
      </c>
      <c r="L31" s="433">
        <v>0.677206335077015</v>
      </c>
      <c r="M31" s="14">
        <f>Lisäosat[[#This Row],[HYTE-kerroin (sis. Kulttuurihyte)]]*Lisäosat[[#This Row],[Asukasmäärä 31.12.2024]]</f>
        <v>6339.328502655937</v>
      </c>
      <c r="N31" s="427">
        <f>Lisäosat[[#This Row],[HYTE-kerroin (sis. Kulttuurihyte)]]/$N$7</f>
        <v>1.0073929979911933</v>
      </c>
      <c r="O31" s="439">
        <v>0</v>
      </c>
      <c r="P31" s="136">
        <v>0</v>
      </c>
      <c r="Q31" s="35">
        <v>0</v>
      </c>
      <c r="R31" s="35">
        <v>87838.998732491382</v>
      </c>
      <c r="S31" s="35">
        <v>194922.35500622226</v>
      </c>
      <c r="T31" s="35">
        <v>0</v>
      </c>
      <c r="U31" s="309">
        <f t="shared" si="1"/>
        <v>282761.35373871366</v>
      </c>
      <c r="X31" s="10"/>
      <c r="Y31" s="10"/>
      <c r="Z31" s="108"/>
    </row>
    <row r="32" spans="1:26" x14ac:dyDescent="0.25">
      <c r="A32" s="23">
        <v>86</v>
      </c>
      <c r="B32" s="193" t="s">
        <v>36</v>
      </c>
      <c r="C32" s="407">
        <v>7901</v>
      </c>
      <c r="D32" s="412">
        <v>0</v>
      </c>
      <c r="E32" s="418">
        <v>0</v>
      </c>
      <c r="F32" s="155">
        <v>4</v>
      </c>
      <c r="G32" s="419">
        <v>5.0626502974307052E-4</v>
      </c>
      <c r="H32" s="256">
        <v>1744</v>
      </c>
      <c r="I32" s="14">
        <v>3537</v>
      </c>
      <c r="J32" s="330">
        <v>0.4930732258976534</v>
      </c>
      <c r="K32" s="427">
        <v>0.49329349918124554</v>
      </c>
      <c r="L32" s="433">
        <v>0.68088791156422401</v>
      </c>
      <c r="M32" s="14">
        <f>Lisäosat[[#This Row],[HYTE-kerroin (sis. Kulttuurihyte)]]*Lisäosat[[#This Row],[Asukasmäärä 31.12.2024]]</f>
        <v>5379.6953892689344</v>
      </c>
      <c r="N32" s="427">
        <f>Lisäosat[[#This Row],[HYTE-kerroin (sis. Kulttuurihyte)]]/$N$7</f>
        <v>1.0128696070875356</v>
      </c>
      <c r="O32" s="439">
        <v>0</v>
      </c>
      <c r="P32" s="136">
        <v>0</v>
      </c>
      <c r="Q32" s="35">
        <v>0</v>
      </c>
      <c r="R32" s="35">
        <v>54643.11735717491</v>
      </c>
      <c r="S32" s="35">
        <v>165415.45276492348</v>
      </c>
      <c r="T32" s="35">
        <v>0</v>
      </c>
      <c r="U32" s="309">
        <f t="shared" si="1"/>
        <v>220058.57012209838</v>
      </c>
      <c r="X32" s="10"/>
      <c r="Y32" s="10"/>
      <c r="Z32" s="108"/>
    </row>
    <row r="33" spans="1:26" x14ac:dyDescent="0.25">
      <c r="A33" s="23">
        <v>90</v>
      </c>
      <c r="B33" s="193" t="s">
        <v>37</v>
      </c>
      <c r="C33" s="407">
        <v>2929</v>
      </c>
      <c r="D33" s="412">
        <v>1.6935833333333332</v>
      </c>
      <c r="E33" s="418">
        <v>0</v>
      </c>
      <c r="F33" s="155">
        <v>0</v>
      </c>
      <c r="G33" s="419">
        <v>0</v>
      </c>
      <c r="H33" s="256">
        <v>955</v>
      </c>
      <c r="I33" s="14">
        <v>967</v>
      </c>
      <c r="J33" s="330">
        <v>0.98759048603929678</v>
      </c>
      <c r="K33" s="427">
        <v>0.98803167770775169</v>
      </c>
      <c r="L33" s="433">
        <v>0.519078202874942</v>
      </c>
      <c r="M33" s="14">
        <f>Lisäosat[[#This Row],[HYTE-kerroin (sis. Kulttuurihyte)]]*Lisäosat[[#This Row],[Asukasmäärä 31.12.2024]]</f>
        <v>1520.380056220705</v>
      </c>
      <c r="N33" s="427">
        <f>Lisäosat[[#This Row],[HYTE-kerroin (sis. Kulttuurihyte)]]/$N$7</f>
        <v>0.77216605914739467</v>
      </c>
      <c r="O33" s="439">
        <v>0</v>
      </c>
      <c r="P33" s="136">
        <v>996912.80708249984</v>
      </c>
      <c r="Q33" s="35">
        <v>0</v>
      </c>
      <c r="R33" s="35">
        <v>40573.105871764186</v>
      </c>
      <c r="S33" s="35">
        <v>46748.809584307011</v>
      </c>
      <c r="T33" s="35">
        <v>0</v>
      </c>
      <c r="U33" s="309">
        <f t="shared" si="1"/>
        <v>1084234.7225385711</v>
      </c>
      <c r="X33" s="10"/>
      <c r="Y33" s="10"/>
      <c r="Z33" s="108"/>
    </row>
    <row r="34" spans="1:26" x14ac:dyDescent="0.25">
      <c r="A34" s="23">
        <v>91</v>
      </c>
      <c r="B34" s="193" t="s">
        <v>38</v>
      </c>
      <c r="C34" s="407">
        <v>684018</v>
      </c>
      <c r="D34" s="412">
        <v>0</v>
      </c>
      <c r="E34" s="418">
        <v>0</v>
      </c>
      <c r="F34" s="155">
        <v>69</v>
      </c>
      <c r="G34" s="419">
        <v>1.0087453838934063E-4</v>
      </c>
      <c r="H34" s="256">
        <v>430886</v>
      </c>
      <c r="I34" s="14">
        <v>324589</v>
      </c>
      <c r="J34" s="330">
        <v>1.3274818308691916</v>
      </c>
      <c r="K34" s="427">
        <v>1.3280748640464892</v>
      </c>
      <c r="L34" s="433">
        <v>0.722660406278266</v>
      </c>
      <c r="M34" s="14">
        <f>Lisäosat[[#This Row],[HYTE-kerroin (sis. Kulttuurihyte)]]*Lisäosat[[#This Row],[Asukasmäärä 31.12.2024]]</f>
        <v>494312.72578164696</v>
      </c>
      <c r="N34" s="427">
        <f>Lisäosat[[#This Row],[HYTE-kerroin (sis. Kulttuurihyte)]]/$N$7</f>
        <v>1.075009189226507</v>
      </c>
      <c r="O34" s="439">
        <v>1.2780767317645287</v>
      </c>
      <c r="P34" s="136">
        <v>0</v>
      </c>
      <c r="Q34" s="35">
        <v>0</v>
      </c>
      <c r="R34" s="35">
        <v>12736148.115222028</v>
      </c>
      <c r="S34" s="35">
        <v>15199180.887776285</v>
      </c>
      <c r="T34" s="35">
        <v>9581533.2893928792</v>
      </c>
      <c r="U34" s="309">
        <f t="shared" si="1"/>
        <v>37516862.292391196</v>
      </c>
      <c r="X34" s="10"/>
      <c r="Y34" s="10"/>
      <c r="Z34" s="108"/>
    </row>
    <row r="35" spans="1:26" x14ac:dyDescent="0.25">
      <c r="A35" s="23">
        <v>92</v>
      </c>
      <c r="B35" s="193" t="s">
        <v>39</v>
      </c>
      <c r="C35" s="407">
        <v>251269</v>
      </c>
      <c r="D35" s="412">
        <v>0</v>
      </c>
      <c r="E35" s="418">
        <v>0</v>
      </c>
      <c r="F35" s="155">
        <v>26</v>
      </c>
      <c r="G35" s="419">
        <v>1.0347476210754212E-4</v>
      </c>
      <c r="H35" s="256">
        <v>127410</v>
      </c>
      <c r="I35" s="14">
        <v>117611</v>
      </c>
      <c r="J35" s="330">
        <v>1.08331703667174</v>
      </c>
      <c r="K35" s="427">
        <v>1.0838009927827306</v>
      </c>
      <c r="L35" s="433">
        <v>0.66982830872586596</v>
      </c>
      <c r="M35" s="14">
        <f>Lisäosat[[#This Row],[HYTE-kerroin (sis. Kulttuurihyte)]]*Lisäosat[[#This Row],[Asukasmäärä 31.12.2024]]</f>
        <v>168307.08930523961</v>
      </c>
      <c r="N35" s="427">
        <f>Lisäosat[[#This Row],[HYTE-kerroin (sis. Kulttuurihyte)]]/$N$7</f>
        <v>0.99641765458378595</v>
      </c>
      <c r="O35" s="439">
        <v>1.6536424630491691</v>
      </c>
      <c r="P35" s="136">
        <v>0</v>
      </c>
      <c r="Q35" s="35">
        <v>0</v>
      </c>
      <c r="R35" s="35">
        <v>3818004.7950104452</v>
      </c>
      <c r="S35" s="35">
        <v>5175124.4943175074</v>
      </c>
      <c r="T35" s="35">
        <v>4553979.6050050026</v>
      </c>
      <c r="U35" s="309">
        <f t="shared" si="1"/>
        <v>13547108.894332957</v>
      </c>
      <c r="X35" s="10"/>
      <c r="Y35" s="10"/>
      <c r="Z35" s="108"/>
    </row>
    <row r="36" spans="1:26" x14ac:dyDescent="0.25">
      <c r="A36" s="23">
        <v>97</v>
      </c>
      <c r="B36" s="193" t="s">
        <v>40</v>
      </c>
      <c r="C36" s="407">
        <v>2059</v>
      </c>
      <c r="D36" s="412">
        <v>0.77800000000000002</v>
      </c>
      <c r="E36" s="418">
        <v>0</v>
      </c>
      <c r="F36" s="155">
        <v>0</v>
      </c>
      <c r="G36" s="419">
        <v>0</v>
      </c>
      <c r="H36" s="256">
        <v>497</v>
      </c>
      <c r="I36" s="14">
        <v>720</v>
      </c>
      <c r="J36" s="330">
        <v>0.69027777777777777</v>
      </c>
      <c r="K36" s="427">
        <v>0.69058614932325157</v>
      </c>
      <c r="L36" s="433">
        <v>0.61781607612786305</v>
      </c>
      <c r="M36" s="14">
        <f>Lisäosat[[#This Row],[HYTE-kerroin (sis. Kulttuurihyte)]]*Lisäosat[[#This Row],[Asukasmäärä 31.12.2024]]</f>
        <v>1272.08330074727</v>
      </c>
      <c r="N36" s="427">
        <f>Lisäosat[[#This Row],[HYTE-kerroin (sis. Kulttuurihyte)]]/$N$7</f>
        <v>0.91904572786789274</v>
      </c>
      <c r="O36" s="439">
        <v>0</v>
      </c>
      <c r="P36" s="136">
        <v>107311.41498</v>
      </c>
      <c r="Q36" s="35">
        <v>0</v>
      </c>
      <c r="R36" s="35">
        <v>19935.274678021182</v>
      </c>
      <c r="S36" s="35">
        <v>39114.154226565421</v>
      </c>
      <c r="T36" s="35">
        <v>0</v>
      </c>
      <c r="U36" s="309">
        <f t="shared" si="1"/>
        <v>166360.84388458659</v>
      </c>
      <c r="X36" s="10"/>
      <c r="Y36" s="10"/>
      <c r="Z36" s="108"/>
    </row>
    <row r="37" spans="1:26" s="104" customFormat="1" x14ac:dyDescent="0.25">
      <c r="A37" s="124">
        <v>98</v>
      </c>
      <c r="B37" s="124" t="s">
        <v>41</v>
      </c>
      <c r="C37" s="408">
        <v>22849</v>
      </c>
      <c r="D37" s="412">
        <v>0</v>
      </c>
      <c r="E37" s="420">
        <v>0</v>
      </c>
      <c r="F37" s="155">
        <v>3</v>
      </c>
      <c r="G37" s="419">
        <v>1.3129677447590703E-4</v>
      </c>
      <c r="H37" s="269">
        <v>5808</v>
      </c>
      <c r="I37" s="15">
        <v>9470</v>
      </c>
      <c r="J37" s="331">
        <v>0.61330517423442454</v>
      </c>
      <c r="K37" s="427">
        <v>0.61357915939013186</v>
      </c>
      <c r="L37" s="434">
        <v>0.65721666331156103</v>
      </c>
      <c r="M37" s="14">
        <f>Lisäosat[[#This Row],[HYTE-kerroin (sis. Kulttuurihyte)]]*Lisäosat[[#This Row],[Asukasmäärä 31.12.2024]]</f>
        <v>15016.743540005858</v>
      </c>
      <c r="N37" s="427">
        <f>Lisäosat[[#This Row],[HYTE-kerroin (sis. Kulttuurihyte)]]/$N$7</f>
        <v>0.97765692742361598</v>
      </c>
      <c r="O37" s="446">
        <v>0</v>
      </c>
      <c r="P37" s="197">
        <v>0</v>
      </c>
      <c r="Q37" s="159">
        <v>0</v>
      </c>
      <c r="R37" s="159">
        <v>196555.77638492981</v>
      </c>
      <c r="S37" s="159">
        <v>461736.44639429456</v>
      </c>
      <c r="T37" s="159">
        <v>0</v>
      </c>
      <c r="U37" s="309">
        <f t="shared" si="1"/>
        <v>658292.22277922439</v>
      </c>
      <c r="V37" s="59"/>
      <c r="W37" s="59"/>
      <c r="X37" s="109"/>
      <c r="Y37" s="110"/>
      <c r="Z37" s="111"/>
    </row>
    <row r="38" spans="1:26" s="45" customFormat="1" x14ac:dyDescent="0.25">
      <c r="A38" s="127">
        <v>102</v>
      </c>
      <c r="B38" s="124" t="s">
        <v>42</v>
      </c>
      <c r="C38" s="408">
        <v>9555</v>
      </c>
      <c r="D38" s="412">
        <v>0</v>
      </c>
      <c r="E38" s="420">
        <v>0</v>
      </c>
      <c r="F38" s="155">
        <v>0</v>
      </c>
      <c r="G38" s="419">
        <v>0</v>
      </c>
      <c r="H38" s="269">
        <v>3962</v>
      </c>
      <c r="I38" s="15">
        <v>3906</v>
      </c>
      <c r="J38" s="331">
        <v>1.0143369175627239</v>
      </c>
      <c r="K38" s="427">
        <v>1.0147900578099833</v>
      </c>
      <c r="L38" s="434">
        <v>0.57709914852614996</v>
      </c>
      <c r="M38" s="14">
        <f>Lisäosat[[#This Row],[HYTE-kerroin (sis. Kulttuurihyte)]]*Lisäosat[[#This Row],[Asukasmäärä 31.12.2024]]</f>
        <v>5514.1823641673627</v>
      </c>
      <c r="N38" s="427">
        <f>Lisäosat[[#This Row],[HYTE-kerroin (sis. Kulttuurihyte)]]/$N$7</f>
        <v>0.85847637752208505</v>
      </c>
      <c r="O38" s="439">
        <v>0</v>
      </c>
      <c r="P38" s="197">
        <v>0</v>
      </c>
      <c r="Q38" s="159">
        <v>0</v>
      </c>
      <c r="R38" s="159">
        <v>135942.39241328894</v>
      </c>
      <c r="S38" s="159">
        <v>169550.67274191021</v>
      </c>
      <c r="T38" s="159">
        <v>0</v>
      </c>
      <c r="U38" s="309">
        <f t="shared" si="1"/>
        <v>305493.06515519915</v>
      </c>
      <c r="V38" s="44"/>
      <c r="W38" s="44"/>
      <c r="X38" s="110"/>
      <c r="Y38" s="110"/>
      <c r="Z38" s="111"/>
    </row>
    <row r="39" spans="1:26" s="45" customFormat="1" x14ac:dyDescent="0.25">
      <c r="A39" s="127">
        <v>103</v>
      </c>
      <c r="B39" s="124" t="s">
        <v>43</v>
      </c>
      <c r="C39" s="408">
        <v>2094</v>
      </c>
      <c r="D39" s="412">
        <v>0</v>
      </c>
      <c r="E39" s="420">
        <v>0</v>
      </c>
      <c r="F39" s="155">
        <v>0</v>
      </c>
      <c r="G39" s="419">
        <v>0</v>
      </c>
      <c r="H39" s="269">
        <v>497</v>
      </c>
      <c r="I39" s="15">
        <v>821</v>
      </c>
      <c r="J39" s="331">
        <v>0.60535931790499387</v>
      </c>
      <c r="K39" s="427">
        <v>0.60562975336509273</v>
      </c>
      <c r="L39" s="434">
        <v>0.61378307496940199</v>
      </c>
      <c r="M39" s="14">
        <f>Lisäosat[[#This Row],[HYTE-kerroin (sis. Kulttuurihyte)]]*Lisäosat[[#This Row],[Asukasmäärä 31.12.2024]]</f>
        <v>1285.2617589859278</v>
      </c>
      <c r="N39" s="427">
        <f>Lisäosat[[#This Row],[HYTE-kerroin (sis. Kulttuurihyte)]]/$N$7</f>
        <v>0.91304634936612195</v>
      </c>
      <c r="O39" s="439">
        <v>0</v>
      </c>
      <c r="P39" s="197">
        <v>0</v>
      </c>
      <c r="Q39" s="159">
        <v>0</v>
      </c>
      <c r="R39" s="159">
        <v>17780.005623721991</v>
      </c>
      <c r="S39" s="159">
        <v>39519.366878686873</v>
      </c>
      <c r="T39" s="159">
        <v>0</v>
      </c>
      <c r="U39" s="309">
        <f t="shared" si="1"/>
        <v>57299.372502408864</v>
      </c>
      <c r="V39" s="44"/>
      <c r="W39" s="44"/>
      <c r="X39" s="110"/>
      <c r="Y39" s="110"/>
      <c r="Z39" s="111"/>
    </row>
    <row r="40" spans="1:26" s="45" customFormat="1" x14ac:dyDescent="0.25">
      <c r="A40" s="127">
        <v>105</v>
      </c>
      <c r="B40" s="124" t="s">
        <v>44</v>
      </c>
      <c r="C40" s="408">
        <v>2002</v>
      </c>
      <c r="D40" s="412">
        <v>1.7368999999999999</v>
      </c>
      <c r="E40" s="420">
        <v>0</v>
      </c>
      <c r="F40" s="155">
        <v>0</v>
      </c>
      <c r="G40" s="419">
        <v>0</v>
      </c>
      <c r="H40" s="269">
        <v>509</v>
      </c>
      <c r="I40" s="15">
        <v>602</v>
      </c>
      <c r="J40" s="331">
        <v>0.845514950166113</v>
      </c>
      <c r="K40" s="427">
        <v>0.8458926716578048</v>
      </c>
      <c r="L40" s="434">
        <v>0.55608406940504296</v>
      </c>
      <c r="M40" s="14">
        <f>Lisäosat[[#This Row],[HYTE-kerroin (sis. Kulttuurihyte)]]*Lisäosat[[#This Row],[Asukasmäärä 31.12.2024]]</f>
        <v>1113.2803069488959</v>
      </c>
      <c r="N40" s="427">
        <f>Lisäosat[[#This Row],[HYTE-kerroin (sis. Kulttuurihyte)]]/$N$7</f>
        <v>0.82721493996269413</v>
      </c>
      <c r="O40" s="439">
        <v>0</v>
      </c>
      <c r="P40" s="197">
        <v>698827.71558599989</v>
      </c>
      <c r="Q40" s="159">
        <v>0</v>
      </c>
      <c r="R40" s="159">
        <v>23742.549343798131</v>
      </c>
      <c r="S40" s="159">
        <v>34231.262683675835</v>
      </c>
      <c r="T40" s="159">
        <v>0</v>
      </c>
      <c r="U40" s="309">
        <f t="shared" si="1"/>
        <v>756801.52761347382</v>
      </c>
      <c r="V40" s="44"/>
      <c r="W40" s="44"/>
      <c r="X40" s="110"/>
      <c r="Y40" s="110"/>
      <c r="Z40" s="111"/>
    </row>
    <row r="41" spans="1:26" s="45" customFormat="1" x14ac:dyDescent="0.25">
      <c r="A41" s="127">
        <v>106</v>
      </c>
      <c r="B41" s="124" t="s">
        <v>45</v>
      </c>
      <c r="C41" s="408">
        <v>47031</v>
      </c>
      <c r="D41" s="412">
        <v>0</v>
      </c>
      <c r="E41" s="420">
        <v>0</v>
      </c>
      <c r="F41" s="155">
        <v>2</v>
      </c>
      <c r="G41" s="419">
        <v>4.2525142990793309E-5</v>
      </c>
      <c r="H41" s="269">
        <v>19649</v>
      </c>
      <c r="I41" s="15">
        <v>20810</v>
      </c>
      <c r="J41" s="331">
        <v>0.94420951465641523</v>
      </c>
      <c r="K41" s="427">
        <v>0.94463132650761372</v>
      </c>
      <c r="L41" s="434">
        <v>0.65076770394515604</v>
      </c>
      <c r="M41" s="14">
        <f>Lisäosat[[#This Row],[HYTE-kerroin (sis. Kulttuurihyte)]]*Lisäosat[[#This Row],[Asukasmäärä 31.12.2024]]</f>
        <v>30606.255884244634</v>
      </c>
      <c r="N41" s="427">
        <f>Lisäosat[[#This Row],[HYTE-kerroin (sis. Kulttuurihyte)]]/$N$7</f>
        <v>0.96806363779600602</v>
      </c>
      <c r="O41" s="439">
        <v>0.10745609254440014</v>
      </c>
      <c r="P41" s="197">
        <v>0</v>
      </c>
      <c r="Q41" s="159">
        <v>0</v>
      </c>
      <c r="R41" s="159">
        <v>622865.9219560537</v>
      </c>
      <c r="S41" s="159">
        <v>941084.44961963256</v>
      </c>
      <c r="T41" s="159">
        <v>55389.29167347429</v>
      </c>
      <c r="U41" s="309">
        <f t="shared" si="1"/>
        <v>1619339.6632491604</v>
      </c>
      <c r="V41" s="44"/>
      <c r="W41" s="44"/>
      <c r="X41" s="110"/>
      <c r="Y41" s="110"/>
      <c r="Z41" s="111"/>
    </row>
    <row r="42" spans="1:26" s="45" customFormat="1" x14ac:dyDescent="0.25">
      <c r="A42" s="127">
        <v>108</v>
      </c>
      <c r="B42" s="124" t="s">
        <v>46</v>
      </c>
      <c r="C42" s="408">
        <v>10348</v>
      </c>
      <c r="D42" s="412">
        <v>0</v>
      </c>
      <c r="E42" s="420">
        <v>0</v>
      </c>
      <c r="F42" s="155">
        <v>3</v>
      </c>
      <c r="G42" s="419">
        <v>2.8991109393119443E-4</v>
      </c>
      <c r="H42" s="269">
        <v>2791</v>
      </c>
      <c r="I42" s="15">
        <v>4253</v>
      </c>
      <c r="J42" s="331">
        <v>0.65624265224547373</v>
      </c>
      <c r="K42" s="427">
        <v>0.65653581909423164</v>
      </c>
      <c r="L42" s="434">
        <v>0.63410084836566805</v>
      </c>
      <c r="M42" s="14">
        <f>Lisäosat[[#This Row],[HYTE-kerroin (sis. Kulttuurihyte)]]*Lisäosat[[#This Row],[Asukasmäärä 31.12.2024]]</f>
        <v>6561.6755788879327</v>
      </c>
      <c r="N42" s="427">
        <f>Lisäosat[[#This Row],[HYTE-kerroin (sis. Kulttuurihyte)]]/$N$7</f>
        <v>0.94327049464356161</v>
      </c>
      <c r="O42" s="439">
        <v>3.7193765088905373E-2</v>
      </c>
      <c r="P42" s="197">
        <v>0</v>
      </c>
      <c r="Q42" s="159">
        <v>0</v>
      </c>
      <c r="R42" s="159">
        <v>95249.53383693927</v>
      </c>
      <c r="S42" s="159">
        <v>201759.10683407451</v>
      </c>
      <c r="T42" s="159">
        <v>4218.2966492943215</v>
      </c>
      <c r="U42" s="309">
        <f t="shared" si="1"/>
        <v>301226.93732030812</v>
      </c>
      <c r="V42" s="44"/>
      <c r="W42" s="44"/>
      <c r="X42" s="110"/>
      <c r="Y42" s="110"/>
      <c r="Z42" s="111"/>
    </row>
    <row r="43" spans="1:26" s="45" customFormat="1" x14ac:dyDescent="0.25">
      <c r="A43" s="127">
        <v>109</v>
      </c>
      <c r="B43" s="124" t="s">
        <v>47</v>
      </c>
      <c r="C43" s="408">
        <v>68433</v>
      </c>
      <c r="D43" s="412">
        <v>0</v>
      </c>
      <c r="E43" s="420">
        <v>0</v>
      </c>
      <c r="F43" s="155">
        <v>6</v>
      </c>
      <c r="G43" s="419">
        <v>8.7676997939590548E-5</v>
      </c>
      <c r="H43" s="269">
        <v>28758</v>
      </c>
      <c r="I43" s="15">
        <v>28097</v>
      </c>
      <c r="J43" s="331">
        <v>1.0235256433071147</v>
      </c>
      <c r="K43" s="427">
        <v>1.0239828884837954</v>
      </c>
      <c r="L43" s="434">
        <v>0.67410452334638005</v>
      </c>
      <c r="M43" s="14">
        <f>Lisäosat[[#This Row],[HYTE-kerroin (sis. Kulttuurihyte)]]*Lisäosat[[#This Row],[Asukasmäärä 31.12.2024]]</f>
        <v>46130.994846162823</v>
      </c>
      <c r="N43" s="427">
        <f>Lisäosat[[#This Row],[HYTE-kerroin (sis. Kulttuurihyte)]]/$N$7</f>
        <v>1.0027788305555427</v>
      </c>
      <c r="O43" s="439">
        <v>0.22613921708204052</v>
      </c>
      <c r="P43" s="197">
        <v>0</v>
      </c>
      <c r="Q43" s="159">
        <v>0</v>
      </c>
      <c r="R43" s="159">
        <v>982440.57852671423</v>
      </c>
      <c r="S43" s="159">
        <v>1418440.7939147921</v>
      </c>
      <c r="T43" s="159">
        <v>169610.22006662507</v>
      </c>
      <c r="U43" s="309">
        <f t="shared" si="1"/>
        <v>2570491.5925081316</v>
      </c>
      <c r="V43" s="44"/>
      <c r="W43" s="44"/>
      <c r="X43" s="110"/>
      <c r="Y43" s="110"/>
      <c r="Z43" s="111"/>
    </row>
    <row r="44" spans="1:26" s="45" customFormat="1" x14ac:dyDescent="0.25">
      <c r="A44" s="127">
        <v>111</v>
      </c>
      <c r="B44" s="124" t="s">
        <v>48</v>
      </c>
      <c r="C44" s="408">
        <v>17829</v>
      </c>
      <c r="D44" s="412">
        <v>0</v>
      </c>
      <c r="E44" s="420">
        <v>0</v>
      </c>
      <c r="F44" s="155">
        <v>1</v>
      </c>
      <c r="G44" s="419">
        <v>5.6088395311010152E-5</v>
      </c>
      <c r="H44" s="269">
        <v>6076</v>
      </c>
      <c r="I44" s="15">
        <v>6266</v>
      </c>
      <c r="J44" s="331">
        <v>0.96967762527928503</v>
      </c>
      <c r="K44" s="427">
        <v>0.9701108146380405</v>
      </c>
      <c r="L44" s="434">
        <v>0.70060074349843504</v>
      </c>
      <c r="M44" s="14">
        <f>Lisäosat[[#This Row],[HYTE-kerroin (sis. Kulttuurihyte)]]*Lisäosat[[#This Row],[Asukasmäärä 31.12.2024]]</f>
        <v>12491.010655833599</v>
      </c>
      <c r="N44" s="427">
        <f>Lisäosat[[#This Row],[HYTE-kerroin (sis. Kulttuurihyte)]]/$N$7</f>
        <v>1.0421938585490094</v>
      </c>
      <c r="O44" s="439">
        <v>0</v>
      </c>
      <c r="P44" s="197">
        <v>0</v>
      </c>
      <c r="Q44" s="159">
        <v>0</v>
      </c>
      <c r="R44" s="159">
        <v>242491.40211282636</v>
      </c>
      <c r="S44" s="159">
        <v>384074.93986513291</v>
      </c>
      <c r="T44" s="159">
        <v>0</v>
      </c>
      <c r="U44" s="309">
        <f t="shared" si="1"/>
        <v>626566.34197795927</v>
      </c>
      <c r="V44" s="44"/>
      <c r="W44" s="44"/>
      <c r="X44" s="110"/>
      <c r="Y44" s="110"/>
      <c r="Z44" s="111"/>
    </row>
    <row r="45" spans="1:26" s="45" customFormat="1" x14ac:dyDescent="0.25">
      <c r="A45" s="127">
        <v>139</v>
      </c>
      <c r="B45" s="124" t="s">
        <v>49</v>
      </c>
      <c r="C45" s="408">
        <v>9806</v>
      </c>
      <c r="D45" s="412">
        <v>0</v>
      </c>
      <c r="E45" s="420">
        <v>0</v>
      </c>
      <c r="F45" s="155">
        <v>1</v>
      </c>
      <c r="G45" s="419">
        <v>1.0197838058331633E-4</v>
      </c>
      <c r="H45" s="269">
        <v>2391</v>
      </c>
      <c r="I45" s="15">
        <v>3618</v>
      </c>
      <c r="J45" s="331">
        <v>0.66086235489220568</v>
      </c>
      <c r="K45" s="427">
        <v>0.66115758552584947</v>
      </c>
      <c r="L45" s="434">
        <v>0.60958236148192801</v>
      </c>
      <c r="M45" s="14">
        <f>Lisäosat[[#This Row],[HYTE-kerroin (sis. Kulttuurihyte)]]*Lisäosat[[#This Row],[Asukasmäärä 31.12.2024]]</f>
        <v>5977.5646366917863</v>
      </c>
      <c r="N45" s="427">
        <f>Lisäosat[[#This Row],[HYTE-kerroin (sis. Kulttuurihyte)]]/$N$7</f>
        <v>0.90679748674529725</v>
      </c>
      <c r="O45" s="439">
        <v>0</v>
      </c>
      <c r="P45" s="197">
        <v>0</v>
      </c>
      <c r="Q45" s="159">
        <v>0</v>
      </c>
      <c r="R45" s="159">
        <v>90896.024197004037</v>
      </c>
      <c r="S45" s="159">
        <v>183798.80072435408</v>
      </c>
      <c r="T45" s="159">
        <v>0</v>
      </c>
      <c r="U45" s="309">
        <f t="shared" si="1"/>
        <v>274694.82492135814</v>
      </c>
      <c r="V45" s="44"/>
      <c r="W45" s="44"/>
      <c r="X45" s="110"/>
      <c r="Y45" s="110"/>
      <c r="Z45" s="111"/>
    </row>
    <row r="46" spans="1:26" s="45" customFormat="1" x14ac:dyDescent="0.25">
      <c r="A46" s="127">
        <v>140</v>
      </c>
      <c r="B46" s="124" t="s">
        <v>50</v>
      </c>
      <c r="C46" s="408">
        <v>20463</v>
      </c>
      <c r="D46" s="412">
        <v>0.25613333333333332</v>
      </c>
      <c r="E46" s="420">
        <v>0</v>
      </c>
      <c r="F46" s="155">
        <v>1</v>
      </c>
      <c r="G46" s="419">
        <v>4.8868689830425645E-5</v>
      </c>
      <c r="H46" s="269">
        <v>8667</v>
      </c>
      <c r="I46" s="15">
        <v>7893</v>
      </c>
      <c r="J46" s="331">
        <v>1.0980615735461801</v>
      </c>
      <c r="K46" s="427">
        <v>1.0985521165643111</v>
      </c>
      <c r="L46" s="434">
        <v>0.65645774644446897</v>
      </c>
      <c r="M46" s="14">
        <f>Lisäosat[[#This Row],[HYTE-kerroin (sis. Kulttuurihyte)]]*Lisäosat[[#This Row],[Asukasmäärä 31.12.2024]]</f>
        <v>13433.094865493169</v>
      </c>
      <c r="N46" s="427">
        <f>Lisäosat[[#This Row],[HYTE-kerroin (sis. Kulttuurihyte)]]/$N$7</f>
        <v>0.97652798414833042</v>
      </c>
      <c r="O46" s="439">
        <v>0</v>
      </c>
      <c r="P46" s="197">
        <v>351111.766236</v>
      </c>
      <c r="Q46" s="159">
        <v>0</v>
      </c>
      <c r="R46" s="159">
        <v>315165.00089680211</v>
      </c>
      <c r="S46" s="159">
        <v>413042.24652609602</v>
      </c>
      <c r="T46" s="159">
        <v>0</v>
      </c>
      <c r="U46" s="309">
        <f t="shared" si="1"/>
        <v>1079319.0136588982</v>
      </c>
      <c r="V46" s="44"/>
      <c r="W46" s="44"/>
      <c r="X46" s="110"/>
      <c r="Y46" s="110"/>
      <c r="Z46" s="111"/>
    </row>
    <row r="47" spans="1:26" s="45" customFormat="1" x14ac:dyDescent="0.25">
      <c r="A47" s="127">
        <v>142</v>
      </c>
      <c r="B47" s="124" t="s">
        <v>51</v>
      </c>
      <c r="C47" s="408">
        <v>6401</v>
      </c>
      <c r="D47" s="412">
        <v>0</v>
      </c>
      <c r="E47" s="420">
        <v>0</v>
      </c>
      <c r="F47" s="155">
        <v>0</v>
      </c>
      <c r="G47" s="419">
        <v>0</v>
      </c>
      <c r="H47" s="269">
        <v>1878</v>
      </c>
      <c r="I47" s="15">
        <v>2394</v>
      </c>
      <c r="J47" s="331">
        <v>0.78446115288220553</v>
      </c>
      <c r="K47" s="427">
        <v>0.78481159947901935</v>
      </c>
      <c r="L47" s="434">
        <v>0.60853604060411104</v>
      </c>
      <c r="M47" s="14">
        <f>Lisäosat[[#This Row],[HYTE-kerroin (sis. Kulttuurihyte)]]*Lisäosat[[#This Row],[Asukasmäärä 31.12.2024]]</f>
        <v>3895.2391959069146</v>
      </c>
      <c r="N47" s="427">
        <f>Lisäosat[[#This Row],[HYTE-kerroin (sis. Kulttuurihyte)]]/$N$7</f>
        <v>0.9052410093891825</v>
      </c>
      <c r="O47" s="439">
        <v>0</v>
      </c>
      <c r="P47" s="197">
        <v>0</v>
      </c>
      <c r="Q47" s="159">
        <v>0</v>
      </c>
      <c r="R47" s="159">
        <v>70430.578256678142</v>
      </c>
      <c r="S47" s="159">
        <v>119771.23398174025</v>
      </c>
      <c r="T47" s="159">
        <v>0</v>
      </c>
      <c r="U47" s="309">
        <f t="shared" si="1"/>
        <v>190201.81223841838</v>
      </c>
      <c r="V47" s="44"/>
      <c r="W47" s="44"/>
      <c r="X47" s="110"/>
      <c r="Y47" s="110"/>
      <c r="Z47" s="111"/>
    </row>
    <row r="48" spans="1:26" s="45" customFormat="1" x14ac:dyDescent="0.25">
      <c r="A48" s="127">
        <v>143</v>
      </c>
      <c r="B48" s="124" t="s">
        <v>52</v>
      </c>
      <c r="C48" s="408">
        <v>6758</v>
      </c>
      <c r="D48" s="412">
        <v>8.2533333333333334E-2</v>
      </c>
      <c r="E48" s="420">
        <v>0</v>
      </c>
      <c r="F48" s="155">
        <v>0</v>
      </c>
      <c r="G48" s="419">
        <v>0</v>
      </c>
      <c r="H48" s="269">
        <v>2164</v>
      </c>
      <c r="I48" s="15">
        <v>2437</v>
      </c>
      <c r="J48" s="331">
        <v>0.88797702092736974</v>
      </c>
      <c r="K48" s="427">
        <v>0.88837371173084612</v>
      </c>
      <c r="L48" s="434">
        <v>0.63067849555759403</v>
      </c>
      <c r="M48" s="14">
        <f>Lisäosat[[#This Row],[HYTE-kerroin (sis. Kulttuurihyte)]]*Lisäosat[[#This Row],[Asukasmäärä 31.12.2024]]</f>
        <v>4262.1252729782209</v>
      </c>
      <c r="N48" s="427">
        <f>Lisäosat[[#This Row],[HYTE-kerroin (sis. Kulttuurihyte)]]/$N$7</f>
        <v>0.93817949936349354</v>
      </c>
      <c r="O48" s="439">
        <v>0</v>
      </c>
      <c r="P48" s="197">
        <v>37364.360263999995</v>
      </c>
      <c r="Q48" s="159">
        <v>0</v>
      </c>
      <c r="R48" s="159">
        <v>84170.886205156363</v>
      </c>
      <c r="S48" s="159">
        <v>131052.28656195779</v>
      </c>
      <c r="T48" s="159">
        <v>0</v>
      </c>
      <c r="U48" s="309">
        <f t="shared" si="1"/>
        <v>252587.53303111414</v>
      </c>
      <c r="V48" s="44"/>
      <c r="W48" s="44"/>
      <c r="X48" s="110"/>
      <c r="Y48" s="110"/>
      <c r="Z48" s="111"/>
    </row>
    <row r="49" spans="1:26" s="45" customFormat="1" x14ac:dyDescent="0.25">
      <c r="A49" s="127">
        <v>145</v>
      </c>
      <c r="B49" s="124" t="s">
        <v>53</v>
      </c>
      <c r="C49" s="408">
        <v>12429</v>
      </c>
      <c r="D49" s="412">
        <v>0</v>
      </c>
      <c r="E49" s="420">
        <v>0</v>
      </c>
      <c r="F49" s="155">
        <v>0</v>
      </c>
      <c r="G49" s="419">
        <v>0</v>
      </c>
      <c r="H49" s="269">
        <v>3381</v>
      </c>
      <c r="I49" s="15">
        <v>5418</v>
      </c>
      <c r="J49" s="331">
        <v>0.62403100775193798</v>
      </c>
      <c r="K49" s="427">
        <v>0.6243097845175809</v>
      </c>
      <c r="L49" s="434">
        <v>0.61252829847345003</v>
      </c>
      <c r="M49" s="14">
        <f>Lisäosat[[#This Row],[HYTE-kerroin (sis. Kulttuurihyte)]]*Lisäosat[[#This Row],[Asukasmäärä 31.12.2024]]</f>
        <v>7613.1142217265106</v>
      </c>
      <c r="N49" s="427">
        <f>Lisäosat[[#This Row],[HYTE-kerroin (sis. Kulttuurihyte)]]/$N$7</f>
        <v>0.91117977932595506</v>
      </c>
      <c r="O49" s="439">
        <v>0.17026944542199626</v>
      </c>
      <c r="P49" s="197">
        <v>0</v>
      </c>
      <c r="Q49" s="159">
        <v>0</v>
      </c>
      <c r="R49" s="159">
        <v>108788.83929100157</v>
      </c>
      <c r="S49" s="159">
        <v>234088.85537459829</v>
      </c>
      <c r="T49" s="159">
        <v>23194.417151163911</v>
      </c>
      <c r="U49" s="309">
        <f t="shared" si="1"/>
        <v>366072.11181676376</v>
      </c>
      <c r="V49" s="44"/>
      <c r="W49" s="44"/>
      <c r="X49" s="110"/>
      <c r="Y49" s="110"/>
      <c r="Z49" s="111"/>
    </row>
    <row r="50" spans="1:26" s="45" customFormat="1" x14ac:dyDescent="0.25">
      <c r="A50" s="127">
        <v>146</v>
      </c>
      <c r="B50" s="124" t="s">
        <v>54</v>
      </c>
      <c r="C50" s="408">
        <v>4382</v>
      </c>
      <c r="D50" s="412">
        <v>1.5604</v>
      </c>
      <c r="E50" s="420">
        <v>0</v>
      </c>
      <c r="F50" s="155">
        <v>0</v>
      </c>
      <c r="G50" s="419">
        <v>0</v>
      </c>
      <c r="H50" s="269">
        <v>1255</v>
      </c>
      <c r="I50" s="15">
        <v>1304</v>
      </c>
      <c r="J50" s="331">
        <v>0.96242331288343563</v>
      </c>
      <c r="K50" s="427">
        <v>0.96285326148376482</v>
      </c>
      <c r="L50" s="434">
        <v>0.48879254585130799</v>
      </c>
      <c r="M50" s="14">
        <f>Lisäosat[[#This Row],[HYTE-kerroin (sis. Kulttuurihyte)]]*Lisäosat[[#This Row],[Asukasmäärä 31.12.2024]]</f>
        <v>2141.8889359204318</v>
      </c>
      <c r="N50" s="427">
        <f>Lisäosat[[#This Row],[HYTE-kerroin (sis. Kulttuurihyte)]]/$N$7</f>
        <v>0.72711397199924055</v>
      </c>
      <c r="O50" s="439">
        <v>0</v>
      </c>
      <c r="P50" s="197">
        <v>1374167.102616</v>
      </c>
      <c r="Q50" s="159">
        <v>0</v>
      </c>
      <c r="R50" s="159">
        <v>59153.506345342437</v>
      </c>
      <c r="S50" s="159">
        <v>65859.031500964891</v>
      </c>
      <c r="T50" s="159">
        <v>0</v>
      </c>
      <c r="U50" s="309">
        <f t="shared" si="1"/>
        <v>1499179.6404623073</v>
      </c>
      <c r="V50" s="44"/>
      <c r="W50" s="44"/>
      <c r="X50" s="110"/>
      <c r="Y50" s="110"/>
      <c r="Z50" s="111"/>
    </row>
    <row r="51" spans="1:26" s="45" customFormat="1" x14ac:dyDescent="0.25">
      <c r="A51" s="127">
        <v>148</v>
      </c>
      <c r="B51" s="124" t="s">
        <v>55</v>
      </c>
      <c r="C51" s="408">
        <v>7224</v>
      </c>
      <c r="D51" s="412">
        <v>1.6087666666666667</v>
      </c>
      <c r="E51" s="420">
        <v>1</v>
      </c>
      <c r="F51" s="155">
        <v>509</v>
      </c>
      <c r="G51" s="419">
        <v>7.0459579180509407E-2</v>
      </c>
      <c r="H51" s="269">
        <v>3264</v>
      </c>
      <c r="I51" s="15">
        <v>3367</v>
      </c>
      <c r="J51" s="331">
        <v>0.96940896940896937</v>
      </c>
      <c r="K51" s="427">
        <v>0.96984203874962693</v>
      </c>
      <c r="L51" s="434">
        <v>0.71759933133989695</v>
      </c>
      <c r="M51" s="14">
        <f>Lisäosat[[#This Row],[HYTE-kerroin (sis. Kulttuurihyte)]]*Lisäosat[[#This Row],[Asukasmäärä 31.12.2024]]</f>
        <v>5183.9375695994158</v>
      </c>
      <c r="N51" s="427">
        <f>Lisäosat[[#This Row],[HYTE-kerroin (sis. Kulttuurihyte)]]/$N$7</f>
        <v>1.0674804772355866</v>
      </c>
      <c r="O51" s="439">
        <v>1.0175877228944048</v>
      </c>
      <c r="P51" s="197">
        <v>2335619.1584879998</v>
      </c>
      <c r="Q51" s="159">
        <v>498494.23999999993</v>
      </c>
      <c r="R51" s="159">
        <v>98226.067208740817</v>
      </c>
      <c r="S51" s="159">
        <v>159396.27025925598</v>
      </c>
      <c r="T51" s="159">
        <v>80567.548663673428</v>
      </c>
      <c r="U51" s="309">
        <f t="shared" si="1"/>
        <v>3172303.2846196699</v>
      </c>
      <c r="V51" s="44"/>
      <c r="W51" s="44"/>
      <c r="X51" s="110"/>
      <c r="Y51" s="110"/>
      <c r="Z51" s="111"/>
    </row>
    <row r="52" spans="1:26" s="45" customFormat="1" x14ac:dyDescent="0.25">
      <c r="A52" s="127">
        <v>149</v>
      </c>
      <c r="B52" s="124" t="s">
        <v>56</v>
      </c>
      <c r="C52" s="408">
        <v>5402</v>
      </c>
      <c r="D52" s="412">
        <v>0</v>
      </c>
      <c r="E52" s="420">
        <v>0</v>
      </c>
      <c r="F52" s="155">
        <v>0</v>
      </c>
      <c r="G52" s="419">
        <v>0</v>
      </c>
      <c r="H52" s="269">
        <v>1307</v>
      </c>
      <c r="I52" s="15">
        <v>2465</v>
      </c>
      <c r="J52" s="331">
        <v>0.53022312373225156</v>
      </c>
      <c r="K52" s="427">
        <v>0.53045999319172865</v>
      </c>
      <c r="L52" s="434">
        <v>0.64213544679860002</v>
      </c>
      <c r="M52" s="14">
        <f>Lisäosat[[#This Row],[HYTE-kerroin (sis. Kulttuurihyte)]]*Lisäosat[[#This Row],[Asukasmäärä 31.12.2024]]</f>
        <v>3468.8156836060375</v>
      </c>
      <c r="N52" s="427">
        <f>Lisäosat[[#This Row],[HYTE-kerroin (sis. Kulttuurihyte)]]/$N$7</f>
        <v>0.95522253611713426</v>
      </c>
      <c r="O52" s="439">
        <v>0.30461184335238328</v>
      </c>
      <c r="P52" s="197">
        <v>0</v>
      </c>
      <c r="Q52" s="159">
        <v>0</v>
      </c>
      <c r="R52" s="159">
        <v>40174.939262768487</v>
      </c>
      <c r="S52" s="159">
        <v>106659.51793596538</v>
      </c>
      <c r="T52" s="159">
        <v>18034.824428573738</v>
      </c>
      <c r="U52" s="309">
        <f t="shared" si="1"/>
        <v>164869.28162730762</v>
      </c>
      <c r="V52" s="44"/>
      <c r="W52" s="44"/>
      <c r="X52" s="110"/>
      <c r="Y52" s="110"/>
      <c r="Z52" s="111"/>
    </row>
    <row r="53" spans="1:26" s="45" customFormat="1" x14ac:dyDescent="0.25">
      <c r="A53" s="127">
        <v>151</v>
      </c>
      <c r="B53" s="124" t="s">
        <v>57</v>
      </c>
      <c r="C53" s="408">
        <v>1794</v>
      </c>
      <c r="D53" s="412">
        <v>1.1155999999999999</v>
      </c>
      <c r="E53" s="420">
        <v>0</v>
      </c>
      <c r="F53" s="155">
        <v>0</v>
      </c>
      <c r="G53" s="419">
        <v>0</v>
      </c>
      <c r="H53" s="269">
        <v>644</v>
      </c>
      <c r="I53" s="15">
        <v>744</v>
      </c>
      <c r="J53" s="331">
        <v>0.86559139784946237</v>
      </c>
      <c r="K53" s="427">
        <v>0.86597808820180566</v>
      </c>
      <c r="L53" s="434">
        <v>0.57306486571270199</v>
      </c>
      <c r="M53" s="14">
        <f>Lisäosat[[#This Row],[HYTE-kerroin (sis. Kulttuurihyte)]]*Lisäosat[[#This Row],[Asukasmäärä 31.12.2024]]</f>
        <v>1028.0783690885874</v>
      </c>
      <c r="N53" s="427">
        <f>Lisäosat[[#This Row],[HYTE-kerroin (sis. Kulttuurihyte)]]/$N$7</f>
        <v>0.85247509246659092</v>
      </c>
      <c r="O53" s="439">
        <v>0</v>
      </c>
      <c r="P53" s="197">
        <v>201109.31240399997</v>
      </c>
      <c r="Q53" s="159">
        <v>0</v>
      </c>
      <c r="R53" s="159">
        <v>21780.976957081231</v>
      </c>
      <c r="S53" s="159">
        <v>31611.464329344279</v>
      </c>
      <c r="T53" s="159">
        <v>0</v>
      </c>
      <c r="U53" s="309">
        <f t="shared" si="1"/>
        <v>254501.75369042548</v>
      </c>
      <c r="V53" s="44"/>
      <c r="W53" s="44"/>
      <c r="X53" s="110"/>
      <c r="Y53" s="110"/>
      <c r="Z53" s="111"/>
    </row>
    <row r="54" spans="1:26" s="45" customFormat="1" x14ac:dyDescent="0.25">
      <c r="A54" s="127">
        <v>152</v>
      </c>
      <c r="B54" s="124" t="s">
        <v>58</v>
      </c>
      <c r="C54" s="408">
        <v>4319</v>
      </c>
      <c r="D54" s="412">
        <v>0</v>
      </c>
      <c r="E54" s="420">
        <v>0</v>
      </c>
      <c r="F54" s="155">
        <v>0</v>
      </c>
      <c r="G54" s="419">
        <v>0</v>
      </c>
      <c r="H54" s="269">
        <v>1299</v>
      </c>
      <c r="I54" s="15">
        <v>1741</v>
      </c>
      <c r="J54" s="331">
        <v>0.74612291786329699</v>
      </c>
      <c r="K54" s="427">
        <v>0.74645623741189326</v>
      </c>
      <c r="L54" s="434">
        <v>0.65386424000093202</v>
      </c>
      <c r="M54" s="14">
        <f>Lisäosat[[#This Row],[HYTE-kerroin (sis. Kulttuurihyte)]]*Lisäosat[[#This Row],[Asukasmäärä 31.12.2024]]</f>
        <v>2824.0396525640253</v>
      </c>
      <c r="N54" s="427">
        <f>Lisäosat[[#This Row],[HYTE-kerroin (sis. Kulttuurihyte)]]/$N$7</f>
        <v>0.97266995728689087</v>
      </c>
      <c r="O54" s="439">
        <v>0</v>
      </c>
      <c r="P54" s="197">
        <v>0</v>
      </c>
      <c r="Q54" s="159">
        <v>0</v>
      </c>
      <c r="R54" s="159">
        <v>45199.701741135177</v>
      </c>
      <c r="S54" s="159">
        <v>86833.875145941434</v>
      </c>
      <c r="T54" s="159">
        <v>0</v>
      </c>
      <c r="U54" s="309">
        <f t="shared" si="1"/>
        <v>132033.5768870766</v>
      </c>
      <c r="V54" s="44"/>
      <c r="W54" s="44"/>
      <c r="X54" s="110"/>
      <c r="Y54" s="110"/>
      <c r="Z54" s="111"/>
    </row>
    <row r="55" spans="1:26" s="45" customFormat="1" x14ac:dyDescent="0.25">
      <c r="A55" s="127">
        <v>153</v>
      </c>
      <c r="B55" s="124" t="s">
        <v>59</v>
      </c>
      <c r="C55" s="408">
        <v>24724</v>
      </c>
      <c r="D55" s="412">
        <v>0</v>
      </c>
      <c r="E55" s="420">
        <v>0</v>
      </c>
      <c r="F55" s="155">
        <v>1</v>
      </c>
      <c r="G55" s="419">
        <v>4.0446529687752792E-5</v>
      </c>
      <c r="H55" s="269">
        <v>8700</v>
      </c>
      <c r="I55" s="15">
        <v>8706</v>
      </c>
      <c r="J55" s="331">
        <v>0.99931082012405237</v>
      </c>
      <c r="K55" s="427">
        <v>0.99975724768108953</v>
      </c>
      <c r="L55" s="434">
        <v>0.63505665796837896</v>
      </c>
      <c r="M55" s="14">
        <f>Lisäosat[[#This Row],[HYTE-kerroin (sis. Kulttuurihyte)]]*Lisäosat[[#This Row],[Asukasmäärä 31.12.2024]]</f>
        <v>15701.140811610201</v>
      </c>
      <c r="N55" s="427">
        <f>Lisäosat[[#This Row],[HYTE-kerroin (sis. Kulttuurihyte)]]/$N$7</f>
        <v>0.94469232998577557</v>
      </c>
      <c r="O55" s="439">
        <v>0</v>
      </c>
      <c r="P55" s="197">
        <v>0</v>
      </c>
      <c r="Q55" s="159">
        <v>0</v>
      </c>
      <c r="R55" s="159">
        <v>346546.33464717498</v>
      </c>
      <c r="S55" s="159">
        <v>482780.36735296715</v>
      </c>
      <c r="T55" s="159">
        <v>0</v>
      </c>
      <c r="U55" s="309">
        <f t="shared" si="1"/>
        <v>829326.70200014208</v>
      </c>
      <c r="V55" s="44"/>
      <c r="W55" s="44"/>
      <c r="X55" s="110"/>
      <c r="Y55" s="110"/>
      <c r="Z55" s="111"/>
    </row>
    <row r="56" spans="1:26" s="45" customFormat="1" x14ac:dyDescent="0.25">
      <c r="A56" s="127">
        <v>165</v>
      </c>
      <c r="B56" s="124" t="s">
        <v>60</v>
      </c>
      <c r="C56" s="408">
        <v>16015</v>
      </c>
      <c r="D56" s="412">
        <v>0</v>
      </c>
      <c r="E56" s="420">
        <v>0</v>
      </c>
      <c r="F56" s="155">
        <v>0</v>
      </c>
      <c r="G56" s="419">
        <v>0</v>
      </c>
      <c r="H56" s="269">
        <v>4972</v>
      </c>
      <c r="I56" s="15">
        <v>6934</v>
      </c>
      <c r="J56" s="331">
        <v>0.71704643784251509</v>
      </c>
      <c r="K56" s="427">
        <v>0.71736676789707055</v>
      </c>
      <c r="L56" s="434">
        <v>0.63504878003044496</v>
      </c>
      <c r="M56" s="14">
        <f>Lisäosat[[#This Row],[HYTE-kerroin (sis. Kulttuurihyte)]]*Lisäosat[[#This Row],[Asukasmäärä 31.12.2024]]</f>
        <v>10170.306212187576</v>
      </c>
      <c r="N56" s="427">
        <f>Lisäosat[[#This Row],[HYTE-kerroin (sis. Kulttuurihyte)]]/$N$7</f>
        <v>0.94468061098803113</v>
      </c>
      <c r="O56" s="439">
        <v>0</v>
      </c>
      <c r="P56" s="197">
        <v>0</v>
      </c>
      <c r="Q56" s="159">
        <v>0</v>
      </c>
      <c r="R56" s="159">
        <v>161070.5756059596</v>
      </c>
      <c r="S56" s="159">
        <v>312717.6698893985</v>
      </c>
      <c r="T56" s="159">
        <v>0</v>
      </c>
      <c r="U56" s="309">
        <f t="shared" si="1"/>
        <v>473788.24549535813</v>
      </c>
      <c r="V56" s="44"/>
      <c r="W56" s="44"/>
      <c r="X56" s="110"/>
      <c r="Y56" s="110"/>
      <c r="Z56" s="111"/>
    </row>
    <row r="57" spans="1:26" s="45" customFormat="1" x14ac:dyDescent="0.25">
      <c r="A57" s="127">
        <v>167</v>
      </c>
      <c r="B57" s="124" t="s">
        <v>61</v>
      </c>
      <c r="C57" s="408">
        <v>78741</v>
      </c>
      <c r="D57" s="412">
        <v>0</v>
      </c>
      <c r="E57" s="420">
        <v>0</v>
      </c>
      <c r="F57" s="155">
        <v>4</v>
      </c>
      <c r="G57" s="419">
        <v>5.0799456445816032E-5</v>
      </c>
      <c r="H57" s="269">
        <v>35348</v>
      </c>
      <c r="I57" s="15">
        <v>31225</v>
      </c>
      <c r="J57" s="331">
        <v>1.1320416333066454</v>
      </c>
      <c r="K57" s="427">
        <v>1.1325473564216604</v>
      </c>
      <c r="L57" s="434">
        <v>0.65113662224194802</v>
      </c>
      <c r="M57" s="14">
        <f>Lisäosat[[#This Row],[HYTE-kerroin (sis. Kulttuurihyte)]]*Lisäosat[[#This Row],[Asukasmäärä 31.12.2024]]</f>
        <v>51271.148771953231</v>
      </c>
      <c r="N57" s="427">
        <f>Lisäosat[[#This Row],[HYTE-kerroin (sis. Kulttuurihyte)]]/$N$7</f>
        <v>0.96861243022420562</v>
      </c>
      <c r="O57" s="439">
        <v>0.634752287398895</v>
      </c>
      <c r="P57" s="197">
        <v>0</v>
      </c>
      <c r="Q57" s="159">
        <v>0</v>
      </c>
      <c r="R57" s="159">
        <v>1250274.3177158113</v>
      </c>
      <c r="S57" s="159">
        <v>1576490.7999824341</v>
      </c>
      <c r="T57" s="159">
        <v>547792.08728835732</v>
      </c>
      <c r="U57" s="309">
        <f t="shared" si="1"/>
        <v>3374557.204986603</v>
      </c>
      <c r="V57" s="44"/>
      <c r="W57" s="44"/>
      <c r="X57" s="110"/>
      <c r="Y57" s="110"/>
      <c r="Z57" s="111"/>
    </row>
    <row r="58" spans="1:26" s="45" customFormat="1" x14ac:dyDescent="0.25">
      <c r="A58" s="127">
        <v>169</v>
      </c>
      <c r="B58" s="124" t="s">
        <v>62</v>
      </c>
      <c r="C58" s="408">
        <v>4848</v>
      </c>
      <c r="D58" s="412">
        <v>0</v>
      </c>
      <c r="E58" s="420">
        <v>0</v>
      </c>
      <c r="F58" s="155">
        <v>0</v>
      </c>
      <c r="G58" s="419">
        <v>0</v>
      </c>
      <c r="H58" s="269">
        <v>1532</v>
      </c>
      <c r="I58" s="15">
        <v>2022</v>
      </c>
      <c r="J58" s="331">
        <v>0.75766567754698322</v>
      </c>
      <c r="K58" s="427">
        <v>0.75800415365538376</v>
      </c>
      <c r="L58" s="434">
        <v>0.497677478413316</v>
      </c>
      <c r="M58" s="14">
        <f>Lisäosat[[#This Row],[HYTE-kerroin (sis. Kulttuurihyte)]]*Lisäosat[[#This Row],[Asukasmäärä 31.12.2024]]</f>
        <v>2412.740415347756</v>
      </c>
      <c r="N58" s="427">
        <f>Lisäosat[[#This Row],[HYTE-kerroin (sis. Kulttuurihyte)]]/$N$7</f>
        <v>0.740330946482465</v>
      </c>
      <c r="O58" s="439">
        <v>0</v>
      </c>
      <c r="P58" s="197">
        <v>0</v>
      </c>
      <c r="Q58" s="159">
        <v>0</v>
      </c>
      <c r="R58" s="159">
        <v>51520.753999636632</v>
      </c>
      <c r="S58" s="159">
        <v>74187.201938066297</v>
      </c>
      <c r="T58" s="159">
        <v>0</v>
      </c>
      <c r="U58" s="309">
        <f t="shared" si="1"/>
        <v>125707.95593770294</v>
      </c>
      <c r="V58" s="44"/>
      <c r="W58" s="44"/>
      <c r="X58" s="110"/>
      <c r="Y58" s="110"/>
      <c r="Z58" s="111"/>
    </row>
    <row r="59" spans="1:26" s="45" customFormat="1" x14ac:dyDescent="0.25">
      <c r="A59" s="127">
        <v>171</v>
      </c>
      <c r="B59" s="124" t="s">
        <v>63</v>
      </c>
      <c r="C59" s="408">
        <v>4552</v>
      </c>
      <c r="D59" s="412">
        <v>9.4850000000000004E-2</v>
      </c>
      <c r="E59" s="420">
        <v>0</v>
      </c>
      <c r="F59" s="155">
        <v>0</v>
      </c>
      <c r="G59" s="419">
        <v>0</v>
      </c>
      <c r="H59" s="269">
        <v>1287</v>
      </c>
      <c r="I59" s="15">
        <v>1735</v>
      </c>
      <c r="J59" s="331">
        <v>0.74178674351585017</v>
      </c>
      <c r="K59" s="427">
        <v>0.74211812594169957</v>
      </c>
      <c r="L59" s="434">
        <v>0.62706501298420003</v>
      </c>
      <c r="M59" s="14">
        <f>Lisäosat[[#This Row],[HYTE-kerroin (sis. Kulttuurihyte)]]*Lisäosat[[#This Row],[Asukasmäärä 31.12.2024]]</f>
        <v>2854.3999391040784</v>
      </c>
      <c r="N59" s="427">
        <f>Lisäosat[[#This Row],[HYTE-kerroin (sis. Kulttuurihyte)]]/$N$7</f>
        <v>0.93280418484818217</v>
      </c>
      <c r="O59" s="439">
        <v>0</v>
      </c>
      <c r="P59" s="197">
        <v>28923.414827999997</v>
      </c>
      <c r="Q59" s="159">
        <v>0</v>
      </c>
      <c r="R59" s="159">
        <v>47361.26636419836</v>
      </c>
      <c r="S59" s="159">
        <v>87767.396503695898</v>
      </c>
      <c r="T59" s="159">
        <v>0</v>
      </c>
      <c r="U59" s="309">
        <f t="shared" si="1"/>
        <v>164052.07769589426</v>
      </c>
      <c r="V59" s="44"/>
      <c r="W59" s="44"/>
      <c r="X59" s="110"/>
      <c r="Y59" s="110"/>
      <c r="Z59" s="111"/>
    </row>
    <row r="60" spans="1:26" s="45" customFormat="1" x14ac:dyDescent="0.25">
      <c r="A60" s="127">
        <v>172</v>
      </c>
      <c r="B60" s="124" t="s">
        <v>64</v>
      </c>
      <c r="C60" s="408">
        <v>4099</v>
      </c>
      <c r="D60" s="412">
        <v>1.4112166666666668</v>
      </c>
      <c r="E60" s="420">
        <v>0</v>
      </c>
      <c r="F60" s="155">
        <v>0</v>
      </c>
      <c r="G60" s="419">
        <v>0</v>
      </c>
      <c r="H60" s="269">
        <v>1288</v>
      </c>
      <c r="I60" s="15">
        <v>1369</v>
      </c>
      <c r="J60" s="331">
        <v>0.94083272461650835</v>
      </c>
      <c r="K60" s="427">
        <v>0.94125302793592902</v>
      </c>
      <c r="L60" s="434">
        <v>0.60349789034776402</v>
      </c>
      <c r="M60" s="14">
        <f>Lisäosat[[#This Row],[HYTE-kerroin (sis. Kulttuurihyte)]]*Lisäosat[[#This Row],[Asukasmäärä 31.12.2024]]</f>
        <v>2473.7378525354848</v>
      </c>
      <c r="N60" s="427">
        <f>Lisäosat[[#This Row],[HYTE-kerroin (sis. Kulttuurihyte)]]/$N$7</f>
        <v>0.89774639950710822</v>
      </c>
      <c r="O60" s="439">
        <v>0</v>
      </c>
      <c r="P60" s="197">
        <v>581263.23156824999</v>
      </c>
      <c r="Q60" s="159">
        <v>0</v>
      </c>
      <c r="R60" s="159">
        <v>54091.910184361412</v>
      </c>
      <c r="S60" s="159">
        <v>76062.757700951101</v>
      </c>
      <c r="T60" s="159">
        <v>0</v>
      </c>
      <c r="U60" s="309">
        <f t="shared" si="1"/>
        <v>711417.89945356245</v>
      </c>
      <c r="V60" s="44"/>
      <c r="W60" s="44"/>
      <c r="X60" s="110"/>
      <c r="Y60" s="110"/>
      <c r="Z60" s="111"/>
    </row>
    <row r="61" spans="1:26" s="45" customFormat="1" x14ac:dyDescent="0.25">
      <c r="A61" s="127">
        <v>176</v>
      </c>
      <c r="B61" s="124" t="s">
        <v>65</v>
      </c>
      <c r="C61" s="408">
        <v>4160</v>
      </c>
      <c r="D61" s="412">
        <v>1.5198833333333333</v>
      </c>
      <c r="E61" s="420">
        <v>0</v>
      </c>
      <c r="F61" s="155">
        <v>0</v>
      </c>
      <c r="G61" s="419">
        <v>0</v>
      </c>
      <c r="H61" s="269">
        <v>1319</v>
      </c>
      <c r="I61" s="15">
        <v>1365</v>
      </c>
      <c r="J61" s="331">
        <v>0.96630036630036631</v>
      </c>
      <c r="K61" s="427">
        <v>0.96673204691785231</v>
      </c>
      <c r="L61" s="434">
        <v>0.49591368416486797</v>
      </c>
      <c r="M61" s="14">
        <f>Lisäosat[[#This Row],[HYTE-kerroin (sis. Kulttuurihyte)]]*Lisäosat[[#This Row],[Asukasmäärä 31.12.2024]]</f>
        <v>2063.0009261258506</v>
      </c>
      <c r="N61" s="427">
        <f>Lisäosat[[#This Row],[HYTE-kerroin (sis. Kulttuurihyte)]]/$N$7</f>
        <v>0.73770717602470393</v>
      </c>
      <c r="O61" s="439">
        <v>0</v>
      </c>
      <c r="P61" s="197">
        <v>1270675.9665599999</v>
      </c>
      <c r="Q61" s="159">
        <v>0</v>
      </c>
      <c r="R61" s="159">
        <v>56382.906518799282</v>
      </c>
      <c r="S61" s="159">
        <v>63433.37448627143</v>
      </c>
      <c r="T61" s="159">
        <v>0</v>
      </c>
      <c r="U61" s="309">
        <f t="shared" si="1"/>
        <v>1390492.2475650706</v>
      </c>
      <c r="V61" s="44"/>
      <c r="W61" s="44"/>
      <c r="X61" s="110"/>
      <c r="Y61" s="110"/>
      <c r="Z61" s="111"/>
    </row>
    <row r="62" spans="1:26" s="45" customFormat="1" x14ac:dyDescent="0.25">
      <c r="A62" s="127">
        <v>177</v>
      </c>
      <c r="B62" s="124" t="s">
        <v>66</v>
      </c>
      <c r="C62" s="408">
        <v>1668</v>
      </c>
      <c r="D62" s="412">
        <v>0.62613333333333332</v>
      </c>
      <c r="E62" s="420">
        <v>0</v>
      </c>
      <c r="F62" s="155">
        <v>0</v>
      </c>
      <c r="G62" s="419">
        <v>0</v>
      </c>
      <c r="H62" s="269">
        <v>656</v>
      </c>
      <c r="I62" s="15">
        <v>673</v>
      </c>
      <c r="J62" s="331">
        <v>0.97473997028231796</v>
      </c>
      <c r="K62" s="427">
        <v>0.97517542116998623</v>
      </c>
      <c r="L62" s="434">
        <v>0.53288863826175703</v>
      </c>
      <c r="M62" s="14">
        <f>Lisäosat[[#This Row],[HYTE-kerroin (sis. Kulttuurihyte)]]*Lisäosat[[#This Row],[Asukasmäärä 31.12.2024]]</f>
        <v>888.85824862061077</v>
      </c>
      <c r="N62" s="427">
        <f>Lisäosat[[#This Row],[HYTE-kerroin (sis. Kulttuurihyte)]]/$N$7</f>
        <v>0.79271007237831792</v>
      </c>
      <c r="O62" s="439">
        <v>0</v>
      </c>
      <c r="P62" s="197">
        <v>69963.712895999997</v>
      </c>
      <c r="Q62" s="159">
        <v>0</v>
      </c>
      <c r="R62" s="159">
        <v>22804.828287211749</v>
      </c>
      <c r="S62" s="159">
        <v>27330.709083027799</v>
      </c>
      <c r="T62" s="159">
        <v>0</v>
      </c>
      <c r="U62" s="309">
        <f t="shared" si="1"/>
        <v>120099.25026623956</v>
      </c>
      <c r="V62" s="44"/>
      <c r="W62" s="44"/>
      <c r="X62" s="110"/>
      <c r="Y62" s="110"/>
      <c r="Z62" s="111"/>
    </row>
    <row r="63" spans="1:26" s="45" customFormat="1" x14ac:dyDescent="0.25">
      <c r="A63" s="127">
        <v>178</v>
      </c>
      <c r="B63" s="124" t="s">
        <v>67</v>
      </c>
      <c r="C63" s="408">
        <v>5674</v>
      </c>
      <c r="D63" s="412">
        <v>0.82289999999999996</v>
      </c>
      <c r="E63" s="420">
        <v>0</v>
      </c>
      <c r="F63" s="155">
        <v>0</v>
      </c>
      <c r="G63" s="419">
        <v>0</v>
      </c>
      <c r="H63" s="269">
        <v>1753</v>
      </c>
      <c r="I63" s="15">
        <v>2131</v>
      </c>
      <c r="J63" s="331">
        <v>0.82261848897231349</v>
      </c>
      <c r="K63" s="427">
        <v>0.82298598180338267</v>
      </c>
      <c r="L63" s="434">
        <v>0.59954367929069297</v>
      </c>
      <c r="M63" s="14">
        <f>Lisäosat[[#This Row],[HYTE-kerroin (sis. Kulttuurihyte)]]*Lisäosat[[#This Row],[Asukasmäärä 31.12.2024]]</f>
        <v>3401.8108362953917</v>
      </c>
      <c r="N63" s="427">
        <f>Lisäosat[[#This Row],[HYTE-kerroin (sis. Kulttuurihyte)]]/$N$7</f>
        <v>0.8918642269326007</v>
      </c>
      <c r="O63" s="439">
        <v>0</v>
      </c>
      <c r="P63" s="197">
        <v>312785.32685399993</v>
      </c>
      <c r="Q63" s="159">
        <v>0</v>
      </c>
      <c r="R63" s="159">
        <v>65468.106899748556</v>
      </c>
      <c r="S63" s="159">
        <v>104599.24568013399</v>
      </c>
      <c r="T63" s="159">
        <v>0</v>
      </c>
      <c r="U63" s="309">
        <f t="shared" si="1"/>
        <v>482852.67943388247</v>
      </c>
      <c r="V63" s="44"/>
      <c r="W63" s="44"/>
      <c r="X63" s="110"/>
      <c r="Y63" s="110"/>
      <c r="Z63" s="111"/>
    </row>
    <row r="64" spans="1:26" s="45" customFormat="1" x14ac:dyDescent="0.25">
      <c r="A64" s="127">
        <v>179</v>
      </c>
      <c r="B64" s="124" t="s">
        <v>68</v>
      </c>
      <c r="C64" s="408">
        <v>149194</v>
      </c>
      <c r="D64" s="412">
        <v>0</v>
      </c>
      <c r="E64" s="420">
        <v>0</v>
      </c>
      <c r="F64" s="155">
        <v>16</v>
      </c>
      <c r="G64" s="419">
        <v>1.0724291861603014E-4</v>
      </c>
      <c r="H64" s="269">
        <v>66792</v>
      </c>
      <c r="I64" s="15">
        <v>62937</v>
      </c>
      <c r="J64" s="331">
        <v>1.0612517279183946</v>
      </c>
      <c r="K64" s="427">
        <v>1.0617258266740122</v>
      </c>
      <c r="L64" s="434">
        <v>0.70589690530726201</v>
      </c>
      <c r="M64" s="14">
        <f>Lisäosat[[#This Row],[HYTE-kerroin (sis. Kulttuurihyte)]]*Lisäosat[[#This Row],[Asukasmäärä 31.12.2024]]</f>
        <v>105315.58289041165</v>
      </c>
      <c r="N64" s="427">
        <f>Lisäosat[[#This Row],[HYTE-kerroin (sis. Kulttuurihyte)]]/$N$7</f>
        <v>1.0500722791220152</v>
      </c>
      <c r="O64" s="439">
        <v>1.0776879626118359</v>
      </c>
      <c r="P64" s="197">
        <v>0</v>
      </c>
      <c r="Q64" s="159">
        <v>0</v>
      </c>
      <c r="R64" s="159">
        <v>2220811.7842469322</v>
      </c>
      <c r="S64" s="159">
        <v>3238254.8762461897</v>
      </c>
      <c r="T64" s="159">
        <v>1762198.9737172562</v>
      </c>
      <c r="U64" s="309">
        <f t="shared" si="1"/>
        <v>7221265.6342103789</v>
      </c>
      <c r="V64" s="44"/>
      <c r="W64" s="44"/>
      <c r="X64" s="110"/>
      <c r="Y64" s="110"/>
      <c r="Z64" s="111"/>
    </row>
    <row r="65" spans="1:26" s="45" customFormat="1" x14ac:dyDescent="0.25">
      <c r="A65" s="127">
        <v>181</v>
      </c>
      <c r="B65" s="124" t="s">
        <v>69</v>
      </c>
      <c r="C65" s="408">
        <v>1658</v>
      </c>
      <c r="D65" s="412">
        <v>0.38423333333333332</v>
      </c>
      <c r="E65" s="420">
        <v>0</v>
      </c>
      <c r="F65" s="155">
        <v>0</v>
      </c>
      <c r="G65" s="419">
        <v>0</v>
      </c>
      <c r="H65" s="269">
        <v>445</v>
      </c>
      <c r="I65" s="15">
        <v>656</v>
      </c>
      <c r="J65" s="331">
        <v>0.67835365853658536</v>
      </c>
      <c r="K65" s="427">
        <v>0.67865670315542581</v>
      </c>
      <c r="L65" s="434">
        <v>0.52817761184159095</v>
      </c>
      <c r="M65" s="14">
        <f>Lisäosat[[#This Row],[HYTE-kerroin (sis. Kulttuurihyte)]]*Lisäosat[[#This Row],[Asukasmäärä 31.12.2024]]</f>
        <v>875.71848043335785</v>
      </c>
      <c r="N65" s="427">
        <f>Lisäosat[[#This Row],[HYTE-kerroin (sis. Kulttuurihyte)]]/$N$7</f>
        <v>0.78570208266645691</v>
      </c>
      <c r="O65" s="439">
        <v>0</v>
      </c>
      <c r="P65" s="197">
        <v>42676.573477999991</v>
      </c>
      <c r="Q65" s="159">
        <v>0</v>
      </c>
      <c r="R65" s="159">
        <v>15775.483649920376</v>
      </c>
      <c r="S65" s="159">
        <v>26926.686076770577</v>
      </c>
      <c r="T65" s="159">
        <v>0</v>
      </c>
      <c r="U65" s="309">
        <f t="shared" si="1"/>
        <v>85378.743204690938</v>
      </c>
      <c r="V65" s="44"/>
      <c r="W65" s="44"/>
      <c r="X65" s="110"/>
      <c r="Y65" s="110"/>
      <c r="Z65" s="111"/>
    </row>
    <row r="66" spans="1:26" s="45" customFormat="1" x14ac:dyDescent="0.25">
      <c r="A66" s="127">
        <v>182</v>
      </c>
      <c r="B66" s="124" t="s">
        <v>70</v>
      </c>
      <c r="C66" s="408">
        <v>19116</v>
      </c>
      <c r="D66" s="412">
        <v>0.24018333333333333</v>
      </c>
      <c r="E66" s="420">
        <v>0</v>
      </c>
      <c r="F66" s="155">
        <v>1</v>
      </c>
      <c r="G66" s="419">
        <v>5.2312199204854574E-5</v>
      </c>
      <c r="H66" s="269">
        <v>6706</v>
      </c>
      <c r="I66" s="15">
        <v>6957</v>
      </c>
      <c r="J66" s="331">
        <v>0.96392123041540889</v>
      </c>
      <c r="K66" s="427">
        <v>0.96435184818858299</v>
      </c>
      <c r="L66" s="434">
        <v>0.66548395525104298</v>
      </c>
      <c r="M66" s="14">
        <f>Lisäosat[[#This Row],[HYTE-kerroin (sis. Kulttuurihyte)]]*Lisäosat[[#This Row],[Asukasmäärä 31.12.2024]]</f>
        <v>12721.391288578938</v>
      </c>
      <c r="N66" s="427">
        <f>Lisäosat[[#This Row],[HYTE-kerroin (sis. Kulttuurihyte)]]/$N$7</f>
        <v>0.98995511717879003</v>
      </c>
      <c r="O66" s="439">
        <v>0</v>
      </c>
      <c r="P66" s="197">
        <v>307574.17475399998</v>
      </c>
      <c r="Q66" s="159">
        <v>0</v>
      </c>
      <c r="R66" s="159">
        <v>258452.39001822079</v>
      </c>
      <c r="S66" s="159">
        <v>391158.70835318818</v>
      </c>
      <c r="T66" s="159">
        <v>0</v>
      </c>
      <c r="U66" s="309">
        <f t="shared" si="1"/>
        <v>957185.27312540892</v>
      </c>
      <c r="V66" s="44"/>
      <c r="W66" s="44"/>
      <c r="X66" s="110"/>
      <c r="Y66" s="110"/>
      <c r="Z66" s="111"/>
    </row>
    <row r="67" spans="1:26" s="45" customFormat="1" x14ac:dyDescent="0.25">
      <c r="A67" s="127">
        <v>186</v>
      </c>
      <c r="B67" s="124" t="s">
        <v>71</v>
      </c>
      <c r="C67" s="408">
        <v>46871</v>
      </c>
      <c r="D67" s="412">
        <v>0</v>
      </c>
      <c r="E67" s="420">
        <v>0</v>
      </c>
      <c r="F67" s="155">
        <v>4</v>
      </c>
      <c r="G67" s="419">
        <v>8.5340615732542514E-5</v>
      </c>
      <c r="H67" s="269">
        <v>14078</v>
      </c>
      <c r="I67" s="15">
        <v>21616</v>
      </c>
      <c r="J67" s="331">
        <v>0.65127683197631381</v>
      </c>
      <c r="K67" s="427">
        <v>0.65156778041717822</v>
      </c>
      <c r="L67" s="434">
        <v>0.78985713127489598</v>
      </c>
      <c r="M67" s="14">
        <f>Lisäosat[[#This Row],[HYTE-kerroin (sis. Kulttuurihyte)]]*Lisäosat[[#This Row],[Asukasmäärä 31.12.2024]]</f>
        <v>37021.393599985648</v>
      </c>
      <c r="N67" s="427">
        <f>Lisäosat[[#This Row],[HYTE-kerroin (sis. Kulttuurihyte)]]/$N$7</f>
        <v>1.174969137536569</v>
      </c>
      <c r="O67" s="439">
        <v>1.1991825043699518</v>
      </c>
      <c r="P67" s="197">
        <v>0</v>
      </c>
      <c r="Q67" s="159">
        <v>0</v>
      </c>
      <c r="R67" s="159">
        <v>428165.66077178851</v>
      </c>
      <c r="S67" s="159">
        <v>1138337.7944679998</v>
      </c>
      <c r="T67" s="159">
        <v>616027.43945907126</v>
      </c>
      <c r="U67" s="309">
        <f t="shared" si="1"/>
        <v>2182530.8946988597</v>
      </c>
      <c r="V67" s="44"/>
      <c r="W67" s="44"/>
      <c r="X67" s="110"/>
      <c r="Y67" s="110"/>
      <c r="Z67" s="111"/>
    </row>
    <row r="68" spans="1:26" s="45" customFormat="1" x14ac:dyDescent="0.25">
      <c r="A68" s="127">
        <v>202</v>
      </c>
      <c r="B68" s="124" t="s">
        <v>72</v>
      </c>
      <c r="C68" s="408">
        <v>36551</v>
      </c>
      <c r="D68" s="412">
        <v>0</v>
      </c>
      <c r="E68" s="420">
        <v>0</v>
      </c>
      <c r="F68" s="155">
        <v>0</v>
      </c>
      <c r="G68" s="419">
        <v>0</v>
      </c>
      <c r="H68" s="269">
        <v>10651</v>
      </c>
      <c r="I68" s="15">
        <v>16738</v>
      </c>
      <c r="J68" s="331">
        <v>0.63633647986617281</v>
      </c>
      <c r="K68" s="427">
        <v>0.63662075392229178</v>
      </c>
      <c r="L68" s="434">
        <v>0.69422781769345199</v>
      </c>
      <c r="M68" s="14">
        <f>Lisäosat[[#This Row],[HYTE-kerroin (sis. Kulttuurihyte)]]*Lisäosat[[#This Row],[Asukasmäärä 31.12.2024]]</f>
        <v>25374.720964513363</v>
      </c>
      <c r="N68" s="427">
        <f>Lisäosat[[#This Row],[HYTE-kerroin (sis. Kulttuurihyte)]]/$N$7</f>
        <v>1.0327136742977394</v>
      </c>
      <c r="O68" s="439">
        <v>0.98062771826196526</v>
      </c>
      <c r="P68" s="197">
        <v>0</v>
      </c>
      <c r="Q68" s="159">
        <v>0</v>
      </c>
      <c r="R68" s="159">
        <v>326233.13497612393</v>
      </c>
      <c r="S68" s="159">
        <v>780224.65091633552</v>
      </c>
      <c r="T68" s="159">
        <v>392838.44408291631</v>
      </c>
      <c r="U68" s="309">
        <f t="shared" si="1"/>
        <v>1499296.2299753758</v>
      </c>
      <c r="V68" s="44"/>
      <c r="W68" s="44"/>
      <c r="X68" s="110"/>
      <c r="Y68" s="110"/>
      <c r="Z68" s="111"/>
    </row>
    <row r="69" spans="1:26" s="45" customFormat="1" x14ac:dyDescent="0.25">
      <c r="A69" s="127">
        <v>204</v>
      </c>
      <c r="B69" s="124" t="s">
        <v>73</v>
      </c>
      <c r="C69" s="408">
        <v>2589</v>
      </c>
      <c r="D69" s="412">
        <v>1.1962833333333334</v>
      </c>
      <c r="E69" s="420">
        <v>0</v>
      </c>
      <c r="F69" s="155">
        <v>0</v>
      </c>
      <c r="G69" s="419">
        <v>0</v>
      </c>
      <c r="H69" s="269">
        <v>718</v>
      </c>
      <c r="I69" s="15">
        <v>843</v>
      </c>
      <c r="J69" s="331">
        <v>0.85172004744958485</v>
      </c>
      <c r="K69" s="427">
        <v>0.85210054097813015</v>
      </c>
      <c r="L69" s="434">
        <v>0.57195679704172198</v>
      </c>
      <c r="M69" s="14">
        <f>Lisäosat[[#This Row],[HYTE-kerroin (sis. Kulttuurihyte)]]*Lisäosat[[#This Row],[Asukasmäärä 31.12.2024]]</f>
        <v>1480.7961475410182</v>
      </c>
      <c r="N69" s="427">
        <f>Lisäosat[[#This Row],[HYTE-kerroin (sis. Kulttuurihyte)]]/$N$7</f>
        <v>0.8508267608391088</v>
      </c>
      <c r="O69" s="439">
        <v>0</v>
      </c>
      <c r="P69" s="197">
        <v>311219.88611174998</v>
      </c>
      <c r="Q69" s="159">
        <v>0</v>
      </c>
      <c r="R69" s="159">
        <v>30929.357974305149</v>
      </c>
      <c r="S69" s="159">
        <v>45531.679300403404</v>
      </c>
      <c r="T69" s="159">
        <v>0</v>
      </c>
      <c r="U69" s="309">
        <f t="shared" si="1"/>
        <v>387680.92338645854</v>
      </c>
      <c r="V69" s="44"/>
      <c r="W69" s="44"/>
      <c r="X69" s="110"/>
      <c r="Y69" s="110"/>
      <c r="Z69" s="111"/>
    </row>
    <row r="70" spans="1:26" s="45" customFormat="1" x14ac:dyDescent="0.25">
      <c r="A70" s="127">
        <v>205</v>
      </c>
      <c r="B70" s="124" t="s">
        <v>74</v>
      </c>
      <c r="C70" s="408">
        <v>36433</v>
      </c>
      <c r="D70" s="412">
        <v>0.18211666666666668</v>
      </c>
      <c r="E70" s="420">
        <v>0</v>
      </c>
      <c r="F70" s="155">
        <v>3</v>
      </c>
      <c r="G70" s="419">
        <v>8.2342930859385726E-5</v>
      </c>
      <c r="H70" s="269">
        <v>15599</v>
      </c>
      <c r="I70" s="15">
        <v>14949</v>
      </c>
      <c r="J70" s="331">
        <v>1.0434811693089838</v>
      </c>
      <c r="K70" s="427">
        <v>1.0439473293263155</v>
      </c>
      <c r="L70" s="434">
        <v>0.57770779696209595</v>
      </c>
      <c r="M70" s="14">
        <f>Lisäosat[[#This Row],[HYTE-kerroin (sis. Kulttuurihyte)]]*Lisäosat[[#This Row],[Asukasmäärä 31.12.2024]]</f>
        <v>21047.628166720042</v>
      </c>
      <c r="N70" s="427">
        <f>Lisäosat[[#This Row],[HYTE-kerroin (sis. Kulttuurihyte)]]/$N$7</f>
        <v>0.85938178572760726</v>
      </c>
      <c r="O70" s="439">
        <v>0</v>
      </c>
      <c r="P70" s="197">
        <v>444482.43605150003</v>
      </c>
      <c r="Q70" s="159">
        <v>0</v>
      </c>
      <c r="R70" s="159">
        <v>533238.54535182612</v>
      </c>
      <c r="S70" s="159">
        <v>647174.73590988573</v>
      </c>
      <c r="T70" s="159">
        <v>0</v>
      </c>
      <c r="U70" s="309">
        <f t="shared" si="1"/>
        <v>1624895.7173132119</v>
      </c>
      <c r="V70" s="44"/>
      <c r="W70" s="44"/>
      <c r="X70" s="110"/>
      <c r="Y70" s="110"/>
      <c r="Z70" s="111"/>
    </row>
    <row r="71" spans="1:26" s="45" customFormat="1" x14ac:dyDescent="0.25">
      <c r="A71" s="127">
        <v>208</v>
      </c>
      <c r="B71" s="124" t="s">
        <v>75</v>
      </c>
      <c r="C71" s="408">
        <v>12271</v>
      </c>
      <c r="D71" s="412">
        <v>0.45220000000000005</v>
      </c>
      <c r="E71" s="420">
        <v>0</v>
      </c>
      <c r="F71" s="155">
        <v>3</v>
      </c>
      <c r="G71" s="419">
        <v>2.4447885257925189E-4</v>
      </c>
      <c r="H71" s="269">
        <v>4303</v>
      </c>
      <c r="I71" s="15">
        <v>4775</v>
      </c>
      <c r="J71" s="331">
        <v>0.90115183246073294</v>
      </c>
      <c r="K71" s="427">
        <v>0.90155440891941174</v>
      </c>
      <c r="L71" s="434">
        <v>0.68128789147417501</v>
      </c>
      <c r="M71" s="14">
        <f>Lisäosat[[#This Row],[HYTE-kerroin (sis. Kulttuurihyte)]]*Lisäosat[[#This Row],[Asukasmäärä 31.12.2024]]</f>
        <v>8360.0837162796015</v>
      </c>
      <c r="N71" s="427">
        <f>Lisäosat[[#This Row],[HYTE-kerroin (sis. Kulttuurihyte)]]/$N$7</f>
        <v>1.0134646058932923</v>
      </c>
      <c r="O71" s="439">
        <v>0</v>
      </c>
      <c r="P71" s="197">
        <v>371723.90593800001</v>
      </c>
      <c r="Q71" s="159">
        <v>0</v>
      </c>
      <c r="R71" s="159">
        <v>155102.89760893842</v>
      </c>
      <c r="S71" s="159">
        <v>257056.75377820595</v>
      </c>
      <c r="T71" s="159">
        <v>0</v>
      </c>
      <c r="U71" s="309">
        <f t="shared" si="1"/>
        <v>783883.55732514441</v>
      </c>
      <c r="V71" s="44"/>
      <c r="W71" s="44"/>
      <c r="X71" s="110"/>
      <c r="Y71" s="110"/>
      <c r="Z71" s="111"/>
    </row>
    <row r="72" spans="1:26" s="45" customFormat="1" x14ac:dyDescent="0.25">
      <c r="A72" s="127">
        <v>211</v>
      </c>
      <c r="B72" s="124" t="s">
        <v>76</v>
      </c>
      <c r="C72" s="408">
        <v>33951</v>
      </c>
      <c r="D72" s="412">
        <v>0</v>
      </c>
      <c r="E72" s="420">
        <v>0</v>
      </c>
      <c r="F72" s="155">
        <v>2</v>
      </c>
      <c r="G72" s="419">
        <v>5.8908426850460955E-5</v>
      </c>
      <c r="H72" s="269">
        <v>8812</v>
      </c>
      <c r="I72" s="15">
        <v>15210</v>
      </c>
      <c r="J72" s="331">
        <v>0.57935568704799478</v>
      </c>
      <c r="K72" s="427">
        <v>0.57961450576467022</v>
      </c>
      <c r="L72" s="434">
        <v>0.68111462284583901</v>
      </c>
      <c r="M72" s="14">
        <f>Lisäosat[[#This Row],[HYTE-kerroin (sis. Kulttuurihyte)]]*Lisäosat[[#This Row],[Asukasmäärä 31.12.2024]]</f>
        <v>23124.522560239082</v>
      </c>
      <c r="N72" s="427">
        <f>Lisäosat[[#This Row],[HYTE-kerroin (sis. Kulttuurihyte)]]/$N$7</f>
        <v>1.0132068563804539</v>
      </c>
      <c r="O72" s="439">
        <v>1.3401917097943878</v>
      </c>
      <c r="P72" s="197">
        <v>0</v>
      </c>
      <c r="Q72" s="159">
        <v>0</v>
      </c>
      <c r="R72" s="159">
        <v>275892.45903473278</v>
      </c>
      <c r="S72" s="159">
        <v>711035.30822670774</v>
      </c>
      <c r="T72" s="159">
        <v>498689.30218195269</v>
      </c>
      <c r="U72" s="309">
        <f t="shared" si="1"/>
        <v>1485617.0694433933</v>
      </c>
      <c r="V72" s="44"/>
      <c r="W72" s="44"/>
      <c r="X72" s="110"/>
      <c r="Y72" s="110"/>
      <c r="Z72" s="111"/>
    </row>
    <row r="73" spans="1:26" s="45" customFormat="1" x14ac:dyDescent="0.25">
      <c r="A73" s="127">
        <v>213</v>
      </c>
      <c r="B73" s="124" t="s">
        <v>77</v>
      </c>
      <c r="C73" s="408">
        <v>5062</v>
      </c>
      <c r="D73" s="412">
        <v>1.0241166666666668</v>
      </c>
      <c r="E73" s="420">
        <v>0</v>
      </c>
      <c r="F73" s="155">
        <v>0</v>
      </c>
      <c r="G73" s="419">
        <v>0</v>
      </c>
      <c r="H73" s="269">
        <v>1555</v>
      </c>
      <c r="I73" s="15">
        <v>1803</v>
      </c>
      <c r="J73" s="331">
        <v>0.86245146977260123</v>
      </c>
      <c r="K73" s="427">
        <v>0.86283675740779953</v>
      </c>
      <c r="L73" s="434">
        <v>0.61043794736396595</v>
      </c>
      <c r="M73" s="14">
        <f>Lisäosat[[#This Row],[HYTE-kerroin (sis. Kulttuurihyte)]]*Lisäosat[[#This Row],[Asukasmäärä 31.12.2024]]</f>
        <v>3090.0368895563956</v>
      </c>
      <c r="N73" s="427">
        <f>Lisäosat[[#This Row],[HYTE-kerroin (sis. Kulttuurihyte)]]/$N$7</f>
        <v>0.9080702321141767</v>
      </c>
      <c r="O73" s="439">
        <v>0</v>
      </c>
      <c r="P73" s="197">
        <v>520922.13477150002</v>
      </c>
      <c r="Q73" s="159">
        <v>0</v>
      </c>
      <c r="R73" s="159">
        <v>61234.868917295898</v>
      </c>
      <c r="S73" s="159">
        <v>95012.786814263774</v>
      </c>
      <c r="T73" s="159">
        <v>0</v>
      </c>
      <c r="U73" s="309">
        <f t="shared" ref="U73:U136" si="2">SUM(P73:T73)</f>
        <v>677169.79050305975</v>
      </c>
      <c r="V73" s="44"/>
      <c r="W73" s="44"/>
      <c r="X73" s="110"/>
      <c r="Y73" s="110"/>
      <c r="Z73" s="111"/>
    </row>
    <row r="74" spans="1:26" s="45" customFormat="1" x14ac:dyDescent="0.25">
      <c r="A74" s="127">
        <v>214</v>
      </c>
      <c r="B74" s="124" t="s">
        <v>78</v>
      </c>
      <c r="C74" s="408">
        <v>12478</v>
      </c>
      <c r="D74" s="412">
        <v>0.30081666666666668</v>
      </c>
      <c r="E74" s="420">
        <v>0</v>
      </c>
      <c r="F74" s="155">
        <v>0</v>
      </c>
      <c r="G74" s="419">
        <v>0</v>
      </c>
      <c r="H74" s="269">
        <v>5300</v>
      </c>
      <c r="I74" s="15">
        <v>4790</v>
      </c>
      <c r="J74" s="331">
        <v>1.1064718162839249</v>
      </c>
      <c r="K74" s="427">
        <v>1.1069661164555298</v>
      </c>
      <c r="L74" s="434">
        <v>0.63304296208650801</v>
      </c>
      <c r="M74" s="14">
        <f>Lisäosat[[#This Row],[HYTE-kerroin (sis. Kulttuurihyte)]]*Lisäosat[[#This Row],[Asukasmäärä 31.12.2024]]</f>
        <v>7899.1100809154468</v>
      </c>
      <c r="N74" s="427">
        <f>Lisäosat[[#This Row],[HYTE-kerroin (sis. Kulttuurihyte)]]/$N$7</f>
        <v>0.94169681292338747</v>
      </c>
      <c r="O74" s="439">
        <v>0</v>
      </c>
      <c r="P74" s="197">
        <v>251453.018663</v>
      </c>
      <c r="Q74" s="159">
        <v>0</v>
      </c>
      <c r="R74" s="159">
        <v>193654.37927987205</v>
      </c>
      <c r="S74" s="159">
        <v>242882.68683037147</v>
      </c>
      <c r="T74" s="159">
        <v>0</v>
      </c>
      <c r="U74" s="309">
        <f t="shared" si="2"/>
        <v>687990.08477324352</v>
      </c>
      <c r="V74" s="44"/>
      <c r="W74" s="44"/>
      <c r="X74" s="110"/>
      <c r="Y74" s="110"/>
      <c r="Z74" s="111"/>
    </row>
    <row r="75" spans="1:26" s="45" customFormat="1" x14ac:dyDescent="0.25">
      <c r="A75" s="127">
        <v>216</v>
      </c>
      <c r="B75" s="124" t="s">
        <v>79</v>
      </c>
      <c r="C75" s="408">
        <v>1186</v>
      </c>
      <c r="D75" s="412">
        <v>1.5251000000000001</v>
      </c>
      <c r="E75" s="420">
        <v>0</v>
      </c>
      <c r="F75" s="155">
        <v>0</v>
      </c>
      <c r="G75" s="419">
        <v>0</v>
      </c>
      <c r="H75" s="269">
        <v>348</v>
      </c>
      <c r="I75" s="15">
        <v>403</v>
      </c>
      <c r="J75" s="331">
        <v>0.8635235732009926</v>
      </c>
      <c r="K75" s="427">
        <v>0.86390933978278561</v>
      </c>
      <c r="L75" s="434">
        <v>0.63312844165247995</v>
      </c>
      <c r="M75" s="14">
        <f>Lisäosat[[#This Row],[HYTE-kerroin (sis. Kulttuurihyte)]]*Lisäosat[[#This Row],[Asukasmäärä 31.12.2024]]</f>
        <v>750.89033179984119</v>
      </c>
      <c r="N75" s="427">
        <f>Lisäosat[[#This Row],[HYTE-kerroin (sis. Kulttuurihyte)]]/$N$7</f>
        <v>0.9418239699090375</v>
      </c>
      <c r="O75" s="439">
        <v>0</v>
      </c>
      <c r="P75" s="197">
        <v>363508.22554199997</v>
      </c>
      <c r="Q75" s="159">
        <v>0</v>
      </c>
      <c r="R75" s="159">
        <v>14364.842607293022</v>
      </c>
      <c r="S75" s="159">
        <v>23088.456729211488</v>
      </c>
      <c r="T75" s="159">
        <v>0</v>
      </c>
      <c r="U75" s="309">
        <f t="shared" si="2"/>
        <v>400961.52487850451</v>
      </c>
      <c r="V75" s="44"/>
      <c r="W75" s="44"/>
      <c r="X75" s="110"/>
      <c r="Y75" s="110"/>
      <c r="Z75" s="111"/>
    </row>
    <row r="76" spans="1:26" s="45" customFormat="1" x14ac:dyDescent="0.25">
      <c r="A76" s="127">
        <v>217</v>
      </c>
      <c r="B76" s="124" t="s">
        <v>80</v>
      </c>
      <c r="C76" s="408">
        <v>5264</v>
      </c>
      <c r="D76" s="412">
        <v>0.19186666666666666</v>
      </c>
      <c r="E76" s="420">
        <v>0</v>
      </c>
      <c r="F76" s="155">
        <v>0</v>
      </c>
      <c r="G76" s="419">
        <v>0</v>
      </c>
      <c r="H76" s="269">
        <v>1998</v>
      </c>
      <c r="I76" s="15">
        <v>2097</v>
      </c>
      <c r="J76" s="331">
        <v>0.9527896995708155</v>
      </c>
      <c r="K76" s="427">
        <v>0.95321534449468082</v>
      </c>
      <c r="L76" s="434">
        <v>0.62887104329945298</v>
      </c>
      <c r="M76" s="14">
        <f>Lisäosat[[#This Row],[HYTE-kerroin (sis. Kulttuurihyte)]]*Lisäosat[[#This Row],[Asukasmäärä 31.12.2024]]</f>
        <v>3310.3771719283204</v>
      </c>
      <c r="N76" s="427">
        <f>Lisäosat[[#This Row],[HYTE-kerroin (sis. Kulttuurihyte)]]/$N$7</f>
        <v>0.93549078448481837</v>
      </c>
      <c r="O76" s="439">
        <v>0</v>
      </c>
      <c r="P76" s="197">
        <v>67658.971072</v>
      </c>
      <c r="Q76" s="159">
        <v>0</v>
      </c>
      <c r="R76" s="159">
        <v>70348.51253934839</v>
      </c>
      <c r="S76" s="159">
        <v>101787.83352854551</v>
      </c>
      <c r="T76" s="159">
        <v>0</v>
      </c>
      <c r="U76" s="309">
        <f t="shared" si="2"/>
        <v>239795.31713989389</v>
      </c>
      <c r="V76" s="44"/>
      <c r="W76" s="44"/>
      <c r="X76" s="110"/>
      <c r="Y76" s="110"/>
      <c r="Z76" s="111"/>
    </row>
    <row r="77" spans="1:26" s="45" customFormat="1" x14ac:dyDescent="0.25">
      <c r="A77" s="127">
        <v>218</v>
      </c>
      <c r="B77" s="124" t="s">
        <v>81</v>
      </c>
      <c r="C77" s="408">
        <v>1159</v>
      </c>
      <c r="D77" s="412">
        <v>0.60636666666666672</v>
      </c>
      <c r="E77" s="420">
        <v>0</v>
      </c>
      <c r="F77" s="155">
        <v>0</v>
      </c>
      <c r="G77" s="419">
        <v>0</v>
      </c>
      <c r="H77" s="269">
        <v>329</v>
      </c>
      <c r="I77" s="15">
        <v>452</v>
      </c>
      <c r="J77" s="331">
        <v>0.72787610619469023</v>
      </c>
      <c r="K77" s="427">
        <v>0.72820127424588155</v>
      </c>
      <c r="L77" s="434">
        <v>0.60353603026554004</v>
      </c>
      <c r="M77" s="14">
        <f>Lisäosat[[#This Row],[HYTE-kerroin (sis. Kulttuurihyte)]]*Lisäosat[[#This Row],[Asukasmäärä 31.12.2024]]</f>
        <v>699.49825907776085</v>
      </c>
      <c r="N77" s="427">
        <f>Lisäosat[[#This Row],[HYTE-kerroin (sis. Kulttuurihyte)]]/$N$7</f>
        <v>0.89780313537049483</v>
      </c>
      <c r="O77" s="439">
        <v>0</v>
      </c>
      <c r="P77" s="197">
        <v>47079.162977</v>
      </c>
      <c r="Q77" s="159">
        <v>0</v>
      </c>
      <c r="R77" s="159">
        <v>11832.673581450692</v>
      </c>
      <c r="S77" s="159">
        <v>21508.247746597321</v>
      </c>
      <c r="T77" s="159">
        <v>0</v>
      </c>
      <c r="U77" s="309">
        <f t="shared" si="2"/>
        <v>80420.084305048018</v>
      </c>
      <c r="V77" s="44"/>
      <c r="W77" s="44"/>
      <c r="X77" s="110"/>
      <c r="Y77" s="110"/>
      <c r="Z77" s="111"/>
    </row>
    <row r="78" spans="1:26" s="45" customFormat="1" x14ac:dyDescent="0.25">
      <c r="A78" s="127">
        <v>224</v>
      </c>
      <c r="B78" s="124" t="s">
        <v>82</v>
      </c>
      <c r="C78" s="408">
        <v>8440</v>
      </c>
      <c r="D78" s="412">
        <v>0</v>
      </c>
      <c r="E78" s="420">
        <v>0</v>
      </c>
      <c r="F78" s="155">
        <v>0</v>
      </c>
      <c r="G78" s="419">
        <v>0</v>
      </c>
      <c r="H78" s="269">
        <v>2612</v>
      </c>
      <c r="I78" s="15">
        <v>3396</v>
      </c>
      <c r="J78" s="331">
        <v>0.76914016489988224</v>
      </c>
      <c r="K78" s="427">
        <v>0.76948376706841748</v>
      </c>
      <c r="L78" s="434">
        <v>0.652089919132401</v>
      </c>
      <c r="M78" s="14">
        <f>Lisäosat[[#This Row],[HYTE-kerroin (sis. Kulttuurihyte)]]*Lisäosat[[#This Row],[Asukasmäärä 31.12.2024]]</f>
        <v>5503.638917477464</v>
      </c>
      <c r="N78" s="427">
        <f>Lisäosat[[#This Row],[HYTE-kerroin (sis. Kulttuurihyte)]]/$N$7</f>
        <v>0.97003052772670439</v>
      </c>
      <c r="O78" s="439">
        <v>0</v>
      </c>
      <c r="P78" s="197">
        <v>0</v>
      </c>
      <c r="Q78" s="159">
        <v>0</v>
      </c>
      <c r="R78" s="159">
        <v>91052.090776685363</v>
      </c>
      <c r="S78" s="159">
        <v>169226.48170845667</v>
      </c>
      <c r="T78" s="159">
        <v>0</v>
      </c>
      <c r="U78" s="309">
        <f t="shared" si="2"/>
        <v>260278.57248514204</v>
      </c>
      <c r="V78" s="44"/>
      <c r="W78" s="44"/>
      <c r="X78" s="110"/>
      <c r="Y78" s="110"/>
      <c r="Z78" s="111"/>
    </row>
    <row r="79" spans="1:26" s="45" customFormat="1" x14ac:dyDescent="0.25">
      <c r="A79" s="127">
        <v>226</v>
      </c>
      <c r="B79" s="124" t="s">
        <v>83</v>
      </c>
      <c r="C79" s="408">
        <v>3573</v>
      </c>
      <c r="D79" s="412">
        <v>1.3321833333333335</v>
      </c>
      <c r="E79" s="420">
        <v>0</v>
      </c>
      <c r="F79" s="155">
        <v>0</v>
      </c>
      <c r="G79" s="419">
        <v>0</v>
      </c>
      <c r="H79" s="269">
        <v>1230</v>
      </c>
      <c r="I79" s="15">
        <v>1264</v>
      </c>
      <c r="J79" s="331">
        <v>0.97310126582278478</v>
      </c>
      <c r="K79" s="427">
        <v>0.97353598464309843</v>
      </c>
      <c r="L79" s="434">
        <v>0.70171261638362203</v>
      </c>
      <c r="M79" s="14">
        <f>Lisäosat[[#This Row],[HYTE-kerroin (sis. Kulttuurihyte)]]*Lisäosat[[#This Row],[Asukasmäärä 31.12.2024]]</f>
        <v>2507.2191783386816</v>
      </c>
      <c r="N79" s="427">
        <f>Lisäosat[[#This Row],[HYTE-kerroin (sis. Kulttuurihyte)]]/$N$7</f>
        <v>1.0438478492179923</v>
      </c>
      <c r="O79" s="439">
        <v>0</v>
      </c>
      <c r="P79" s="197">
        <v>478297.65215924999</v>
      </c>
      <c r="Q79" s="159">
        <v>0</v>
      </c>
      <c r="R79" s="159">
        <v>48767.785905279663</v>
      </c>
      <c r="S79" s="159">
        <v>77092.24510983919</v>
      </c>
      <c r="T79" s="159">
        <v>0</v>
      </c>
      <c r="U79" s="309">
        <f t="shared" si="2"/>
        <v>604157.68317436893</v>
      </c>
      <c r="V79" s="44"/>
      <c r="W79" s="44"/>
      <c r="X79" s="110"/>
      <c r="Y79" s="110"/>
      <c r="Z79" s="111"/>
    </row>
    <row r="80" spans="1:26" s="45" customFormat="1" x14ac:dyDescent="0.25">
      <c r="A80" s="127">
        <v>230</v>
      </c>
      <c r="B80" s="124" t="s">
        <v>84</v>
      </c>
      <c r="C80" s="408">
        <v>2170</v>
      </c>
      <c r="D80" s="412">
        <v>1.0844166666666666</v>
      </c>
      <c r="E80" s="420">
        <v>0</v>
      </c>
      <c r="F80" s="155">
        <v>0</v>
      </c>
      <c r="G80" s="419">
        <v>0</v>
      </c>
      <c r="H80" s="269">
        <v>666</v>
      </c>
      <c r="I80" s="15">
        <v>842</v>
      </c>
      <c r="J80" s="331">
        <v>0.79097387173396672</v>
      </c>
      <c r="K80" s="427">
        <v>0.79132722779309006</v>
      </c>
      <c r="L80" s="434">
        <v>0.58843568677041702</v>
      </c>
      <c r="M80" s="14">
        <f>Lisäosat[[#This Row],[HYTE-kerroin (sis. Kulttuurihyte)]]*Lisäosat[[#This Row],[Asukasmäärä 31.12.2024]]</f>
        <v>1276.905440291805</v>
      </c>
      <c r="N80" s="427">
        <f>Lisäosat[[#This Row],[HYTE-kerroin (sis. Kulttuurihyte)]]/$N$7</f>
        <v>0.87534029130610969</v>
      </c>
      <c r="O80" s="439">
        <v>0</v>
      </c>
      <c r="P80" s="197">
        <v>236459.71098749997</v>
      </c>
      <c r="Q80" s="159">
        <v>0</v>
      </c>
      <c r="R80" s="159">
        <v>24074.864782040295</v>
      </c>
      <c r="S80" s="159">
        <v>39262.42589221512</v>
      </c>
      <c r="T80" s="159">
        <v>0</v>
      </c>
      <c r="U80" s="309">
        <f t="shared" si="2"/>
        <v>299797.00166175538</v>
      </c>
      <c r="V80" s="44"/>
      <c r="W80" s="44"/>
      <c r="X80" s="110"/>
      <c r="Y80" s="110"/>
      <c r="Z80" s="111"/>
    </row>
    <row r="81" spans="1:26" s="45" customFormat="1" x14ac:dyDescent="0.25">
      <c r="A81" s="127">
        <v>231</v>
      </c>
      <c r="B81" s="124" t="s">
        <v>85</v>
      </c>
      <c r="C81" s="408">
        <v>1241</v>
      </c>
      <c r="D81" s="412">
        <v>0.82343333333333335</v>
      </c>
      <c r="E81" s="420">
        <v>0</v>
      </c>
      <c r="F81" s="155">
        <v>0</v>
      </c>
      <c r="G81" s="419">
        <v>0</v>
      </c>
      <c r="H81" s="269">
        <v>396</v>
      </c>
      <c r="I81" s="15">
        <v>414</v>
      </c>
      <c r="J81" s="331">
        <v>0.95652173913043481</v>
      </c>
      <c r="K81" s="427">
        <v>0.95694905128862784</v>
      </c>
      <c r="L81" s="434">
        <v>0.73300608559001801</v>
      </c>
      <c r="M81" s="14">
        <f>Lisäosat[[#This Row],[HYTE-kerroin (sis. Kulttuurihyte)]]*Lisäosat[[#This Row],[Asukasmäärä 31.12.2024]]</f>
        <v>909.6605522172124</v>
      </c>
      <c r="N81" s="427">
        <f>Lisäosat[[#This Row],[HYTE-kerroin (sis. Kulttuurihyte)]]/$N$7</f>
        <v>1.0903991292762205</v>
      </c>
      <c r="O81" s="439">
        <v>0</v>
      </c>
      <c r="P81" s="197">
        <v>68455.792558999994</v>
      </c>
      <c r="Q81" s="159">
        <v>0</v>
      </c>
      <c r="R81" s="159">
        <v>16649.784292541601</v>
      </c>
      <c r="S81" s="159">
        <v>27970.340552655092</v>
      </c>
      <c r="T81" s="159">
        <v>0</v>
      </c>
      <c r="U81" s="309">
        <f t="shared" si="2"/>
        <v>113075.91740419669</v>
      </c>
      <c r="V81" s="44"/>
      <c r="W81" s="44"/>
      <c r="X81" s="110"/>
      <c r="Y81" s="110"/>
      <c r="Z81" s="111"/>
    </row>
    <row r="82" spans="1:26" s="45" customFormat="1" x14ac:dyDescent="0.25">
      <c r="A82" s="127">
        <v>232</v>
      </c>
      <c r="B82" s="124" t="s">
        <v>86</v>
      </c>
      <c r="C82" s="408">
        <v>12518</v>
      </c>
      <c r="D82" s="412">
        <v>9.5499999999999995E-3</v>
      </c>
      <c r="E82" s="420">
        <v>0</v>
      </c>
      <c r="F82" s="155">
        <v>0</v>
      </c>
      <c r="G82" s="419">
        <v>0</v>
      </c>
      <c r="H82" s="269">
        <v>5201</v>
      </c>
      <c r="I82" s="15">
        <v>4918</v>
      </c>
      <c r="J82" s="331">
        <v>1.057543716958113</v>
      </c>
      <c r="K82" s="427">
        <v>1.0580161592138297</v>
      </c>
      <c r="L82" s="434">
        <v>0.66520639274710802</v>
      </c>
      <c r="M82" s="14">
        <f>Lisäosat[[#This Row],[HYTE-kerroin (sis. Kulttuurihyte)]]*Lisäosat[[#This Row],[Asukasmäärä 31.12.2024]]</f>
        <v>8327.0536244082978</v>
      </c>
      <c r="N82" s="427">
        <f>Lisäosat[[#This Row],[HYTE-kerroin (sis. Kulttuurihyte)]]/$N$7</f>
        <v>0.98954222304522121</v>
      </c>
      <c r="O82" s="439">
        <v>0</v>
      </c>
      <c r="P82" s="197">
        <v>8008.4468309999993</v>
      </c>
      <c r="Q82" s="159">
        <v>0</v>
      </c>
      <c r="R82" s="159">
        <v>185684.33286016286</v>
      </c>
      <c r="S82" s="159">
        <v>256041.14095881526</v>
      </c>
      <c r="T82" s="159">
        <v>0</v>
      </c>
      <c r="U82" s="309">
        <f t="shared" si="2"/>
        <v>449733.9206499781</v>
      </c>
      <c r="V82" s="44"/>
      <c r="W82" s="44"/>
      <c r="X82" s="110"/>
      <c r="Y82" s="110"/>
      <c r="Z82" s="111"/>
    </row>
    <row r="83" spans="1:26" s="45" customFormat="1" x14ac:dyDescent="0.25">
      <c r="A83" s="127">
        <v>233</v>
      </c>
      <c r="B83" s="124" t="s">
        <v>87</v>
      </c>
      <c r="C83" s="408">
        <v>15050</v>
      </c>
      <c r="D83" s="412">
        <v>0</v>
      </c>
      <c r="E83" s="420">
        <v>0</v>
      </c>
      <c r="F83" s="155">
        <v>0</v>
      </c>
      <c r="G83" s="419">
        <v>0</v>
      </c>
      <c r="H83" s="269">
        <v>6118</v>
      </c>
      <c r="I83" s="15">
        <v>5987</v>
      </c>
      <c r="J83" s="331">
        <v>1.0218807416068147</v>
      </c>
      <c r="K83" s="427">
        <v>1.0223372519476135</v>
      </c>
      <c r="L83" s="434">
        <v>0.51620493682675905</v>
      </c>
      <c r="M83" s="14">
        <f>Lisäosat[[#This Row],[HYTE-kerroin (sis. Kulttuurihyte)]]*Lisäosat[[#This Row],[Asukasmäärä 31.12.2024]]</f>
        <v>7768.8842992427235</v>
      </c>
      <c r="N83" s="427">
        <f>Lisäosat[[#This Row],[HYTE-kerroin (sis. Kulttuurihyte)]]/$N$7</f>
        <v>0.76789186980748514</v>
      </c>
      <c r="O83" s="439">
        <v>0</v>
      </c>
      <c r="P83" s="197">
        <v>0</v>
      </c>
      <c r="Q83" s="159">
        <v>0</v>
      </c>
      <c r="R83" s="159">
        <v>215714.18249819841</v>
      </c>
      <c r="S83" s="159">
        <v>238878.49048125683</v>
      </c>
      <c r="T83" s="159">
        <v>0</v>
      </c>
      <c r="U83" s="309">
        <f t="shared" si="2"/>
        <v>454592.67297945521</v>
      </c>
      <c r="V83" s="44"/>
      <c r="W83" s="44"/>
      <c r="X83" s="110"/>
      <c r="Y83" s="110"/>
      <c r="Z83" s="111"/>
    </row>
    <row r="84" spans="1:26" s="45" customFormat="1" x14ac:dyDescent="0.25">
      <c r="A84" s="127">
        <v>235</v>
      </c>
      <c r="B84" s="124" t="s">
        <v>88</v>
      </c>
      <c r="C84" s="408">
        <v>10253</v>
      </c>
      <c r="D84" s="412">
        <v>0</v>
      </c>
      <c r="E84" s="420">
        <v>0</v>
      </c>
      <c r="F84" s="155">
        <v>3</v>
      </c>
      <c r="G84" s="419">
        <v>2.92597288598459E-4</v>
      </c>
      <c r="H84" s="269">
        <v>2574</v>
      </c>
      <c r="I84" s="15">
        <v>4451</v>
      </c>
      <c r="J84" s="331">
        <v>0.57829701190743654</v>
      </c>
      <c r="K84" s="427">
        <v>0.5785553576764092</v>
      </c>
      <c r="L84" s="434">
        <v>0.71358230532626199</v>
      </c>
      <c r="M84" s="14">
        <f>Lisäosat[[#This Row],[HYTE-kerroin (sis. Kulttuurihyte)]]*Lisäosat[[#This Row],[Asukasmäärä 31.12.2024]]</f>
        <v>7316.3593765101641</v>
      </c>
      <c r="N84" s="427">
        <f>Lisäosat[[#This Row],[HYTE-kerroin (sis. Kulttuurihyte)]]/$N$7</f>
        <v>1.0615048629076076</v>
      </c>
      <c r="O84" s="439">
        <v>0</v>
      </c>
      <c r="P84" s="197">
        <v>0</v>
      </c>
      <c r="Q84" s="159">
        <v>0</v>
      </c>
      <c r="R84" s="159">
        <v>83165.631713232244</v>
      </c>
      <c r="S84" s="159">
        <v>224964.20545862647</v>
      </c>
      <c r="T84" s="159">
        <v>0</v>
      </c>
      <c r="U84" s="309">
        <f t="shared" si="2"/>
        <v>308129.8371718587</v>
      </c>
      <c r="V84" s="44"/>
      <c r="W84" s="44"/>
      <c r="X84" s="110"/>
      <c r="Y84" s="110"/>
      <c r="Z84" s="111"/>
    </row>
    <row r="85" spans="1:26" s="45" customFormat="1" x14ac:dyDescent="0.25">
      <c r="A85" s="127">
        <v>236</v>
      </c>
      <c r="B85" s="124" t="s">
        <v>89</v>
      </c>
      <c r="C85" s="408">
        <v>4118</v>
      </c>
      <c r="D85" s="412">
        <v>0.37173333333333336</v>
      </c>
      <c r="E85" s="420">
        <v>0</v>
      </c>
      <c r="F85" s="155">
        <v>1</v>
      </c>
      <c r="G85" s="419">
        <v>2.4283632831471587E-4</v>
      </c>
      <c r="H85" s="269">
        <v>1535</v>
      </c>
      <c r="I85" s="15">
        <v>1698</v>
      </c>
      <c r="J85" s="331">
        <v>0.90400471142520611</v>
      </c>
      <c r="K85" s="427">
        <v>0.90440856236601896</v>
      </c>
      <c r="L85" s="434">
        <v>0.58857355238548403</v>
      </c>
      <c r="M85" s="14">
        <f>Lisäosat[[#This Row],[HYTE-kerroin (sis. Kulttuurihyte)]]*Lisäosat[[#This Row],[Asukasmäärä 31.12.2024]]</f>
        <v>2423.7458887234234</v>
      </c>
      <c r="N85" s="427">
        <f>Lisäosat[[#This Row],[HYTE-kerroin (sis. Kulttuurihyte)]]/$N$7</f>
        <v>0.87554537629732798</v>
      </c>
      <c r="O85" s="439">
        <v>0</v>
      </c>
      <c r="P85" s="197">
        <v>102548.14908800001</v>
      </c>
      <c r="Q85" s="159">
        <v>0</v>
      </c>
      <c r="R85" s="159">
        <v>52215.449526722186</v>
      </c>
      <c r="S85" s="159">
        <v>74525.599417774851</v>
      </c>
      <c r="T85" s="159">
        <v>0</v>
      </c>
      <c r="U85" s="309">
        <f t="shared" si="2"/>
        <v>229289.19803249705</v>
      </c>
      <c r="V85" s="44"/>
      <c r="W85" s="44"/>
      <c r="X85" s="110"/>
      <c r="Y85" s="110"/>
      <c r="Z85" s="111"/>
    </row>
    <row r="86" spans="1:26" s="45" customFormat="1" x14ac:dyDescent="0.25">
      <c r="A86" s="127">
        <v>239</v>
      </c>
      <c r="B86" s="124" t="s">
        <v>90</v>
      </c>
      <c r="C86" s="408">
        <v>1985</v>
      </c>
      <c r="D86" s="412">
        <v>1.5529000000000002</v>
      </c>
      <c r="E86" s="420">
        <v>0</v>
      </c>
      <c r="F86" s="155">
        <v>0</v>
      </c>
      <c r="G86" s="419">
        <v>0</v>
      </c>
      <c r="H86" s="269">
        <v>912</v>
      </c>
      <c r="I86" s="15">
        <v>705</v>
      </c>
      <c r="J86" s="331">
        <v>1.2936170212765958</v>
      </c>
      <c r="K86" s="427">
        <v>1.2941949258433436</v>
      </c>
      <c r="L86" s="434">
        <v>0.59531835729657501</v>
      </c>
      <c r="M86" s="14">
        <f>Lisäosat[[#This Row],[HYTE-kerroin (sis. Kulttuurihyte)]]*Lisäosat[[#This Row],[Asukasmäärä 31.12.2024]]</f>
        <v>1181.7069392337014</v>
      </c>
      <c r="N86" s="427">
        <f>Lisäosat[[#This Row],[HYTE-kerroin (sis. Kulttuurihyte)]]/$N$7</f>
        <v>0.88557875739302749</v>
      </c>
      <c r="O86" s="439">
        <v>0</v>
      </c>
      <c r="P86" s="197">
        <v>619491.331305</v>
      </c>
      <c r="Q86" s="159">
        <v>0</v>
      </c>
      <c r="R86" s="159">
        <v>36017.056527742498</v>
      </c>
      <c r="S86" s="159">
        <v>36335.252136898052</v>
      </c>
      <c r="T86" s="159">
        <v>0</v>
      </c>
      <c r="U86" s="309">
        <f t="shared" si="2"/>
        <v>691843.63996964064</v>
      </c>
      <c r="V86" s="44"/>
      <c r="W86" s="44"/>
      <c r="X86" s="110"/>
      <c r="Y86" s="110"/>
      <c r="Z86" s="111"/>
    </row>
    <row r="87" spans="1:26" s="45" customFormat="1" x14ac:dyDescent="0.25">
      <c r="A87" s="127">
        <v>240</v>
      </c>
      <c r="B87" s="124" t="s">
        <v>91</v>
      </c>
      <c r="C87" s="408">
        <v>19402</v>
      </c>
      <c r="D87" s="412">
        <v>0.11808333333333333</v>
      </c>
      <c r="E87" s="420">
        <v>0</v>
      </c>
      <c r="F87" s="155">
        <v>4</v>
      </c>
      <c r="G87" s="419">
        <v>2.0616431295742706E-4</v>
      </c>
      <c r="H87" s="269">
        <v>8006</v>
      </c>
      <c r="I87" s="15">
        <v>6784</v>
      </c>
      <c r="J87" s="331">
        <v>1.180129716981132</v>
      </c>
      <c r="K87" s="427">
        <v>1.1806569227472754</v>
      </c>
      <c r="L87" s="434">
        <v>0.63337950399167398</v>
      </c>
      <c r="M87" s="14">
        <f>Lisäosat[[#This Row],[HYTE-kerroin (sis. Kulttuurihyte)]]*Lisäosat[[#This Row],[Asukasmäärä 31.12.2024]]</f>
        <v>12288.829136446459</v>
      </c>
      <c r="N87" s="427">
        <f>Lisäosat[[#This Row],[HYTE-kerroin (sis. Kulttuurihyte)]]/$N$7</f>
        <v>0.94219744314675402</v>
      </c>
      <c r="O87" s="439">
        <v>0</v>
      </c>
      <c r="P87" s="197">
        <v>153477.62930499998</v>
      </c>
      <c r="Q87" s="159">
        <v>0</v>
      </c>
      <c r="R87" s="159">
        <v>321157.62072429981</v>
      </c>
      <c r="S87" s="159">
        <v>377858.24074926181</v>
      </c>
      <c r="T87" s="159">
        <v>0</v>
      </c>
      <c r="U87" s="309">
        <f t="shared" si="2"/>
        <v>852493.49077856157</v>
      </c>
      <c r="V87" s="44"/>
      <c r="W87" s="44"/>
      <c r="X87" s="110"/>
      <c r="Y87" s="110"/>
      <c r="Z87" s="111"/>
    </row>
    <row r="88" spans="1:26" s="45" customFormat="1" x14ac:dyDescent="0.25">
      <c r="A88" s="127">
        <v>241</v>
      </c>
      <c r="B88" s="124" t="s">
        <v>92</v>
      </c>
      <c r="C88" s="408">
        <v>7604</v>
      </c>
      <c r="D88" s="412">
        <v>9.1749999999999998E-2</v>
      </c>
      <c r="E88" s="420">
        <v>0</v>
      </c>
      <c r="F88" s="155">
        <v>1</v>
      </c>
      <c r="G88" s="419">
        <v>1.3150973172014729E-4</v>
      </c>
      <c r="H88" s="269">
        <v>2809</v>
      </c>
      <c r="I88" s="15">
        <v>3185</v>
      </c>
      <c r="J88" s="331">
        <v>0.88194662480376762</v>
      </c>
      <c r="K88" s="427">
        <v>0.88234062161558979</v>
      </c>
      <c r="L88" s="434">
        <v>0.63310692405472901</v>
      </c>
      <c r="M88" s="14">
        <f>Lisäosat[[#This Row],[HYTE-kerroin (sis. Kulttuurihyte)]]*Lisäosat[[#This Row],[Asukasmäärä 31.12.2024]]</f>
        <v>4814.1450505121593</v>
      </c>
      <c r="N88" s="427">
        <f>Lisäosat[[#This Row],[HYTE-kerroin (sis. Kulttuurihyte)]]/$N$7</f>
        <v>0.94179196093897166</v>
      </c>
      <c r="O88" s="439">
        <v>0</v>
      </c>
      <c r="P88" s="197">
        <v>46736.712329999995</v>
      </c>
      <c r="Q88" s="159">
        <v>0</v>
      </c>
      <c r="R88" s="159">
        <v>94064.639576444519</v>
      </c>
      <c r="S88" s="159">
        <v>148025.85008715538</v>
      </c>
      <c r="T88" s="159">
        <v>0</v>
      </c>
      <c r="U88" s="309">
        <f t="shared" si="2"/>
        <v>288827.20199359988</v>
      </c>
      <c r="V88" s="44"/>
      <c r="W88" s="44"/>
      <c r="X88" s="110"/>
      <c r="Y88" s="110"/>
      <c r="Z88" s="111"/>
    </row>
    <row r="89" spans="1:26" s="45" customFormat="1" x14ac:dyDescent="0.25">
      <c r="A89" s="127">
        <v>244</v>
      </c>
      <c r="B89" s="124" t="s">
        <v>93</v>
      </c>
      <c r="C89" s="408">
        <v>19657</v>
      </c>
      <c r="D89" s="412">
        <v>0</v>
      </c>
      <c r="E89" s="420">
        <v>0</v>
      </c>
      <c r="F89" s="155">
        <v>12</v>
      </c>
      <c r="G89" s="419">
        <v>6.1046955283105251E-4</v>
      </c>
      <c r="H89" s="269">
        <v>7038</v>
      </c>
      <c r="I89" s="15">
        <v>8545</v>
      </c>
      <c r="J89" s="331">
        <v>0.82363955529549449</v>
      </c>
      <c r="K89" s="427">
        <v>0.8240075042730749</v>
      </c>
      <c r="L89" s="434">
        <v>0.69947357499903995</v>
      </c>
      <c r="M89" s="14">
        <f>Lisäosat[[#This Row],[HYTE-kerroin (sis. Kulttuurihyte)]]*Lisäosat[[#This Row],[Asukasmäärä 31.12.2024]]</f>
        <v>13749.552063756128</v>
      </c>
      <c r="N89" s="427">
        <f>Lisäosat[[#This Row],[HYTE-kerroin (sis. Kulttuurihyte)]]/$N$7</f>
        <v>1.0405171145567698</v>
      </c>
      <c r="O89" s="439">
        <v>0.93471999028578168</v>
      </c>
      <c r="P89" s="197">
        <v>0</v>
      </c>
      <c r="Q89" s="159">
        <v>0</v>
      </c>
      <c r="R89" s="159">
        <v>227089.16747117156</v>
      </c>
      <c r="S89" s="159">
        <v>422772.70651381294</v>
      </c>
      <c r="T89" s="159">
        <v>201376.74770556184</v>
      </c>
      <c r="U89" s="309">
        <f t="shared" si="2"/>
        <v>851238.62169054628</v>
      </c>
      <c r="V89" s="44"/>
      <c r="W89" s="44"/>
      <c r="X89" s="110"/>
      <c r="Y89" s="110"/>
      <c r="Z89" s="111"/>
    </row>
    <row r="90" spans="1:26" s="45" customFormat="1" x14ac:dyDescent="0.25">
      <c r="A90" s="127">
        <v>245</v>
      </c>
      <c r="B90" s="124" t="s">
        <v>94</v>
      </c>
      <c r="C90" s="408">
        <v>38461</v>
      </c>
      <c r="D90" s="412">
        <v>0</v>
      </c>
      <c r="E90" s="420">
        <v>0</v>
      </c>
      <c r="F90" s="155">
        <v>0</v>
      </c>
      <c r="G90" s="419">
        <v>0</v>
      </c>
      <c r="H90" s="269">
        <v>12255</v>
      </c>
      <c r="I90" s="15">
        <v>17292</v>
      </c>
      <c r="J90" s="331">
        <v>0.70870922970159611</v>
      </c>
      <c r="K90" s="427">
        <v>0.7090258352298201</v>
      </c>
      <c r="L90" s="434">
        <v>0.69958507568210404</v>
      </c>
      <c r="M90" s="14">
        <f>Lisäosat[[#This Row],[HYTE-kerroin (sis. Kulttuurihyte)]]*Lisäosat[[#This Row],[Asukasmäärä 31.12.2024]]</f>
        <v>26906.741595809402</v>
      </c>
      <c r="N90" s="427">
        <f>Lisäosat[[#This Row],[HYTE-kerroin (sis. Kulttuurihyte)]]/$N$7</f>
        <v>1.0406829798205335</v>
      </c>
      <c r="O90" s="439">
        <v>1.0889288487909561</v>
      </c>
      <c r="P90" s="197">
        <v>0</v>
      </c>
      <c r="Q90" s="159">
        <v>0</v>
      </c>
      <c r="R90" s="159">
        <v>382323.19393581303</v>
      </c>
      <c r="S90" s="159">
        <v>827331.38615575875</v>
      </c>
      <c r="T90" s="159">
        <v>459018.96528870467</v>
      </c>
      <c r="U90" s="309">
        <f t="shared" si="2"/>
        <v>1668673.5453802766</v>
      </c>
      <c r="V90" s="44"/>
      <c r="W90" s="44"/>
      <c r="X90" s="110"/>
      <c r="Y90" s="110"/>
      <c r="Z90" s="111"/>
    </row>
    <row r="91" spans="1:26" s="45" customFormat="1" x14ac:dyDescent="0.25">
      <c r="A91" s="127">
        <v>249</v>
      </c>
      <c r="B91" s="124" t="s">
        <v>95</v>
      </c>
      <c r="C91" s="408">
        <v>9128</v>
      </c>
      <c r="D91" s="412">
        <v>0.77045000000000008</v>
      </c>
      <c r="E91" s="420">
        <v>0</v>
      </c>
      <c r="F91" s="155">
        <v>0</v>
      </c>
      <c r="G91" s="419">
        <v>0</v>
      </c>
      <c r="H91" s="269">
        <v>3143</v>
      </c>
      <c r="I91" s="15">
        <v>3202</v>
      </c>
      <c r="J91" s="331">
        <v>0.98157401623985008</v>
      </c>
      <c r="K91" s="427">
        <v>0.98201252013803331</v>
      </c>
      <c r="L91" s="434">
        <v>0.62414543035800896</v>
      </c>
      <c r="M91" s="14">
        <f>Lisäosat[[#This Row],[HYTE-kerroin (sis. Kulttuurihyte)]]*Lisäosat[[#This Row],[Asukasmäärä 31.12.2024]]</f>
        <v>5697.199488307906</v>
      </c>
      <c r="N91" s="427">
        <f>Lisäosat[[#This Row],[HYTE-kerroin (sis. Kulttuurihyte)]]/$N$7</f>
        <v>0.92846109627629636</v>
      </c>
      <c r="O91" s="439">
        <v>0</v>
      </c>
      <c r="P91" s="197">
        <v>471118.40252400003</v>
      </c>
      <c r="Q91" s="159">
        <v>0</v>
      </c>
      <c r="R91" s="159">
        <v>125672.62017915596</v>
      </c>
      <c r="S91" s="159">
        <v>175178.1029703634</v>
      </c>
      <c r="T91" s="159">
        <v>0</v>
      </c>
      <c r="U91" s="309">
        <f t="shared" si="2"/>
        <v>771969.12567351945</v>
      </c>
      <c r="V91" s="44"/>
      <c r="W91" s="44"/>
      <c r="X91" s="110"/>
      <c r="Y91" s="110"/>
      <c r="Z91" s="111"/>
    </row>
    <row r="92" spans="1:26" s="45" customFormat="1" x14ac:dyDescent="0.25">
      <c r="A92" s="127">
        <v>250</v>
      </c>
      <c r="B92" s="124" t="s">
        <v>96</v>
      </c>
      <c r="C92" s="408">
        <v>1703</v>
      </c>
      <c r="D92" s="412">
        <v>1.2127166666666667</v>
      </c>
      <c r="E92" s="420">
        <v>0</v>
      </c>
      <c r="F92" s="155">
        <v>0</v>
      </c>
      <c r="G92" s="419">
        <v>0</v>
      </c>
      <c r="H92" s="269">
        <v>544</v>
      </c>
      <c r="I92" s="15">
        <v>652</v>
      </c>
      <c r="J92" s="331">
        <v>0.83435582822085885</v>
      </c>
      <c r="K92" s="427">
        <v>0.83472856453731947</v>
      </c>
      <c r="L92" s="434">
        <v>0.56664857131093305</v>
      </c>
      <c r="M92" s="14">
        <f>Lisäosat[[#This Row],[HYTE-kerroin (sis. Kulttuurihyte)]]*Lisäosat[[#This Row],[Asukasmäärä 31.12.2024]]</f>
        <v>965.00251694251892</v>
      </c>
      <c r="N92" s="427">
        <f>Lisäosat[[#This Row],[HYTE-kerroin (sis. Kulttuurihyte)]]/$N$7</f>
        <v>0.84293039431686512</v>
      </c>
      <c r="O92" s="439">
        <v>0</v>
      </c>
      <c r="P92" s="197">
        <v>207527.29772774994</v>
      </c>
      <c r="Q92" s="159">
        <v>0</v>
      </c>
      <c r="R92" s="159">
        <v>19930.029290606912</v>
      </c>
      <c r="S92" s="159">
        <v>29672.001239651912</v>
      </c>
      <c r="T92" s="159">
        <v>0</v>
      </c>
      <c r="U92" s="309">
        <f t="shared" si="2"/>
        <v>257129.32825800875</v>
      </c>
      <c r="V92" s="44"/>
      <c r="W92" s="44"/>
      <c r="X92" s="110"/>
      <c r="Y92" s="110"/>
      <c r="Z92" s="111"/>
    </row>
    <row r="93" spans="1:26" s="45" customFormat="1" x14ac:dyDescent="0.25">
      <c r="A93" s="127">
        <v>256</v>
      </c>
      <c r="B93" s="124" t="s">
        <v>97</v>
      </c>
      <c r="C93" s="408">
        <v>1492</v>
      </c>
      <c r="D93" s="412">
        <v>1.6751833333333332</v>
      </c>
      <c r="E93" s="420">
        <v>0</v>
      </c>
      <c r="F93" s="155">
        <v>1</v>
      </c>
      <c r="G93" s="419">
        <v>6.7024128686327079E-4</v>
      </c>
      <c r="H93" s="269">
        <v>431</v>
      </c>
      <c r="I93" s="15">
        <v>485</v>
      </c>
      <c r="J93" s="331">
        <v>0.88865979381443294</v>
      </c>
      <c r="K93" s="427">
        <v>0.88905678963675416</v>
      </c>
      <c r="L93" s="434">
        <v>0.56424233379478494</v>
      </c>
      <c r="M93" s="14">
        <f>Lisäosat[[#This Row],[HYTE-kerroin (sis. Kulttuurihyte)]]*Lisäosat[[#This Row],[Asukasmäärä 31.12.2024]]</f>
        <v>841.84956202181911</v>
      </c>
      <c r="N93" s="427">
        <f>Lisäosat[[#This Row],[HYTE-kerroin (sis. Kulttuurihyte)]]/$N$7</f>
        <v>0.83935094341731675</v>
      </c>
      <c r="O93" s="439">
        <v>0</v>
      </c>
      <c r="P93" s="197">
        <v>502299.09899399994</v>
      </c>
      <c r="Q93" s="159">
        <v>0</v>
      </c>
      <c r="R93" s="159">
        <v>18597.147676535282</v>
      </c>
      <c r="S93" s="159">
        <v>25885.28092865042</v>
      </c>
      <c r="T93" s="159">
        <v>0</v>
      </c>
      <c r="U93" s="309">
        <f t="shared" si="2"/>
        <v>546781.52759918571</v>
      </c>
      <c r="V93" s="44"/>
      <c r="W93" s="44"/>
      <c r="X93" s="110"/>
      <c r="Y93" s="110"/>
      <c r="Z93" s="111"/>
    </row>
    <row r="94" spans="1:26" s="45" customFormat="1" x14ac:dyDescent="0.25">
      <c r="A94" s="127">
        <v>257</v>
      </c>
      <c r="B94" s="124" t="s">
        <v>98</v>
      </c>
      <c r="C94" s="408">
        <v>41635</v>
      </c>
      <c r="D94" s="412">
        <v>0</v>
      </c>
      <c r="E94" s="420">
        <v>0</v>
      </c>
      <c r="F94" s="155">
        <v>9</v>
      </c>
      <c r="G94" s="419">
        <v>2.1616428485649093E-4</v>
      </c>
      <c r="H94" s="269">
        <v>10713</v>
      </c>
      <c r="I94" s="15">
        <v>19771</v>
      </c>
      <c r="J94" s="331">
        <v>0.5418542309443124</v>
      </c>
      <c r="K94" s="427">
        <v>0.54209629643156554</v>
      </c>
      <c r="L94" s="434">
        <v>0.71794810735305503</v>
      </c>
      <c r="M94" s="14">
        <f>Lisäosat[[#This Row],[HYTE-kerroin (sis. Kulttuurihyte)]]*Lisäosat[[#This Row],[Asukasmäärä 31.12.2024]]</f>
        <v>29891.769449644446</v>
      </c>
      <c r="N94" s="427">
        <f>Lisäosat[[#This Row],[HYTE-kerroin (sis. Kulttuurihyte)]]/$N$7</f>
        <v>1.0679993065721178</v>
      </c>
      <c r="O94" s="439">
        <v>0.98146499980238389</v>
      </c>
      <c r="P94" s="197">
        <v>0</v>
      </c>
      <c r="Q94" s="159">
        <v>0</v>
      </c>
      <c r="R94" s="159">
        <v>316433.91381303378</v>
      </c>
      <c r="S94" s="159">
        <v>919115.34383911989</v>
      </c>
      <c r="T94" s="159">
        <v>447861.71612382395</v>
      </c>
      <c r="U94" s="309">
        <f t="shared" si="2"/>
        <v>1683410.9737759777</v>
      </c>
      <c r="V94" s="44"/>
      <c r="W94" s="44"/>
      <c r="X94" s="110"/>
      <c r="Y94" s="110"/>
      <c r="Z94" s="111"/>
    </row>
    <row r="95" spans="1:26" s="45" customFormat="1" x14ac:dyDescent="0.25">
      <c r="A95" s="127">
        <v>260</v>
      </c>
      <c r="B95" s="124" t="s">
        <v>99</v>
      </c>
      <c r="C95" s="408">
        <v>9566</v>
      </c>
      <c r="D95" s="412">
        <v>1.2096</v>
      </c>
      <c r="E95" s="420">
        <v>0</v>
      </c>
      <c r="F95" s="155">
        <v>1</v>
      </c>
      <c r="G95" s="419">
        <v>1.0453690152623876E-4</v>
      </c>
      <c r="H95" s="269">
        <v>3020</v>
      </c>
      <c r="I95" s="15">
        <v>3026</v>
      </c>
      <c r="J95" s="331">
        <v>0.99801718440185061</v>
      </c>
      <c r="K95" s="427">
        <v>0.99846303404596659</v>
      </c>
      <c r="L95" s="434">
        <v>0.57588939072050904</v>
      </c>
      <c r="M95" s="14">
        <f>Lisäosat[[#This Row],[HYTE-kerroin (sis. Kulttuurihyte)]]*Lisäosat[[#This Row],[Asukasmäärä 31.12.2024]]</f>
        <v>5508.9579116323894</v>
      </c>
      <c r="N95" s="427">
        <f>Lisäosat[[#This Row],[HYTE-kerroin (sis. Kulttuurihyte)]]/$N$7</f>
        <v>0.85667677601285042</v>
      </c>
      <c r="O95" s="439">
        <v>0</v>
      </c>
      <c r="P95" s="197">
        <v>1162715.3112959999</v>
      </c>
      <c r="Q95" s="159">
        <v>0</v>
      </c>
      <c r="R95" s="159">
        <v>133909.18931924572</v>
      </c>
      <c r="S95" s="159">
        <v>169390.03071313564</v>
      </c>
      <c r="T95" s="159">
        <v>0</v>
      </c>
      <c r="U95" s="309">
        <f t="shared" si="2"/>
        <v>1466014.5313283813</v>
      </c>
      <c r="V95" s="44"/>
      <c r="W95" s="44"/>
      <c r="X95" s="110"/>
      <c r="Y95" s="110"/>
      <c r="Z95" s="111"/>
    </row>
    <row r="96" spans="1:26" s="45" customFormat="1" x14ac:dyDescent="0.25">
      <c r="A96" s="127">
        <v>261</v>
      </c>
      <c r="B96" s="124" t="s">
        <v>100</v>
      </c>
      <c r="C96" s="408">
        <v>6837</v>
      </c>
      <c r="D96" s="412">
        <v>1.62395</v>
      </c>
      <c r="E96" s="420">
        <v>0</v>
      </c>
      <c r="F96" s="155">
        <v>26</v>
      </c>
      <c r="G96" s="419">
        <v>3.8028375018282871E-3</v>
      </c>
      <c r="H96" s="269">
        <v>4037</v>
      </c>
      <c r="I96" s="15">
        <v>3526</v>
      </c>
      <c r="J96" s="331">
        <v>1.1449234259784458</v>
      </c>
      <c r="K96" s="427">
        <v>1.1454349038467537</v>
      </c>
      <c r="L96" s="434">
        <v>0.56655017267294905</v>
      </c>
      <c r="M96" s="14">
        <f>Lisäosat[[#This Row],[HYTE-kerroin (sis. Kulttuurihyte)]]*Lisäosat[[#This Row],[Asukasmäärä 31.12.2024]]</f>
        <v>3873.5035305649526</v>
      </c>
      <c r="N96" s="427">
        <f>Lisäosat[[#This Row],[HYTE-kerroin (sis. Kulttuurihyte)]]/$N$7</f>
        <v>0.84278401928493984</v>
      </c>
      <c r="O96" s="439">
        <v>1.5849809783923769</v>
      </c>
      <c r="P96" s="197">
        <v>2231359.0877654999</v>
      </c>
      <c r="Q96" s="159">
        <v>0</v>
      </c>
      <c r="R96" s="159">
        <v>109795.36489515557</v>
      </c>
      <c r="S96" s="159">
        <v>119102.90340472295</v>
      </c>
      <c r="T96" s="159">
        <v>118768.20384398475</v>
      </c>
      <c r="U96" s="309">
        <f t="shared" si="2"/>
        <v>2579025.5599093633</v>
      </c>
      <c r="V96" s="44"/>
      <c r="W96" s="44"/>
      <c r="X96" s="110"/>
      <c r="Y96" s="110"/>
      <c r="Z96" s="111"/>
    </row>
    <row r="97" spans="1:26" s="45" customFormat="1" x14ac:dyDescent="0.25">
      <c r="A97" s="127">
        <v>263</v>
      </c>
      <c r="B97" s="124" t="s">
        <v>101</v>
      </c>
      <c r="C97" s="408">
        <v>7354</v>
      </c>
      <c r="D97" s="412">
        <v>0.83309999999999995</v>
      </c>
      <c r="E97" s="420">
        <v>0</v>
      </c>
      <c r="F97" s="155">
        <v>0</v>
      </c>
      <c r="G97" s="419">
        <v>0</v>
      </c>
      <c r="H97" s="269">
        <v>2231</v>
      </c>
      <c r="I97" s="15">
        <v>2709</v>
      </c>
      <c r="J97" s="331">
        <v>0.82355112587670731</v>
      </c>
      <c r="K97" s="427">
        <v>0.82391903534973254</v>
      </c>
      <c r="L97" s="434">
        <v>0.60081581739994905</v>
      </c>
      <c r="M97" s="14">
        <f>Lisäosat[[#This Row],[HYTE-kerroin (sis. Kulttuurihyte)]]*Lisäosat[[#This Row],[Asukasmäärä 31.12.2024]]</f>
        <v>4418.3995211592255</v>
      </c>
      <c r="N97" s="427">
        <f>Lisäosat[[#This Row],[HYTE-kerroin (sis. Kulttuurihyte)]]/$N$7</f>
        <v>0.89375662361786889</v>
      </c>
      <c r="O97" s="439">
        <v>0</v>
      </c>
      <c r="P97" s="197">
        <v>410422.09962599998</v>
      </c>
      <c r="Q97" s="159">
        <v>0</v>
      </c>
      <c r="R97" s="159">
        <v>84948.590215186297</v>
      </c>
      <c r="S97" s="159">
        <v>135857.42396247367</v>
      </c>
      <c r="T97" s="159">
        <v>0</v>
      </c>
      <c r="U97" s="309">
        <f t="shared" si="2"/>
        <v>631228.11380365991</v>
      </c>
      <c r="V97" s="44"/>
      <c r="W97" s="44"/>
      <c r="X97" s="110"/>
      <c r="Y97" s="110"/>
      <c r="Z97" s="111"/>
    </row>
    <row r="98" spans="1:26" s="45" customFormat="1" x14ac:dyDescent="0.25">
      <c r="A98" s="127">
        <v>265</v>
      </c>
      <c r="B98" s="124" t="s">
        <v>102</v>
      </c>
      <c r="C98" s="408">
        <v>1011</v>
      </c>
      <c r="D98" s="412">
        <v>1.7096</v>
      </c>
      <c r="E98" s="420">
        <v>0</v>
      </c>
      <c r="F98" s="155">
        <v>0</v>
      </c>
      <c r="G98" s="419">
        <v>0</v>
      </c>
      <c r="H98" s="269">
        <v>237</v>
      </c>
      <c r="I98" s="15">
        <v>335</v>
      </c>
      <c r="J98" s="331">
        <v>0.70746268656716416</v>
      </c>
      <c r="K98" s="427">
        <v>0.70777873522039492</v>
      </c>
      <c r="L98" s="434">
        <v>0.507512971132424</v>
      </c>
      <c r="M98" s="14">
        <f>Lisäosat[[#This Row],[HYTE-kerroin (sis. Kulttuurihyte)]]*Lisäosat[[#This Row],[Asukasmäärä 31.12.2024]]</f>
        <v>513.09561381488061</v>
      </c>
      <c r="N98" s="427">
        <f>Lisäosat[[#This Row],[HYTE-kerroin (sis. Kulttuurihyte)]]/$N$7</f>
        <v>0.75496194738102562</v>
      </c>
      <c r="O98" s="439">
        <v>0</v>
      </c>
      <c r="P98" s="197">
        <v>347357.67343199998</v>
      </c>
      <c r="Q98" s="159">
        <v>0</v>
      </c>
      <c r="R98" s="159">
        <v>10032.211504335626</v>
      </c>
      <c r="S98" s="159">
        <v>15776.719150341825</v>
      </c>
      <c r="T98" s="159">
        <v>0</v>
      </c>
      <c r="U98" s="309">
        <f t="shared" si="2"/>
        <v>373166.60408667743</v>
      </c>
      <c r="V98" s="44"/>
      <c r="W98" s="44"/>
      <c r="X98" s="110"/>
      <c r="Y98" s="110"/>
      <c r="Z98" s="111"/>
    </row>
    <row r="99" spans="1:26" s="45" customFormat="1" x14ac:dyDescent="0.25">
      <c r="A99" s="127">
        <v>271</v>
      </c>
      <c r="B99" s="124" t="s">
        <v>103</v>
      </c>
      <c r="C99" s="408">
        <v>6668</v>
      </c>
      <c r="D99" s="412">
        <v>0</v>
      </c>
      <c r="E99" s="420">
        <v>0</v>
      </c>
      <c r="F99" s="155">
        <v>0</v>
      </c>
      <c r="G99" s="419">
        <v>0</v>
      </c>
      <c r="H99" s="269">
        <v>2274</v>
      </c>
      <c r="I99" s="15">
        <v>2602</v>
      </c>
      <c r="J99" s="331">
        <v>0.87394312067640278</v>
      </c>
      <c r="K99" s="427">
        <v>0.87433354203930214</v>
      </c>
      <c r="L99" s="434">
        <v>0.56991392839215504</v>
      </c>
      <c r="M99" s="14">
        <f>Lisäosat[[#This Row],[HYTE-kerroin (sis. Kulttuurihyte)]]*Lisäosat[[#This Row],[Asukasmäärä 31.12.2024]]</f>
        <v>3800.1860745188897</v>
      </c>
      <c r="N99" s="427">
        <f>Lisäosat[[#This Row],[HYTE-kerroin (sis. Kulttuurihyte)]]/$N$7</f>
        <v>0.84778784719227263</v>
      </c>
      <c r="O99" s="439">
        <v>0</v>
      </c>
      <c r="P99" s="197">
        <v>0</v>
      </c>
      <c r="Q99" s="159">
        <v>0</v>
      </c>
      <c r="R99" s="159">
        <v>81737.3859376193</v>
      </c>
      <c r="S99" s="159">
        <v>116848.53037616379</v>
      </c>
      <c r="T99" s="159">
        <v>0</v>
      </c>
      <c r="U99" s="309">
        <f t="shared" si="2"/>
        <v>198585.91631378309</v>
      </c>
      <c r="V99" s="44"/>
      <c r="W99" s="44"/>
      <c r="X99" s="110"/>
      <c r="Y99" s="110"/>
      <c r="Z99" s="111"/>
    </row>
    <row r="100" spans="1:26" s="45" customFormat="1" x14ac:dyDescent="0.25">
      <c r="A100" s="127">
        <v>272</v>
      </c>
      <c r="B100" s="124" t="s">
        <v>104</v>
      </c>
      <c r="C100" s="408">
        <v>48367</v>
      </c>
      <c r="D100" s="412">
        <v>0</v>
      </c>
      <c r="E100" s="420">
        <v>0</v>
      </c>
      <c r="F100" s="155">
        <v>1</v>
      </c>
      <c r="G100" s="419">
        <v>2.0675253788740258E-5</v>
      </c>
      <c r="H100" s="269">
        <v>21321</v>
      </c>
      <c r="I100" s="15">
        <v>20271</v>
      </c>
      <c r="J100" s="331">
        <v>1.0517981352671304</v>
      </c>
      <c r="K100" s="427">
        <v>1.0522680107678932</v>
      </c>
      <c r="L100" s="434">
        <v>0.65132515338855101</v>
      </c>
      <c r="M100" s="14">
        <f>Lisäosat[[#This Row],[HYTE-kerroin (sis. Kulttuurihyte)]]*Lisäosat[[#This Row],[Asukasmäärä 31.12.2024]]</f>
        <v>31502.643693944046</v>
      </c>
      <c r="N100" s="427">
        <f>Lisäosat[[#This Row],[HYTE-kerroin (sis. Kulttuurihyte)]]/$N$7</f>
        <v>0.96889288382771399</v>
      </c>
      <c r="O100" s="439">
        <v>0.31785300525417615</v>
      </c>
      <c r="P100" s="197">
        <v>0</v>
      </c>
      <c r="Q100" s="159">
        <v>0</v>
      </c>
      <c r="R100" s="159">
        <v>713548.55721288593</v>
      </c>
      <c r="S100" s="159">
        <v>968646.6784570046</v>
      </c>
      <c r="T100" s="159">
        <v>168494.61550421099</v>
      </c>
      <c r="U100" s="309">
        <f t="shared" si="2"/>
        <v>1850689.8511741015</v>
      </c>
      <c r="V100" s="44"/>
      <c r="W100" s="44"/>
      <c r="X100" s="110"/>
      <c r="Y100" s="110"/>
      <c r="Z100" s="111"/>
    </row>
    <row r="101" spans="1:26" s="45" customFormat="1" x14ac:dyDescent="0.25">
      <c r="A101" s="127">
        <v>273</v>
      </c>
      <c r="B101" s="124" t="s">
        <v>105</v>
      </c>
      <c r="C101" s="408">
        <v>3987</v>
      </c>
      <c r="D101" s="412">
        <v>1.8112166666666667</v>
      </c>
      <c r="E101" s="420">
        <v>0</v>
      </c>
      <c r="F101" s="155">
        <v>3</v>
      </c>
      <c r="G101" s="419">
        <v>7.5244544770504136E-4</v>
      </c>
      <c r="H101" s="269">
        <v>1703</v>
      </c>
      <c r="I101" s="15">
        <v>1784</v>
      </c>
      <c r="J101" s="331">
        <v>0.95459641255605376</v>
      </c>
      <c r="K101" s="427">
        <v>0.95502286460263608</v>
      </c>
      <c r="L101" s="434">
        <v>0.60935201099650704</v>
      </c>
      <c r="M101" s="14">
        <f>Lisäosat[[#This Row],[HYTE-kerroin (sis. Kulttuurihyte)]]*Lisäosat[[#This Row],[Asukasmäärä 31.12.2024]]</f>
        <v>2429.4864678430736</v>
      </c>
      <c r="N101" s="427">
        <f>Lisäosat[[#This Row],[HYTE-kerroin (sis. Kulttuurihyte)]]/$N$7</f>
        <v>0.9064548238756851</v>
      </c>
      <c r="O101" s="439">
        <v>0</v>
      </c>
      <c r="P101" s="197">
        <v>1451268.8512245</v>
      </c>
      <c r="Q101" s="159">
        <v>0</v>
      </c>
      <c r="R101" s="159">
        <v>53383.619779613357</v>
      </c>
      <c r="S101" s="159">
        <v>74702.111362318014</v>
      </c>
      <c r="T101" s="159">
        <v>0</v>
      </c>
      <c r="U101" s="309">
        <f t="shared" si="2"/>
        <v>1579354.5823664314</v>
      </c>
      <c r="V101" s="44"/>
      <c r="W101" s="44"/>
      <c r="X101" s="110"/>
      <c r="Y101" s="110"/>
      <c r="Z101" s="111"/>
    </row>
    <row r="102" spans="1:26" s="45" customFormat="1" x14ac:dyDescent="0.25">
      <c r="A102" s="127">
        <v>275</v>
      </c>
      <c r="B102" s="124" t="s">
        <v>106</v>
      </c>
      <c r="C102" s="408">
        <v>2441</v>
      </c>
      <c r="D102" s="412">
        <v>0.98441666666666672</v>
      </c>
      <c r="E102" s="420">
        <v>0</v>
      </c>
      <c r="F102" s="155">
        <v>0</v>
      </c>
      <c r="G102" s="419">
        <v>0</v>
      </c>
      <c r="H102" s="269">
        <v>762</v>
      </c>
      <c r="I102" s="15">
        <v>869</v>
      </c>
      <c r="J102" s="331">
        <v>0.87686996547756046</v>
      </c>
      <c r="K102" s="427">
        <v>0.87726169436575441</v>
      </c>
      <c r="L102" s="434">
        <v>0.63726290420853304</v>
      </c>
      <c r="M102" s="14">
        <f>Lisäosat[[#This Row],[HYTE-kerroin (sis. Kulttuurihyte)]]*Lisäosat[[#This Row],[Asukasmäärä 31.12.2024]]</f>
        <v>1555.5587491730291</v>
      </c>
      <c r="N102" s="427">
        <f>Lisäosat[[#This Row],[HYTE-kerroin (sis. Kulttuurihyte)]]/$N$7</f>
        <v>0.94797427951733582</v>
      </c>
      <c r="O102" s="439">
        <v>0</v>
      </c>
      <c r="P102" s="197">
        <v>160974.36297250001</v>
      </c>
      <c r="Q102" s="159">
        <v>0</v>
      </c>
      <c r="R102" s="159">
        <v>30022.369059174227</v>
      </c>
      <c r="S102" s="159">
        <v>47830.487820958559</v>
      </c>
      <c r="T102" s="159">
        <v>0</v>
      </c>
      <c r="U102" s="309">
        <f t="shared" si="2"/>
        <v>238827.21985263278</v>
      </c>
      <c r="V102" s="44"/>
      <c r="W102" s="44"/>
      <c r="X102" s="110"/>
      <c r="Y102" s="110"/>
      <c r="Z102" s="111"/>
    </row>
    <row r="103" spans="1:26" s="45" customFormat="1" x14ac:dyDescent="0.25">
      <c r="A103" s="127">
        <v>276</v>
      </c>
      <c r="B103" s="124" t="s">
        <v>107</v>
      </c>
      <c r="C103" s="408">
        <v>15071</v>
      </c>
      <c r="D103" s="412">
        <v>0</v>
      </c>
      <c r="E103" s="420">
        <v>0</v>
      </c>
      <c r="F103" s="155">
        <v>1</v>
      </c>
      <c r="G103" s="419">
        <v>6.6352597704200117E-5</v>
      </c>
      <c r="H103" s="269">
        <v>3817</v>
      </c>
      <c r="I103" s="15">
        <v>6731</v>
      </c>
      <c r="J103" s="331">
        <v>0.56707770019313619</v>
      </c>
      <c r="K103" s="427">
        <v>0.5673310338979749</v>
      </c>
      <c r="L103" s="434">
        <v>0.71714996634630201</v>
      </c>
      <c r="M103" s="14">
        <f>Lisäosat[[#This Row],[HYTE-kerroin (sis. Kulttuurihyte)]]*Lisäosat[[#This Row],[Asukasmäärä 31.12.2024]]</f>
        <v>10808.167142805118</v>
      </c>
      <c r="N103" s="427">
        <f>Lisäosat[[#This Row],[HYTE-kerroin (sis. Kulttuurihyte)]]/$N$7</f>
        <v>1.0668120145756228</v>
      </c>
      <c r="O103" s="439">
        <v>8.1150127379692183E-2</v>
      </c>
      <c r="P103" s="197">
        <v>0</v>
      </c>
      <c r="Q103" s="159">
        <v>0</v>
      </c>
      <c r="R103" s="159">
        <v>119874.44908650684</v>
      </c>
      <c r="S103" s="159">
        <v>332330.6864274026</v>
      </c>
      <c r="T103" s="159">
        <v>13404.228724343178</v>
      </c>
      <c r="U103" s="309">
        <f t="shared" si="2"/>
        <v>465609.36423825263</v>
      </c>
      <c r="V103" s="44"/>
      <c r="W103" s="44"/>
      <c r="X103" s="110"/>
      <c r="Y103" s="110"/>
      <c r="Z103" s="111"/>
    </row>
    <row r="104" spans="1:26" s="45" customFormat="1" x14ac:dyDescent="0.25">
      <c r="A104" s="127">
        <v>280</v>
      </c>
      <c r="B104" s="124" t="s">
        <v>108</v>
      </c>
      <c r="C104" s="408">
        <v>1986</v>
      </c>
      <c r="D104" s="412">
        <v>1.3017666666666665</v>
      </c>
      <c r="E104" s="420">
        <v>0</v>
      </c>
      <c r="F104" s="155">
        <v>0</v>
      </c>
      <c r="G104" s="419">
        <v>0</v>
      </c>
      <c r="H104" s="269">
        <v>595</v>
      </c>
      <c r="I104" s="15">
        <v>866</v>
      </c>
      <c r="J104" s="331">
        <v>0.68706697459584298</v>
      </c>
      <c r="K104" s="427">
        <v>0.68737391176175056</v>
      </c>
      <c r="L104" s="434">
        <v>0.63441049051323695</v>
      </c>
      <c r="M104" s="14">
        <f>Lisäosat[[#This Row],[HYTE-kerroin (sis. Kulttuurihyte)]]*Lisäosat[[#This Row],[Asukasmäärä 31.12.2024]]</f>
        <v>1259.9392341592886</v>
      </c>
      <c r="N104" s="427">
        <f>Lisäosat[[#This Row],[HYTE-kerroin (sis. Kulttuurihyte)]]/$N$7</f>
        <v>0.94373110954804029</v>
      </c>
      <c r="O104" s="439">
        <v>0</v>
      </c>
      <c r="P104" s="197">
        <v>259784.73467099995</v>
      </c>
      <c r="Q104" s="159">
        <v>0</v>
      </c>
      <c r="R104" s="159">
        <v>19139.046734398889</v>
      </c>
      <c r="S104" s="159">
        <v>38740.747160234976</v>
      </c>
      <c r="T104" s="159">
        <v>0</v>
      </c>
      <c r="U104" s="309">
        <f t="shared" si="2"/>
        <v>317664.52856563381</v>
      </c>
      <c r="V104" s="44"/>
      <c r="W104" s="44"/>
      <c r="X104" s="110"/>
      <c r="Y104" s="110"/>
      <c r="Z104" s="111"/>
    </row>
    <row r="105" spans="1:26" s="45" customFormat="1" x14ac:dyDescent="0.25">
      <c r="A105" s="127">
        <v>284</v>
      </c>
      <c r="B105" s="124" t="s">
        <v>109</v>
      </c>
      <c r="C105" s="408">
        <v>2186</v>
      </c>
      <c r="D105" s="412">
        <v>7.1333333333333335E-3</v>
      </c>
      <c r="E105" s="420">
        <v>0</v>
      </c>
      <c r="F105" s="155">
        <v>0</v>
      </c>
      <c r="G105" s="419">
        <v>0</v>
      </c>
      <c r="H105" s="269">
        <v>856</v>
      </c>
      <c r="I105" s="15">
        <v>860</v>
      </c>
      <c r="J105" s="331">
        <v>0.99534883720930234</v>
      </c>
      <c r="K105" s="427">
        <v>0.99579349480816626</v>
      </c>
      <c r="L105" s="434">
        <v>0.51611370123924205</v>
      </c>
      <c r="M105" s="14">
        <f>Lisäosat[[#This Row],[HYTE-kerroin (sis. Kulttuurihyte)]]*Lisäosat[[#This Row],[Asukasmäärä 31.12.2024]]</f>
        <v>1128.224550908983</v>
      </c>
      <c r="N105" s="427">
        <f>Lisäosat[[#This Row],[HYTE-kerroin (sis. Kulttuurihyte)]]/$N$7</f>
        <v>0.7677561503269198</v>
      </c>
      <c r="O105" s="439">
        <v>0</v>
      </c>
      <c r="P105" s="197">
        <v>1044.6063320000001</v>
      </c>
      <c r="Q105" s="159">
        <v>0</v>
      </c>
      <c r="R105" s="159">
        <v>30518.80020670213</v>
      </c>
      <c r="S105" s="159">
        <v>34690.769905184752</v>
      </c>
      <c r="T105" s="159">
        <v>0</v>
      </c>
      <c r="U105" s="309">
        <f t="shared" si="2"/>
        <v>66254.176443886885</v>
      </c>
      <c r="V105" s="44"/>
      <c r="W105" s="44"/>
      <c r="X105" s="110"/>
      <c r="Y105" s="110"/>
      <c r="Z105" s="111"/>
    </row>
    <row r="106" spans="1:26" s="45" customFormat="1" x14ac:dyDescent="0.25">
      <c r="A106" s="127">
        <v>285</v>
      </c>
      <c r="B106" s="124" t="s">
        <v>110</v>
      </c>
      <c r="C106" s="408">
        <v>50210</v>
      </c>
      <c r="D106" s="412">
        <v>0</v>
      </c>
      <c r="E106" s="420">
        <v>0</v>
      </c>
      <c r="F106" s="155">
        <v>2</v>
      </c>
      <c r="G106" s="419">
        <v>3.9832702648874727E-5</v>
      </c>
      <c r="H106" s="269">
        <v>21513</v>
      </c>
      <c r="I106" s="15">
        <v>19161</v>
      </c>
      <c r="J106" s="331">
        <v>1.1227493345858777</v>
      </c>
      <c r="K106" s="427">
        <v>1.1232509065017526</v>
      </c>
      <c r="L106" s="434">
        <v>0.66435445746525701</v>
      </c>
      <c r="M106" s="14">
        <f>Lisäosat[[#This Row],[HYTE-kerroin (sis. Kulttuurihyte)]]*Lisäosat[[#This Row],[Asukasmäärä 31.12.2024]]</f>
        <v>33357.237309330558</v>
      </c>
      <c r="N106" s="427">
        <f>Lisäosat[[#This Row],[HYTE-kerroin (sis. Kulttuurihyte)]]/$N$7</f>
        <v>0.98827490820596953</v>
      </c>
      <c r="O106" s="439">
        <v>0</v>
      </c>
      <c r="P106" s="197">
        <v>0</v>
      </c>
      <c r="Q106" s="159">
        <v>0</v>
      </c>
      <c r="R106" s="159">
        <v>790705.96077665105</v>
      </c>
      <c r="S106" s="159">
        <v>1025671.9225249193</v>
      </c>
      <c r="T106" s="159">
        <v>0</v>
      </c>
      <c r="U106" s="309">
        <f t="shared" si="2"/>
        <v>1816377.8833015703</v>
      </c>
      <c r="V106" s="44"/>
      <c r="W106" s="44"/>
      <c r="X106" s="110"/>
      <c r="Y106" s="110"/>
      <c r="Z106" s="111"/>
    </row>
    <row r="107" spans="1:26" s="45" customFormat="1" x14ac:dyDescent="0.25">
      <c r="A107" s="127">
        <v>286</v>
      </c>
      <c r="B107" s="124" t="s">
        <v>111</v>
      </c>
      <c r="C107" s="408">
        <v>78386</v>
      </c>
      <c r="D107" s="412">
        <v>0</v>
      </c>
      <c r="E107" s="420">
        <v>0</v>
      </c>
      <c r="F107" s="155">
        <v>2</v>
      </c>
      <c r="G107" s="419">
        <v>2.5514760288827087E-5</v>
      </c>
      <c r="H107" s="269">
        <v>29271</v>
      </c>
      <c r="I107" s="15">
        <v>30734</v>
      </c>
      <c r="J107" s="331">
        <v>0.95239799570508232</v>
      </c>
      <c r="K107" s="427">
        <v>0.95282346564094955</v>
      </c>
      <c r="L107" s="434">
        <v>0.64066174462331704</v>
      </c>
      <c r="M107" s="14">
        <f>Lisäosat[[#This Row],[HYTE-kerroin (sis. Kulttuurihyte)]]*Lisäosat[[#This Row],[Asukasmäärä 31.12.2024]]</f>
        <v>50218.911514043328</v>
      </c>
      <c r="N107" s="427">
        <f>Lisäosat[[#This Row],[HYTE-kerroin (sis. Kulttuurihyte)]]/$N$7</f>
        <v>0.95303029842589115</v>
      </c>
      <c r="O107" s="439">
        <v>0</v>
      </c>
      <c r="P107" s="197">
        <v>0</v>
      </c>
      <c r="Q107" s="159">
        <v>0</v>
      </c>
      <c r="R107" s="159">
        <v>1047126.0428917952</v>
      </c>
      <c r="S107" s="159">
        <v>1544136.4955397542</v>
      </c>
      <c r="T107" s="159">
        <v>0</v>
      </c>
      <c r="U107" s="309">
        <f t="shared" si="2"/>
        <v>2591262.5384315494</v>
      </c>
      <c r="V107" s="44"/>
      <c r="W107" s="44"/>
      <c r="X107" s="110"/>
      <c r="Y107" s="110"/>
      <c r="Z107" s="111"/>
    </row>
    <row r="108" spans="1:26" s="45" customFormat="1" x14ac:dyDescent="0.25">
      <c r="A108" s="127">
        <v>287</v>
      </c>
      <c r="B108" s="124" t="s">
        <v>112</v>
      </c>
      <c r="C108" s="408">
        <v>6121</v>
      </c>
      <c r="D108" s="412">
        <v>0.94283333333333341</v>
      </c>
      <c r="E108" s="420">
        <v>0</v>
      </c>
      <c r="F108" s="155">
        <v>0</v>
      </c>
      <c r="G108" s="419">
        <v>0</v>
      </c>
      <c r="H108" s="269">
        <v>2355</v>
      </c>
      <c r="I108" s="15">
        <v>2414</v>
      </c>
      <c r="J108" s="331">
        <v>0.97555923777961884</v>
      </c>
      <c r="K108" s="427">
        <v>0.97599505466311143</v>
      </c>
      <c r="L108" s="434">
        <v>0.56408182713225896</v>
      </c>
      <c r="M108" s="14">
        <f>Lisäosat[[#This Row],[HYTE-kerroin (sis. Kulttuurihyte)]]*Lisäosat[[#This Row],[Asukasmäärä 31.12.2024]]</f>
        <v>3452.7448638765572</v>
      </c>
      <c r="N108" s="427">
        <f>Lisäosat[[#This Row],[HYTE-kerroin (sis. Kulttuurihyte)]]/$N$7</f>
        <v>0.83911217824400919</v>
      </c>
      <c r="O108" s="439">
        <v>0</v>
      </c>
      <c r="P108" s="197">
        <v>386604.83900500002</v>
      </c>
      <c r="Q108" s="159">
        <v>0</v>
      </c>
      <c r="R108" s="159">
        <v>83756.401528892529</v>
      </c>
      <c r="S108" s="159">
        <v>106165.37064146278</v>
      </c>
      <c r="T108" s="159">
        <v>0</v>
      </c>
      <c r="U108" s="309">
        <f t="shared" si="2"/>
        <v>576526.61117535527</v>
      </c>
      <c r="V108" s="44"/>
      <c r="W108" s="44"/>
      <c r="X108" s="110"/>
      <c r="Y108" s="110"/>
      <c r="Z108" s="111"/>
    </row>
    <row r="109" spans="1:26" s="45" customFormat="1" x14ac:dyDescent="0.25">
      <c r="A109" s="127">
        <v>288</v>
      </c>
      <c r="B109" s="124" t="s">
        <v>113</v>
      </c>
      <c r="C109" s="408">
        <v>6342</v>
      </c>
      <c r="D109" s="412">
        <v>0</v>
      </c>
      <c r="E109" s="420">
        <v>0</v>
      </c>
      <c r="F109" s="155">
        <v>0</v>
      </c>
      <c r="G109" s="419">
        <v>0</v>
      </c>
      <c r="H109" s="269">
        <v>2178</v>
      </c>
      <c r="I109" s="15">
        <v>2807</v>
      </c>
      <c r="J109" s="331">
        <v>0.77591734948343427</v>
      </c>
      <c r="K109" s="427">
        <v>0.77626397926049362</v>
      </c>
      <c r="L109" s="434">
        <v>0.75655007575359401</v>
      </c>
      <c r="M109" s="14">
        <f>Lisäosat[[#This Row],[HYTE-kerroin (sis. Kulttuurihyte)]]*Lisäosat[[#This Row],[Asukasmäärä 31.12.2024]]</f>
        <v>4798.0405804292932</v>
      </c>
      <c r="N109" s="427">
        <f>Lisäosat[[#This Row],[HYTE-kerroin (sis. Kulttuurihyte)]]/$N$7</f>
        <v>1.1254225034046723</v>
      </c>
      <c r="O109" s="439">
        <v>0</v>
      </c>
      <c r="P109" s="197">
        <v>0</v>
      </c>
      <c r="Q109" s="159">
        <v>0</v>
      </c>
      <c r="R109" s="159">
        <v>69021.387513710099</v>
      </c>
      <c r="S109" s="159">
        <v>147530.66810796558</v>
      </c>
      <c r="T109" s="159">
        <v>0</v>
      </c>
      <c r="U109" s="309">
        <f t="shared" si="2"/>
        <v>216552.05562167568</v>
      </c>
      <c r="V109" s="44"/>
      <c r="W109" s="44"/>
      <c r="X109" s="110"/>
      <c r="Y109" s="110"/>
      <c r="Z109" s="111"/>
    </row>
    <row r="110" spans="1:26" s="45" customFormat="1" x14ac:dyDescent="0.25">
      <c r="A110" s="127">
        <v>290</v>
      </c>
      <c r="B110" s="124" t="s">
        <v>114</v>
      </c>
      <c r="C110" s="408">
        <v>7483</v>
      </c>
      <c r="D110" s="412">
        <v>1.4461833333333334</v>
      </c>
      <c r="E110" s="420">
        <v>0</v>
      </c>
      <c r="F110" s="155">
        <v>0</v>
      </c>
      <c r="G110" s="419">
        <v>0</v>
      </c>
      <c r="H110" s="269">
        <v>2565</v>
      </c>
      <c r="I110" s="15">
        <v>2559</v>
      </c>
      <c r="J110" s="331">
        <v>1.0023446658851114</v>
      </c>
      <c r="K110" s="427">
        <v>1.0027924487685638</v>
      </c>
      <c r="L110" s="434">
        <v>0.69346668099429298</v>
      </c>
      <c r="M110" s="14">
        <f>Lisäosat[[#This Row],[HYTE-kerroin (sis. Kulttuurihyte)]]*Lisäosat[[#This Row],[Asukasmäärä 31.12.2024]]</f>
        <v>5189.2111738802942</v>
      </c>
      <c r="N110" s="427">
        <f>Lisäosat[[#This Row],[HYTE-kerroin (sis. Kulttuurihyte)]]/$N$7</f>
        <v>1.0315814288630305</v>
      </c>
      <c r="O110" s="439">
        <v>0</v>
      </c>
      <c r="P110" s="197">
        <v>1087427.5564267498</v>
      </c>
      <c r="Q110" s="159">
        <v>0</v>
      </c>
      <c r="R110" s="159">
        <v>105204.62043577498</v>
      </c>
      <c r="S110" s="159">
        <v>159558.42361120315</v>
      </c>
      <c r="T110" s="159">
        <v>0</v>
      </c>
      <c r="U110" s="309">
        <f t="shared" si="2"/>
        <v>1352190.600473728</v>
      </c>
      <c r="V110" s="44"/>
      <c r="W110" s="44"/>
      <c r="X110" s="110"/>
      <c r="Y110" s="110"/>
      <c r="Z110" s="111"/>
    </row>
    <row r="111" spans="1:26" s="45" customFormat="1" x14ac:dyDescent="0.25">
      <c r="A111" s="127">
        <v>291</v>
      </c>
      <c r="B111" s="124" t="s">
        <v>115</v>
      </c>
      <c r="C111" s="408">
        <v>2038</v>
      </c>
      <c r="D111" s="412">
        <v>1.3818166666666667</v>
      </c>
      <c r="E111" s="420">
        <v>0</v>
      </c>
      <c r="F111" s="155">
        <v>2</v>
      </c>
      <c r="G111" s="419">
        <v>9.813542688910696E-4</v>
      </c>
      <c r="H111" s="269">
        <v>552</v>
      </c>
      <c r="I111" s="15">
        <v>667</v>
      </c>
      <c r="J111" s="331">
        <v>0.82758620689655171</v>
      </c>
      <c r="K111" s="427">
        <v>0.82795591898326426</v>
      </c>
      <c r="L111" s="434">
        <v>0.70333923959267497</v>
      </c>
      <c r="M111" s="14">
        <f>Lisäosat[[#This Row],[HYTE-kerroin (sis. Kulttuurihyte)]]*Lisäosat[[#This Row],[Asukasmäärä 31.12.2024]]</f>
        <v>1433.4053702898716</v>
      </c>
      <c r="N111" s="427">
        <f>Lisäosat[[#This Row],[HYTE-kerroin (sis. Kulttuurihyte)]]/$N$7</f>
        <v>1.0462675679156674</v>
      </c>
      <c r="O111" s="439">
        <v>0</v>
      </c>
      <c r="P111" s="197">
        <v>282980.06571449997</v>
      </c>
      <c r="Q111" s="159">
        <v>0</v>
      </c>
      <c r="R111" s="159">
        <v>23656.985763688252</v>
      </c>
      <c r="S111" s="159">
        <v>44074.502581528737</v>
      </c>
      <c r="T111" s="159">
        <v>0</v>
      </c>
      <c r="U111" s="309">
        <f t="shared" si="2"/>
        <v>350711.55405971699</v>
      </c>
      <c r="V111" s="44"/>
      <c r="W111" s="44"/>
      <c r="X111" s="110"/>
      <c r="Y111" s="110"/>
      <c r="Z111" s="111"/>
    </row>
    <row r="112" spans="1:26" s="45" customFormat="1" x14ac:dyDescent="0.25">
      <c r="A112" s="127">
        <v>297</v>
      </c>
      <c r="B112" s="124" t="s">
        <v>116</v>
      </c>
      <c r="C112" s="408">
        <v>125666</v>
      </c>
      <c r="D112" s="412">
        <v>0</v>
      </c>
      <c r="E112" s="420">
        <v>0</v>
      </c>
      <c r="F112" s="155">
        <v>0</v>
      </c>
      <c r="G112" s="419">
        <v>0</v>
      </c>
      <c r="H112" s="269">
        <v>55391</v>
      </c>
      <c r="I112" s="15">
        <v>53782</v>
      </c>
      <c r="J112" s="331">
        <v>1.0299170726265294</v>
      </c>
      <c r="K112" s="427">
        <v>1.0303771730811873</v>
      </c>
      <c r="L112" s="434">
        <v>0.70436270507856902</v>
      </c>
      <c r="M112" s="14">
        <f>Lisäosat[[#This Row],[HYTE-kerroin (sis. Kulttuurihyte)]]*Lisäosat[[#This Row],[Asukasmäärä 31.12.2024]]</f>
        <v>88514.443696403454</v>
      </c>
      <c r="N112" s="427">
        <f>Lisäosat[[#This Row],[HYTE-kerroin (sis. Kulttuurihyte)]]/$N$7</f>
        <v>1.0477900462369285</v>
      </c>
      <c r="O112" s="439">
        <v>1.1183691940382712</v>
      </c>
      <c r="P112" s="197">
        <v>0</v>
      </c>
      <c r="Q112" s="159">
        <v>0</v>
      </c>
      <c r="R112" s="159">
        <v>1815356.957210535</v>
      </c>
      <c r="S112" s="159">
        <v>2721651.640254972</v>
      </c>
      <c r="T112" s="159">
        <v>1540329.1751926269</v>
      </c>
      <c r="U112" s="309">
        <f t="shared" si="2"/>
        <v>6077337.7726581339</v>
      </c>
      <c r="V112" s="44"/>
      <c r="W112" s="44"/>
      <c r="X112" s="110"/>
      <c r="Y112" s="110"/>
      <c r="Z112" s="111"/>
    </row>
    <row r="113" spans="1:26" s="45" customFormat="1" x14ac:dyDescent="0.25">
      <c r="A113" s="127">
        <v>300</v>
      </c>
      <c r="B113" s="124" t="s">
        <v>117</v>
      </c>
      <c r="C113" s="408">
        <v>3335</v>
      </c>
      <c r="D113" s="412">
        <v>0.40506666666666669</v>
      </c>
      <c r="E113" s="420">
        <v>0</v>
      </c>
      <c r="F113" s="155">
        <v>0</v>
      </c>
      <c r="G113" s="419">
        <v>0</v>
      </c>
      <c r="H113" s="269">
        <v>1295</v>
      </c>
      <c r="I113" s="15">
        <v>1343</v>
      </c>
      <c r="J113" s="331">
        <v>0.96425912137006697</v>
      </c>
      <c r="K113" s="427">
        <v>0.96468989009110473</v>
      </c>
      <c r="L113" s="434">
        <v>0.66972636828868803</v>
      </c>
      <c r="M113" s="14">
        <f>Lisäosat[[#This Row],[HYTE-kerroin (sis. Kulttuurihyte)]]*Lisäosat[[#This Row],[Asukasmäärä 31.12.2024]]</f>
        <v>2233.5374382427744</v>
      </c>
      <c r="N113" s="427">
        <f>Lisäosat[[#This Row],[HYTE-kerroin (sis. Kulttuurihyte)]]/$N$7</f>
        <v>0.9962660108715139</v>
      </c>
      <c r="O113" s="439">
        <v>0</v>
      </c>
      <c r="P113" s="197">
        <v>90496.612359999999</v>
      </c>
      <c r="Q113" s="159">
        <v>0</v>
      </c>
      <c r="R113" s="159">
        <v>45105.715784022759</v>
      </c>
      <c r="S113" s="159">
        <v>68677.049513121834</v>
      </c>
      <c r="T113" s="159">
        <v>0</v>
      </c>
      <c r="U113" s="309">
        <f t="shared" si="2"/>
        <v>204279.37765714459</v>
      </c>
      <c r="V113" s="44"/>
      <c r="W113" s="44"/>
      <c r="X113" s="110"/>
      <c r="Y113" s="110"/>
      <c r="Z113" s="111"/>
    </row>
    <row r="114" spans="1:26" s="45" customFormat="1" x14ac:dyDescent="0.25">
      <c r="A114" s="127">
        <v>301</v>
      </c>
      <c r="B114" s="124" t="s">
        <v>118</v>
      </c>
      <c r="C114" s="408">
        <v>19509</v>
      </c>
      <c r="D114" s="412">
        <v>0</v>
      </c>
      <c r="E114" s="420">
        <v>0</v>
      </c>
      <c r="F114" s="155">
        <v>0</v>
      </c>
      <c r="G114" s="419">
        <v>0</v>
      </c>
      <c r="H114" s="269">
        <v>6780</v>
      </c>
      <c r="I114" s="15">
        <v>7691</v>
      </c>
      <c r="J114" s="331">
        <v>0.8815498634767911</v>
      </c>
      <c r="K114" s="427">
        <v>0.88194368304126802</v>
      </c>
      <c r="L114" s="434">
        <v>0.67247907709574295</v>
      </c>
      <c r="M114" s="14">
        <f>Lisäosat[[#This Row],[HYTE-kerroin (sis. Kulttuurihyte)]]*Lisäosat[[#This Row],[Asukasmäärä 31.12.2024]]</f>
        <v>13119.394315060848</v>
      </c>
      <c r="N114" s="427">
        <f>Lisäosat[[#This Row],[HYTE-kerroin (sis. Kulttuurihyte)]]/$N$7</f>
        <v>1.0003608626679319</v>
      </c>
      <c r="O114" s="439">
        <v>0</v>
      </c>
      <c r="P114" s="197">
        <v>0</v>
      </c>
      <c r="Q114" s="159">
        <v>0</v>
      </c>
      <c r="R114" s="159">
        <v>241225.86716057843</v>
      </c>
      <c r="S114" s="159">
        <v>403396.54824253212</v>
      </c>
      <c r="T114" s="159">
        <v>0</v>
      </c>
      <c r="U114" s="309">
        <f t="shared" si="2"/>
        <v>644622.41540311056</v>
      </c>
      <c r="V114" s="44"/>
      <c r="W114" s="44"/>
      <c r="X114" s="110"/>
      <c r="Y114" s="110"/>
      <c r="Z114" s="111"/>
    </row>
    <row r="115" spans="1:26" s="104" customFormat="1" x14ac:dyDescent="0.25">
      <c r="A115" s="124">
        <v>304</v>
      </c>
      <c r="B115" s="124" t="s">
        <v>119</v>
      </c>
      <c r="C115" s="408">
        <v>970</v>
      </c>
      <c r="D115" s="412">
        <v>1.30155</v>
      </c>
      <c r="E115" s="420">
        <v>0</v>
      </c>
      <c r="F115" s="155">
        <v>0</v>
      </c>
      <c r="G115" s="419">
        <v>0</v>
      </c>
      <c r="H115" s="269">
        <v>298</v>
      </c>
      <c r="I115" s="15">
        <v>363</v>
      </c>
      <c r="J115" s="331">
        <v>0.82093663911845727</v>
      </c>
      <c r="K115" s="427">
        <v>0.82130338060759511</v>
      </c>
      <c r="L115" s="434">
        <v>0.54268609379920896</v>
      </c>
      <c r="M115" s="14">
        <f>Lisäosat[[#This Row],[HYTE-kerroin (sis. Kulttuurihyte)]]*Lisäosat[[#This Row],[Asukasmäärä 31.12.2024]]</f>
        <v>526.4055109852327</v>
      </c>
      <c r="N115" s="427">
        <f>Lisäosat[[#This Row],[HYTE-kerroin (sis. Kulttuurihyte)]]/$N$7</f>
        <v>0.80728449024083937</v>
      </c>
      <c r="O115" s="438">
        <v>0</v>
      </c>
      <c r="P115" s="197">
        <v>126862.66419750001</v>
      </c>
      <c r="Q115" s="159">
        <v>0</v>
      </c>
      <c r="R115" s="159">
        <v>11169.233194234928</v>
      </c>
      <c r="S115" s="159">
        <v>16185.973300879807</v>
      </c>
      <c r="T115" s="159">
        <v>0</v>
      </c>
      <c r="U115" s="309">
        <f t="shared" si="2"/>
        <v>154217.87069261476</v>
      </c>
      <c r="V115" s="59"/>
      <c r="W115" s="59"/>
      <c r="X115" s="109"/>
      <c r="Y115" s="110"/>
      <c r="Z115" s="111"/>
    </row>
    <row r="116" spans="1:26" s="45" customFormat="1" x14ac:dyDescent="0.25">
      <c r="A116" s="127">
        <v>305</v>
      </c>
      <c r="B116" s="124" t="s">
        <v>120</v>
      </c>
      <c r="C116" s="408">
        <v>14876</v>
      </c>
      <c r="D116" s="412">
        <v>0.90171666666666672</v>
      </c>
      <c r="E116" s="420">
        <v>0</v>
      </c>
      <c r="F116" s="155">
        <v>6</v>
      </c>
      <c r="G116" s="419">
        <v>4.0333422963162143E-4</v>
      </c>
      <c r="H116" s="269">
        <v>5985</v>
      </c>
      <c r="I116" s="15">
        <v>5772</v>
      </c>
      <c r="J116" s="331">
        <v>1.0369022869022868</v>
      </c>
      <c r="K116" s="427">
        <v>1.0373655078997044</v>
      </c>
      <c r="L116" s="434">
        <v>0.556568075271622</v>
      </c>
      <c r="M116" s="14">
        <f>Lisäosat[[#This Row],[HYTE-kerroin (sis. Kulttuurihyte)]]*Lisäosat[[#This Row],[Asukasmäärä 31.12.2024]]</f>
        <v>8279.506687740648</v>
      </c>
      <c r="N116" s="427">
        <f>Lisäosat[[#This Row],[HYTE-kerroin (sis. Kulttuurihyte)]]/$N$7</f>
        <v>0.8279349334059376</v>
      </c>
      <c r="O116" s="439">
        <v>0</v>
      </c>
      <c r="P116" s="197">
        <v>898599.64856200002</v>
      </c>
      <c r="Q116" s="159">
        <v>0</v>
      </c>
      <c r="R116" s="159">
        <v>216354.52712313435</v>
      </c>
      <c r="S116" s="159">
        <v>254579.16263339686</v>
      </c>
      <c r="T116" s="159">
        <v>0</v>
      </c>
      <c r="U116" s="309">
        <f t="shared" si="2"/>
        <v>1369533.3383185312</v>
      </c>
      <c r="V116" s="44"/>
      <c r="W116" s="44"/>
      <c r="X116" s="110"/>
      <c r="Y116" s="110"/>
      <c r="Z116" s="111"/>
    </row>
    <row r="117" spans="1:26" s="45" customFormat="1" x14ac:dyDescent="0.25">
      <c r="A117" s="127">
        <v>309</v>
      </c>
      <c r="B117" s="124" t="s">
        <v>121</v>
      </c>
      <c r="C117" s="408">
        <v>6444</v>
      </c>
      <c r="D117" s="412">
        <v>0.377</v>
      </c>
      <c r="E117" s="420">
        <v>0</v>
      </c>
      <c r="F117" s="155">
        <v>0</v>
      </c>
      <c r="G117" s="419">
        <v>0</v>
      </c>
      <c r="H117" s="269">
        <v>2353</v>
      </c>
      <c r="I117" s="15">
        <v>2111</v>
      </c>
      <c r="J117" s="331">
        <v>1.1146376125059214</v>
      </c>
      <c r="K117" s="427">
        <v>1.1151355606280793</v>
      </c>
      <c r="L117" s="434">
        <v>0.674225763944579</v>
      </c>
      <c r="M117" s="14">
        <f>Lisäosat[[#This Row],[HYTE-kerroin (sis. Kulttuurihyte)]]*Lisäosat[[#This Row],[Asukasmäärä 31.12.2024]]</f>
        <v>4344.7108228588668</v>
      </c>
      <c r="N117" s="427">
        <f>Lisäosat[[#This Row],[HYTE-kerroin (sis. Kulttuurihyte)]]/$N$7</f>
        <v>1.002959184641693</v>
      </c>
      <c r="O117" s="439">
        <v>0</v>
      </c>
      <c r="P117" s="197">
        <v>162744.70211999997</v>
      </c>
      <c r="Q117" s="159">
        <v>0</v>
      </c>
      <c r="R117" s="159">
        <v>100746.78840867654</v>
      </c>
      <c r="S117" s="159">
        <v>133591.63593712822</v>
      </c>
      <c r="T117" s="159">
        <v>0</v>
      </c>
      <c r="U117" s="309">
        <f t="shared" si="2"/>
        <v>397083.12646580476</v>
      </c>
      <c r="V117" s="44"/>
      <c r="W117" s="44"/>
      <c r="X117" s="110"/>
      <c r="Y117" s="110"/>
      <c r="Z117" s="111"/>
    </row>
    <row r="118" spans="1:26" s="45" customFormat="1" x14ac:dyDescent="0.25">
      <c r="A118" s="127">
        <v>312</v>
      </c>
      <c r="B118" s="124" t="s">
        <v>122</v>
      </c>
      <c r="C118" s="408">
        <v>1155</v>
      </c>
      <c r="D118" s="412">
        <v>1.3499166666666667</v>
      </c>
      <c r="E118" s="420">
        <v>0</v>
      </c>
      <c r="F118" s="155">
        <v>0</v>
      </c>
      <c r="G118" s="419">
        <v>0</v>
      </c>
      <c r="H118" s="269">
        <v>397</v>
      </c>
      <c r="I118" s="15">
        <v>374</v>
      </c>
      <c r="J118" s="331">
        <v>1.0614973262032086</v>
      </c>
      <c r="K118" s="427">
        <v>1.0619715346762835</v>
      </c>
      <c r="L118" s="434">
        <v>0.55347934094681295</v>
      </c>
      <c r="M118" s="14">
        <f>Lisäosat[[#This Row],[HYTE-kerroin (sis. Kulttuurihyte)]]*Lisäosat[[#This Row],[Asukasmäärä 31.12.2024]]</f>
        <v>639.26863879356893</v>
      </c>
      <c r="N118" s="427">
        <f>Lisäosat[[#This Row],[HYTE-kerroin (sis. Kulttuurihyte)]]/$N$7</f>
        <v>0.82334021954946746</v>
      </c>
      <c r="O118" s="439">
        <v>0</v>
      </c>
      <c r="P118" s="197">
        <v>156671.56456874998</v>
      </c>
      <c r="Q118" s="159">
        <v>0</v>
      </c>
      <c r="R118" s="159">
        <v>17196.611258166526</v>
      </c>
      <c r="S118" s="159">
        <v>19656.300900491056</v>
      </c>
      <c r="T118" s="159">
        <v>0</v>
      </c>
      <c r="U118" s="309">
        <f t="shared" si="2"/>
        <v>193524.47672740754</v>
      </c>
      <c r="V118" s="44"/>
      <c r="W118" s="44"/>
      <c r="X118" s="110"/>
      <c r="Y118" s="110"/>
      <c r="Z118" s="111"/>
    </row>
    <row r="119" spans="1:26" s="45" customFormat="1" x14ac:dyDescent="0.25">
      <c r="A119" s="127">
        <v>316</v>
      </c>
      <c r="B119" s="124" t="s">
        <v>123</v>
      </c>
      <c r="C119" s="408">
        <v>4093</v>
      </c>
      <c r="D119" s="412">
        <v>0</v>
      </c>
      <c r="E119" s="420">
        <v>0</v>
      </c>
      <c r="F119" s="155">
        <v>0</v>
      </c>
      <c r="G119" s="419">
        <v>0</v>
      </c>
      <c r="H119" s="269">
        <v>1566</v>
      </c>
      <c r="I119" s="15">
        <v>1693</v>
      </c>
      <c r="J119" s="331">
        <v>0.92498523331364446</v>
      </c>
      <c r="K119" s="427">
        <v>0.925398456997095</v>
      </c>
      <c r="L119" s="434">
        <v>0.65799381445789795</v>
      </c>
      <c r="M119" s="14">
        <f>Lisäosat[[#This Row],[HYTE-kerroin (sis. Kulttuurihyte)]]*Lisäosat[[#This Row],[Asukasmäärä 31.12.2024]]</f>
        <v>2693.1686825761763</v>
      </c>
      <c r="N119" s="427">
        <f>Lisäosat[[#This Row],[HYTE-kerroin (sis. Kulttuurihyte)]]/$N$7</f>
        <v>0.97881299549718415</v>
      </c>
      <c r="O119" s="439">
        <v>0</v>
      </c>
      <c r="P119" s="197">
        <v>0</v>
      </c>
      <c r="Q119" s="159">
        <v>0</v>
      </c>
      <c r="R119" s="159">
        <v>53102.935500537315</v>
      </c>
      <c r="S119" s="159">
        <v>82809.840477081394</v>
      </c>
      <c r="T119" s="159">
        <v>0</v>
      </c>
      <c r="U119" s="309">
        <f t="shared" si="2"/>
        <v>135912.7759776187</v>
      </c>
      <c r="V119" s="44"/>
      <c r="W119" s="44"/>
      <c r="X119" s="110"/>
      <c r="Y119" s="110"/>
      <c r="Z119" s="111"/>
    </row>
    <row r="120" spans="1:26" s="45" customFormat="1" x14ac:dyDescent="0.25">
      <c r="A120" s="127">
        <v>317</v>
      </c>
      <c r="B120" s="124" t="s">
        <v>124</v>
      </c>
      <c r="C120" s="408">
        <v>2373</v>
      </c>
      <c r="D120" s="412">
        <v>1.2173500000000002</v>
      </c>
      <c r="E120" s="420">
        <v>0</v>
      </c>
      <c r="F120" s="155">
        <v>0</v>
      </c>
      <c r="G120" s="419">
        <v>0</v>
      </c>
      <c r="H120" s="269">
        <v>945</v>
      </c>
      <c r="I120" s="15">
        <v>857</v>
      </c>
      <c r="J120" s="331">
        <v>1.1026837806301051</v>
      </c>
      <c r="K120" s="427">
        <v>1.1031763885519428</v>
      </c>
      <c r="L120" s="434">
        <v>0.54708510353626905</v>
      </c>
      <c r="M120" s="14">
        <f>Lisäosat[[#This Row],[HYTE-kerroin (sis. Kulttuurihyte)]]*Lisäosat[[#This Row],[Asukasmäärä 31.12.2024]]</f>
        <v>1298.2329506915664</v>
      </c>
      <c r="N120" s="427">
        <f>Lisäosat[[#This Row],[HYTE-kerroin (sis. Kulttuurihyte)]]/$N$7</f>
        <v>0.81382833275628985</v>
      </c>
      <c r="O120" s="439">
        <v>0</v>
      </c>
      <c r="P120" s="197">
        <v>290278.20920175</v>
      </c>
      <c r="Q120" s="159">
        <v>0</v>
      </c>
      <c r="R120" s="159">
        <v>36702.082731873314</v>
      </c>
      <c r="S120" s="159">
        <v>39918.206477146072</v>
      </c>
      <c r="T120" s="159">
        <v>0</v>
      </c>
      <c r="U120" s="309">
        <f t="shared" si="2"/>
        <v>366898.49841076939</v>
      </c>
      <c r="V120" s="44"/>
      <c r="W120" s="44"/>
      <c r="X120" s="110"/>
      <c r="Y120" s="110"/>
      <c r="Z120" s="111"/>
    </row>
    <row r="121" spans="1:26" s="45" customFormat="1" x14ac:dyDescent="0.25">
      <c r="A121" s="127">
        <v>320</v>
      </c>
      <c r="B121" s="124" t="s">
        <v>125</v>
      </c>
      <c r="C121" s="408">
        <v>6954</v>
      </c>
      <c r="D121" s="412">
        <v>1.4655333333333334</v>
      </c>
      <c r="E121" s="420">
        <v>0</v>
      </c>
      <c r="F121" s="155">
        <v>3</v>
      </c>
      <c r="G121" s="419">
        <v>4.3140638481449527E-4</v>
      </c>
      <c r="H121" s="269">
        <v>2131</v>
      </c>
      <c r="I121" s="15">
        <v>2289</v>
      </c>
      <c r="J121" s="331">
        <v>0.93097422455220624</v>
      </c>
      <c r="K121" s="427">
        <v>0.93139012373028152</v>
      </c>
      <c r="L121" s="434">
        <v>0.62891470216947598</v>
      </c>
      <c r="M121" s="14">
        <f>Lisäosat[[#This Row],[HYTE-kerroin (sis. Kulttuurihyte)]]*Lisäosat[[#This Row],[Asukasmäärä 31.12.2024]]</f>
        <v>4373.472838886536</v>
      </c>
      <c r="N121" s="427">
        <f>Lisäosat[[#This Row],[HYTE-kerroin (sis. Kulttuurihyte)]]/$N$7</f>
        <v>0.93555573018553506</v>
      </c>
      <c r="O121" s="439">
        <v>0</v>
      </c>
      <c r="P121" s="197">
        <v>1024074.669618</v>
      </c>
      <c r="Q121" s="159">
        <v>0</v>
      </c>
      <c r="R121" s="159">
        <v>90805.954624293692</v>
      </c>
      <c r="S121" s="159">
        <v>134476.01350117006</v>
      </c>
      <c r="T121" s="159">
        <v>0</v>
      </c>
      <c r="U121" s="309">
        <f t="shared" si="2"/>
        <v>1249356.6377434637</v>
      </c>
      <c r="V121" s="44"/>
      <c r="W121" s="44"/>
      <c r="X121" s="110"/>
      <c r="Y121" s="110"/>
      <c r="Z121" s="111"/>
    </row>
    <row r="122" spans="1:26" s="45" customFormat="1" x14ac:dyDescent="0.25">
      <c r="A122" s="127">
        <v>322</v>
      </c>
      <c r="B122" s="124" t="s">
        <v>126</v>
      </c>
      <c r="C122" s="408">
        <v>6371</v>
      </c>
      <c r="D122" s="412">
        <v>1.2882500000000001</v>
      </c>
      <c r="E122" s="420">
        <v>0</v>
      </c>
      <c r="F122" s="155">
        <v>0</v>
      </c>
      <c r="G122" s="419">
        <v>0</v>
      </c>
      <c r="H122" s="269">
        <v>2155</v>
      </c>
      <c r="I122" s="15">
        <v>2522</v>
      </c>
      <c r="J122" s="331">
        <v>0.8544805709754163</v>
      </c>
      <c r="K122" s="427">
        <v>0.85486229772764832</v>
      </c>
      <c r="L122" s="434">
        <v>0.61225831328096902</v>
      </c>
      <c r="M122" s="14">
        <f>Lisäosat[[#This Row],[HYTE-kerroin (sis. Kulttuurihyte)]]*Lisäosat[[#This Row],[Asukasmäärä 31.12.2024]]</f>
        <v>3900.6977139130536</v>
      </c>
      <c r="N122" s="427">
        <f>Lisäosat[[#This Row],[HYTE-kerroin (sis. Kulttuurihyte)]]/$N$7</f>
        <v>0.9107781569866783</v>
      </c>
      <c r="O122" s="439">
        <v>0</v>
      </c>
      <c r="P122" s="197">
        <v>824724.68376375013</v>
      </c>
      <c r="Q122" s="159">
        <v>0</v>
      </c>
      <c r="R122" s="159">
        <v>76357.514337496308</v>
      </c>
      <c r="S122" s="159">
        <v>119939.0730808112</v>
      </c>
      <c r="T122" s="159">
        <v>0</v>
      </c>
      <c r="U122" s="309">
        <f t="shared" si="2"/>
        <v>1021021.2711820577</v>
      </c>
      <c r="V122" s="44"/>
      <c r="W122" s="44"/>
      <c r="X122" s="110"/>
      <c r="Y122" s="110"/>
      <c r="Z122" s="111"/>
    </row>
    <row r="123" spans="1:26" s="45" customFormat="1" x14ac:dyDescent="0.25">
      <c r="A123" s="127">
        <v>398</v>
      </c>
      <c r="B123" s="124" t="s">
        <v>127</v>
      </c>
      <c r="C123" s="408">
        <v>121337</v>
      </c>
      <c r="D123" s="412">
        <v>0</v>
      </c>
      <c r="E123" s="420">
        <v>0</v>
      </c>
      <c r="F123" s="155">
        <v>19</v>
      </c>
      <c r="G123" s="419">
        <v>1.5658867451807774E-4</v>
      </c>
      <c r="H123" s="269">
        <v>51282</v>
      </c>
      <c r="I123" s="15">
        <v>48395</v>
      </c>
      <c r="J123" s="331">
        <v>1.0596549230292385</v>
      </c>
      <c r="K123" s="427">
        <v>1.0601283084355244</v>
      </c>
      <c r="L123" s="434">
        <v>0.657729427524822</v>
      </c>
      <c r="M123" s="14">
        <f>Lisäosat[[#This Row],[HYTE-kerroin (sis. Kulttuurihyte)]]*Lisäosat[[#This Row],[Asukasmäärä 31.12.2024]]</f>
        <v>79806.915547579323</v>
      </c>
      <c r="N123" s="427">
        <f>Lisäosat[[#This Row],[HYTE-kerroin (sis. Kulttuurihyte)]]/$N$7</f>
        <v>0.9784197009703236</v>
      </c>
      <c r="O123" s="439">
        <v>0.36264295704155902</v>
      </c>
      <c r="P123" s="197">
        <v>0</v>
      </c>
      <c r="Q123" s="159">
        <v>0</v>
      </c>
      <c r="R123" s="159">
        <v>1803431.6956201901</v>
      </c>
      <c r="S123" s="159">
        <v>2453911.6276746695</v>
      </c>
      <c r="T123" s="159">
        <v>482262.01292492606</v>
      </c>
      <c r="U123" s="309">
        <f t="shared" si="2"/>
        <v>4739605.3362197857</v>
      </c>
      <c r="V123" s="44"/>
      <c r="W123" s="44"/>
      <c r="X123" s="110"/>
      <c r="Y123" s="110"/>
      <c r="Z123" s="111"/>
    </row>
    <row r="124" spans="1:26" s="104" customFormat="1" x14ac:dyDescent="0.25">
      <c r="A124" s="124">
        <v>399</v>
      </c>
      <c r="B124" s="124" t="s">
        <v>128</v>
      </c>
      <c r="C124" s="408">
        <v>7656</v>
      </c>
      <c r="D124" s="412">
        <v>0</v>
      </c>
      <c r="E124" s="420">
        <v>0</v>
      </c>
      <c r="F124" s="155">
        <v>0</v>
      </c>
      <c r="G124" s="419">
        <v>0</v>
      </c>
      <c r="H124" s="269">
        <v>1730</v>
      </c>
      <c r="I124" s="15">
        <v>3322</v>
      </c>
      <c r="J124" s="331">
        <v>0.5207706201083685</v>
      </c>
      <c r="K124" s="427">
        <v>0.52100326679949793</v>
      </c>
      <c r="L124" s="434">
        <v>0.5546297757734</v>
      </c>
      <c r="M124" s="14">
        <f>Lisäosat[[#This Row],[HYTE-kerroin (sis. Kulttuurihyte)]]*Lisäosat[[#This Row],[Asukasmäärä 31.12.2024]]</f>
        <v>4246.2455633211503</v>
      </c>
      <c r="N124" s="427">
        <f>Lisäosat[[#This Row],[HYTE-kerroin (sis. Kulttuurihyte)]]/$N$7</f>
        <v>0.82505157387224892</v>
      </c>
      <c r="O124" s="438">
        <v>0</v>
      </c>
      <c r="P124" s="197">
        <v>0</v>
      </c>
      <c r="Q124" s="159">
        <v>0</v>
      </c>
      <c r="R124" s="159">
        <v>55922.990168849727</v>
      </c>
      <c r="S124" s="159">
        <v>130564.01554052794</v>
      </c>
      <c r="T124" s="159">
        <v>0</v>
      </c>
      <c r="U124" s="309">
        <f t="shared" si="2"/>
        <v>186487.00570937767</v>
      </c>
      <c r="V124" s="59"/>
      <c r="W124" s="59"/>
      <c r="X124" s="109"/>
      <c r="Y124" s="110"/>
      <c r="Z124" s="111"/>
    </row>
    <row r="125" spans="1:26" s="45" customFormat="1" x14ac:dyDescent="0.25">
      <c r="A125" s="127">
        <v>400</v>
      </c>
      <c r="B125" s="124" t="s">
        <v>129</v>
      </c>
      <c r="C125" s="408">
        <v>8479</v>
      </c>
      <c r="D125" s="412">
        <v>0</v>
      </c>
      <c r="E125" s="420">
        <v>0</v>
      </c>
      <c r="F125" s="155">
        <v>0</v>
      </c>
      <c r="G125" s="419">
        <v>0</v>
      </c>
      <c r="H125" s="269">
        <v>3664</v>
      </c>
      <c r="I125" s="15">
        <v>3630</v>
      </c>
      <c r="J125" s="331">
        <v>1.0093663911845729</v>
      </c>
      <c r="K125" s="427">
        <v>1.0098173109215531</v>
      </c>
      <c r="L125" s="434">
        <v>0.63994330809975697</v>
      </c>
      <c r="M125" s="14">
        <f>Lisäosat[[#This Row],[HYTE-kerroin (sis. Kulttuurihyte)]]*Lisäosat[[#This Row],[Asukasmäärä 31.12.2024]]</f>
        <v>5426.0793093778393</v>
      </c>
      <c r="N125" s="427">
        <f>Lisäosat[[#This Row],[HYTE-kerroin (sis. Kulttuurihyte)]]/$N$7</f>
        <v>0.9519615725651781</v>
      </c>
      <c r="O125" s="439">
        <v>9.4112128438635548E-2</v>
      </c>
      <c r="P125" s="197">
        <v>0</v>
      </c>
      <c r="Q125" s="159">
        <v>0</v>
      </c>
      <c r="R125" s="159">
        <v>120042.61852983997</v>
      </c>
      <c r="S125" s="159">
        <v>166841.67053203561</v>
      </c>
      <c r="T125" s="159">
        <v>8745.8250378618523</v>
      </c>
      <c r="U125" s="309">
        <f t="shared" si="2"/>
        <v>295630.11409973737</v>
      </c>
      <c r="V125" s="44"/>
      <c r="W125" s="44"/>
      <c r="X125" s="110"/>
      <c r="Y125" s="110"/>
      <c r="Z125" s="111"/>
    </row>
    <row r="126" spans="1:26" s="45" customFormat="1" x14ac:dyDescent="0.25">
      <c r="A126" s="127">
        <v>402</v>
      </c>
      <c r="B126" s="124" t="s">
        <v>130</v>
      </c>
      <c r="C126" s="408">
        <v>8865</v>
      </c>
      <c r="D126" s="412">
        <v>0.42025000000000001</v>
      </c>
      <c r="E126" s="420">
        <v>0</v>
      </c>
      <c r="F126" s="155">
        <v>0</v>
      </c>
      <c r="G126" s="419">
        <v>0</v>
      </c>
      <c r="H126" s="269">
        <v>2648</v>
      </c>
      <c r="I126" s="15">
        <v>3448</v>
      </c>
      <c r="J126" s="331">
        <v>0.76798143851508116</v>
      </c>
      <c r="K126" s="427">
        <v>0.76832452303947729</v>
      </c>
      <c r="L126" s="434">
        <v>0.72827489347005803</v>
      </c>
      <c r="M126" s="14">
        <f>Lisäosat[[#This Row],[HYTE-kerroin (sis. Kulttuurihyte)]]*Lisäosat[[#This Row],[Asukasmäärä 31.12.2024]]</f>
        <v>6456.1569306120646</v>
      </c>
      <c r="N126" s="427">
        <f>Lisäosat[[#This Row],[HYTE-kerroin (sis. Kulttuurihyte)]]/$N$7</f>
        <v>1.0833611416394735</v>
      </c>
      <c r="O126" s="439">
        <v>0</v>
      </c>
      <c r="P126" s="197">
        <v>249572.33358749998</v>
      </c>
      <c r="Q126" s="159">
        <v>0</v>
      </c>
      <c r="R126" s="159">
        <v>95492.980492364426</v>
      </c>
      <c r="S126" s="159">
        <v>198514.60808150342</v>
      </c>
      <c r="T126" s="159">
        <v>0</v>
      </c>
      <c r="U126" s="309">
        <f t="shared" si="2"/>
        <v>543579.92216136784</v>
      </c>
      <c r="V126" s="44"/>
      <c r="W126" s="44"/>
      <c r="X126" s="110"/>
      <c r="Y126" s="110"/>
      <c r="Z126" s="111"/>
    </row>
    <row r="127" spans="1:26" s="45" customFormat="1" x14ac:dyDescent="0.25">
      <c r="A127" s="127">
        <v>403</v>
      </c>
      <c r="B127" s="124" t="s">
        <v>131</v>
      </c>
      <c r="C127" s="408">
        <v>2758</v>
      </c>
      <c r="D127" s="412">
        <v>0.9875166666666666</v>
      </c>
      <c r="E127" s="420">
        <v>0</v>
      </c>
      <c r="F127" s="155">
        <v>0</v>
      </c>
      <c r="G127" s="419">
        <v>0</v>
      </c>
      <c r="H127" s="269">
        <v>805</v>
      </c>
      <c r="I127" s="15">
        <v>934</v>
      </c>
      <c r="J127" s="331">
        <v>0.86188436830835113</v>
      </c>
      <c r="K127" s="427">
        <v>0.86226940259922835</v>
      </c>
      <c r="L127" s="434">
        <v>0.58676279114754204</v>
      </c>
      <c r="M127" s="14">
        <f>Lisäosat[[#This Row],[HYTE-kerroin (sis. Kulttuurihyte)]]*Lisäosat[[#This Row],[Asukasmäärä 31.12.2024]]</f>
        <v>1618.2917779849211</v>
      </c>
      <c r="N127" s="427">
        <f>Lisäosat[[#This Row],[HYTE-kerroin (sis. Kulttuurihyte)]]/$N$7</f>
        <v>0.87285173907385283</v>
      </c>
      <c r="O127" s="439">
        <v>0</v>
      </c>
      <c r="P127" s="197">
        <v>182452.019057</v>
      </c>
      <c r="Q127" s="159">
        <v>0</v>
      </c>
      <c r="R127" s="159">
        <v>33341.508953408782</v>
      </c>
      <c r="S127" s="159">
        <v>49759.409741878735</v>
      </c>
      <c r="T127" s="159">
        <v>0</v>
      </c>
      <c r="U127" s="309">
        <f t="shared" si="2"/>
        <v>265552.93775228749</v>
      </c>
      <c r="V127" s="44"/>
      <c r="W127" s="44"/>
      <c r="X127" s="110"/>
      <c r="Y127" s="110"/>
      <c r="Z127" s="111"/>
    </row>
    <row r="128" spans="1:26" s="45" customFormat="1" x14ac:dyDescent="0.25">
      <c r="A128" s="127">
        <v>405</v>
      </c>
      <c r="B128" s="124" t="s">
        <v>132</v>
      </c>
      <c r="C128" s="408">
        <v>73327</v>
      </c>
      <c r="D128" s="412">
        <v>0</v>
      </c>
      <c r="E128" s="420">
        <v>0</v>
      </c>
      <c r="F128" s="155">
        <v>2</v>
      </c>
      <c r="G128" s="419">
        <v>2.7275082848064152E-5</v>
      </c>
      <c r="H128" s="269">
        <v>31615</v>
      </c>
      <c r="I128" s="15">
        <v>29403</v>
      </c>
      <c r="J128" s="331">
        <v>1.0752304186647621</v>
      </c>
      <c r="K128" s="427">
        <v>1.0757107621969144</v>
      </c>
      <c r="L128" s="434">
        <v>0.66160659589691495</v>
      </c>
      <c r="M128" s="14">
        <f>Lisäosat[[#This Row],[HYTE-kerroin (sis. Kulttuurihyte)]]*Lisäosat[[#This Row],[Asukasmäärä 31.12.2024]]</f>
        <v>48513.626857333082</v>
      </c>
      <c r="N128" s="427">
        <f>Lisäosat[[#This Row],[HYTE-kerroin (sis. Kulttuurihyte)]]/$N$7</f>
        <v>0.98418726702481885</v>
      </c>
      <c r="O128" s="439">
        <v>0.31724416151424073</v>
      </c>
      <c r="P128" s="197">
        <v>0</v>
      </c>
      <c r="Q128" s="159">
        <v>0</v>
      </c>
      <c r="R128" s="159">
        <v>1105878.5756957761</v>
      </c>
      <c r="S128" s="159">
        <v>1491702.2194010944</v>
      </c>
      <c r="T128" s="159">
        <v>254957.68643964786</v>
      </c>
      <c r="U128" s="309">
        <f t="shared" si="2"/>
        <v>2852538.4815365183</v>
      </c>
      <c r="V128" s="44"/>
      <c r="W128" s="44"/>
      <c r="X128" s="110"/>
      <c r="Y128" s="110"/>
      <c r="Z128" s="111"/>
    </row>
    <row r="129" spans="1:26" s="45" customFormat="1" x14ac:dyDescent="0.25">
      <c r="A129" s="127">
        <v>407</v>
      </c>
      <c r="B129" s="124" t="s">
        <v>133</v>
      </c>
      <c r="C129" s="408">
        <v>2429</v>
      </c>
      <c r="D129" s="412">
        <v>0.19713333333333333</v>
      </c>
      <c r="E129" s="420">
        <v>0</v>
      </c>
      <c r="F129" s="155">
        <v>0</v>
      </c>
      <c r="G129" s="419">
        <v>0</v>
      </c>
      <c r="H129" s="269">
        <v>768</v>
      </c>
      <c r="I129" s="15">
        <v>1009</v>
      </c>
      <c r="J129" s="331">
        <v>0.76114965312190286</v>
      </c>
      <c r="K129" s="427">
        <v>0.76148968564565822</v>
      </c>
      <c r="L129" s="434">
        <v>0.58437749018105301</v>
      </c>
      <c r="M129" s="14">
        <f>Lisäosat[[#This Row],[HYTE-kerroin (sis. Kulttuurihyte)]]*Lisäosat[[#This Row],[Asukasmäärä 31.12.2024]]</f>
        <v>1419.4529236497779</v>
      </c>
      <c r="N129" s="427">
        <f>Lisäosat[[#This Row],[HYTE-kerroin (sis. Kulttuurihyte)]]/$N$7</f>
        <v>0.86930343279365618</v>
      </c>
      <c r="O129" s="439">
        <v>0</v>
      </c>
      <c r="P129" s="197">
        <v>32077.281697999995</v>
      </c>
      <c r="Q129" s="159">
        <v>0</v>
      </c>
      <c r="R129" s="159">
        <v>25932.211418994921</v>
      </c>
      <c r="S129" s="159">
        <v>43645.491250747204</v>
      </c>
      <c r="T129" s="159">
        <v>0</v>
      </c>
      <c r="U129" s="309">
        <f t="shared" si="2"/>
        <v>101654.98436774212</v>
      </c>
      <c r="V129" s="44"/>
      <c r="W129" s="44"/>
      <c r="X129" s="110"/>
      <c r="Y129" s="110"/>
      <c r="Z129" s="111"/>
    </row>
    <row r="130" spans="1:26" s="45" customFormat="1" x14ac:dyDescent="0.25">
      <c r="A130" s="127">
        <v>408</v>
      </c>
      <c r="B130" s="124" t="s">
        <v>134</v>
      </c>
      <c r="C130" s="408">
        <v>14028</v>
      </c>
      <c r="D130" s="412">
        <v>0</v>
      </c>
      <c r="E130" s="420">
        <v>0</v>
      </c>
      <c r="F130" s="155">
        <v>0</v>
      </c>
      <c r="G130" s="419">
        <v>0</v>
      </c>
      <c r="H130" s="269">
        <v>4498</v>
      </c>
      <c r="I130" s="15">
        <v>5842</v>
      </c>
      <c r="J130" s="331">
        <v>0.76994180075316676</v>
      </c>
      <c r="K130" s="427">
        <v>0.77028576104084612</v>
      </c>
      <c r="L130" s="434">
        <v>0.707922138469118</v>
      </c>
      <c r="M130" s="14">
        <f>Lisäosat[[#This Row],[HYTE-kerroin (sis. Kulttuurihyte)]]*Lisäosat[[#This Row],[Asukasmäärä 31.12.2024]]</f>
        <v>9930.7317584447865</v>
      </c>
      <c r="N130" s="427">
        <f>Lisäosat[[#This Row],[HYTE-kerroin (sis. Kulttuurihyte)]]/$N$7</f>
        <v>1.0530849587159254</v>
      </c>
      <c r="O130" s="439">
        <v>0</v>
      </c>
      <c r="P130" s="197">
        <v>0</v>
      </c>
      <c r="Q130" s="159">
        <v>0</v>
      </c>
      <c r="R130" s="159">
        <v>151494.07255545145</v>
      </c>
      <c r="S130" s="159">
        <v>305351.20880392095</v>
      </c>
      <c r="T130" s="159">
        <v>0</v>
      </c>
      <c r="U130" s="309">
        <f t="shared" si="2"/>
        <v>456845.28135937243</v>
      </c>
      <c r="V130" s="44"/>
      <c r="W130" s="44"/>
      <c r="X130" s="110"/>
      <c r="Y130" s="110"/>
      <c r="Z130" s="111"/>
    </row>
    <row r="131" spans="1:26" s="45" customFormat="1" x14ac:dyDescent="0.25">
      <c r="A131" s="127">
        <v>410</v>
      </c>
      <c r="B131" s="124" t="s">
        <v>135</v>
      </c>
      <c r="C131" s="408">
        <v>18878</v>
      </c>
      <c r="D131" s="412">
        <v>0</v>
      </c>
      <c r="E131" s="420">
        <v>0</v>
      </c>
      <c r="F131" s="155">
        <v>2</v>
      </c>
      <c r="G131" s="419">
        <v>1.0594342621040364E-4</v>
      </c>
      <c r="H131" s="269">
        <v>5286</v>
      </c>
      <c r="I131" s="15">
        <v>7545</v>
      </c>
      <c r="J131" s="331">
        <v>0.70059642147117296</v>
      </c>
      <c r="K131" s="427">
        <v>0.70090940272045787</v>
      </c>
      <c r="L131" s="434">
        <v>0.61663260153753896</v>
      </c>
      <c r="M131" s="14">
        <f>Lisäosat[[#This Row],[HYTE-kerroin (sis. Kulttuurihyte)]]*Lisäosat[[#This Row],[Asukasmäärä 31.12.2024]]</f>
        <v>11640.79025182566</v>
      </c>
      <c r="N131" s="427">
        <f>Lisäosat[[#This Row],[HYTE-kerroin (sis. Kulttuurihyte)]]/$N$7</f>
        <v>0.91728522452668082</v>
      </c>
      <c r="O131" s="439">
        <v>0.15994561975992325</v>
      </c>
      <c r="P131" s="197">
        <v>0</v>
      </c>
      <c r="Q131" s="159">
        <v>0</v>
      </c>
      <c r="R131" s="159">
        <v>185509.38321788638</v>
      </c>
      <c r="S131" s="159">
        <v>357932.27138626546</v>
      </c>
      <c r="T131" s="159">
        <v>33093.209371713026</v>
      </c>
      <c r="U131" s="309">
        <f t="shared" si="2"/>
        <v>576534.86397586484</v>
      </c>
      <c r="V131" s="44"/>
      <c r="W131" s="44"/>
      <c r="X131" s="110"/>
      <c r="Y131" s="110"/>
      <c r="Z131" s="111"/>
    </row>
    <row r="132" spans="1:26" s="45" customFormat="1" x14ac:dyDescent="0.25">
      <c r="A132" s="127">
        <v>416</v>
      </c>
      <c r="B132" s="124" t="s">
        <v>136</v>
      </c>
      <c r="C132" s="408">
        <v>2849</v>
      </c>
      <c r="D132" s="412">
        <v>0</v>
      </c>
      <c r="E132" s="420">
        <v>0</v>
      </c>
      <c r="F132" s="155">
        <v>0</v>
      </c>
      <c r="G132" s="419">
        <v>0</v>
      </c>
      <c r="H132" s="269">
        <v>480</v>
      </c>
      <c r="I132" s="15">
        <v>1181</v>
      </c>
      <c r="J132" s="331">
        <v>0.40643522438611346</v>
      </c>
      <c r="K132" s="427">
        <v>0.40661679340414331</v>
      </c>
      <c r="L132" s="434">
        <v>0.60886534091526801</v>
      </c>
      <c r="M132" s="14">
        <f>Lisäosat[[#This Row],[HYTE-kerroin (sis. Kulttuurihyte)]]*Lisäosat[[#This Row],[Asukasmäärä 31.12.2024]]</f>
        <v>1734.6573562675985</v>
      </c>
      <c r="N132" s="427">
        <f>Lisäosat[[#This Row],[HYTE-kerroin (sis. Kulttuurihyte)]]/$N$7</f>
        <v>0.90573086722203655</v>
      </c>
      <c r="O132" s="439">
        <v>0</v>
      </c>
      <c r="P132" s="197">
        <v>0</v>
      </c>
      <c r="Q132" s="159">
        <v>0</v>
      </c>
      <c r="R132" s="159">
        <v>16241.486446605828</v>
      </c>
      <c r="S132" s="159">
        <v>53337.431065591089</v>
      </c>
      <c r="T132" s="159">
        <v>0</v>
      </c>
      <c r="U132" s="309">
        <f t="shared" si="2"/>
        <v>69578.917512196917</v>
      </c>
      <c r="V132" s="44"/>
      <c r="W132" s="44"/>
      <c r="X132" s="110"/>
      <c r="Y132" s="110"/>
      <c r="Z132" s="111"/>
    </row>
    <row r="133" spans="1:26" s="45" customFormat="1" x14ac:dyDescent="0.25">
      <c r="A133" s="127">
        <v>418</v>
      </c>
      <c r="B133" s="124" t="s">
        <v>137</v>
      </c>
      <c r="C133" s="408">
        <v>24854</v>
      </c>
      <c r="D133" s="412">
        <v>0</v>
      </c>
      <c r="E133" s="420">
        <v>0</v>
      </c>
      <c r="F133" s="155">
        <v>0</v>
      </c>
      <c r="G133" s="419">
        <v>0</v>
      </c>
      <c r="H133" s="269">
        <v>7890</v>
      </c>
      <c r="I133" s="15">
        <v>11473</v>
      </c>
      <c r="J133" s="331">
        <v>0.68770156018478168</v>
      </c>
      <c r="K133" s="427">
        <v>0.68800878084256045</v>
      </c>
      <c r="L133" s="434">
        <v>0.77005862415385595</v>
      </c>
      <c r="M133" s="14">
        <f>Lisäosat[[#This Row],[HYTE-kerroin (sis. Kulttuurihyte)]]*Lisäosat[[#This Row],[Asukasmäärä 31.12.2024]]</f>
        <v>19139.037044719935</v>
      </c>
      <c r="N133" s="427">
        <f>Lisäosat[[#This Row],[HYTE-kerroin (sis. Kulttuurihyte)]]/$N$7</f>
        <v>1.1455174380893889</v>
      </c>
      <c r="O133" s="439">
        <v>0.94440418327376519</v>
      </c>
      <c r="P133" s="197">
        <v>0</v>
      </c>
      <c r="Q133" s="159">
        <v>0</v>
      </c>
      <c r="R133" s="159">
        <v>239738.77875163514</v>
      </c>
      <c r="S133" s="159">
        <v>588489.17069767683</v>
      </c>
      <c r="T133" s="159">
        <v>257255.54841910434</v>
      </c>
      <c r="U133" s="309">
        <f t="shared" si="2"/>
        <v>1085483.4978684164</v>
      </c>
      <c r="V133" s="44"/>
      <c r="W133" s="44"/>
      <c r="X133" s="110"/>
      <c r="Y133" s="110"/>
      <c r="Z133" s="111"/>
    </row>
    <row r="134" spans="1:26" s="45" customFormat="1" x14ac:dyDescent="0.25">
      <c r="A134" s="127">
        <v>420</v>
      </c>
      <c r="B134" s="124" t="s">
        <v>138</v>
      </c>
      <c r="C134" s="408">
        <v>8971</v>
      </c>
      <c r="D134" s="412">
        <v>0</v>
      </c>
      <c r="E134" s="420">
        <v>0</v>
      </c>
      <c r="F134" s="155">
        <v>0</v>
      </c>
      <c r="G134" s="419">
        <v>0</v>
      </c>
      <c r="H134" s="269">
        <v>2746</v>
      </c>
      <c r="I134" s="15">
        <v>3415</v>
      </c>
      <c r="J134" s="331">
        <v>0.80409956076134703</v>
      </c>
      <c r="K134" s="427">
        <v>0.80445878053090858</v>
      </c>
      <c r="L134" s="434">
        <v>0.69430436921743299</v>
      </c>
      <c r="M134" s="14">
        <f>Lisäosat[[#This Row],[HYTE-kerroin (sis. Kulttuurihyte)]]*Lisäosat[[#This Row],[Asukasmäärä 31.12.2024]]</f>
        <v>6228.6044962495916</v>
      </c>
      <c r="N134" s="427">
        <f>Lisäosat[[#This Row],[HYTE-kerroin (sis. Kulttuurihyte)]]/$N$7</f>
        <v>1.0328275501805384</v>
      </c>
      <c r="O134" s="439">
        <v>0</v>
      </c>
      <c r="P134" s="197">
        <v>0</v>
      </c>
      <c r="Q134" s="159">
        <v>0</v>
      </c>
      <c r="R134" s="159">
        <v>101179.53207640178</v>
      </c>
      <c r="S134" s="159">
        <v>191517.80134168084</v>
      </c>
      <c r="T134" s="159">
        <v>0</v>
      </c>
      <c r="U134" s="309">
        <f t="shared" si="2"/>
        <v>292697.33341808262</v>
      </c>
      <c r="V134" s="44"/>
      <c r="W134" s="44"/>
      <c r="X134" s="110"/>
      <c r="Y134" s="110"/>
      <c r="Z134" s="111"/>
    </row>
    <row r="135" spans="1:26" s="45" customFormat="1" x14ac:dyDescent="0.25">
      <c r="A135" s="127">
        <v>421</v>
      </c>
      <c r="B135" s="124" t="s">
        <v>139</v>
      </c>
      <c r="C135" s="408">
        <v>665</v>
      </c>
      <c r="D135" s="412">
        <v>1.5782666666666665</v>
      </c>
      <c r="E135" s="420">
        <v>0</v>
      </c>
      <c r="F135" s="155">
        <v>0</v>
      </c>
      <c r="G135" s="419">
        <v>0</v>
      </c>
      <c r="H135" s="269">
        <v>227</v>
      </c>
      <c r="I135" s="15">
        <v>244</v>
      </c>
      <c r="J135" s="331">
        <v>0.93032786885245899</v>
      </c>
      <c r="K135" s="427">
        <v>0.93074347928053758</v>
      </c>
      <c r="L135" s="434">
        <v>0.60553474784884198</v>
      </c>
      <c r="M135" s="14">
        <f>Lisäosat[[#This Row],[HYTE-kerroin (sis. Kulttuurihyte)]]*Lisäosat[[#This Row],[Asukasmäärä 31.12.2024]]</f>
        <v>402.68060731947992</v>
      </c>
      <c r="N135" s="427">
        <f>Lisäosat[[#This Row],[HYTE-kerroin (sis. Kulttuurihyte)]]/$N$7</f>
        <v>0.90077637113940012</v>
      </c>
      <c r="O135" s="439">
        <v>0</v>
      </c>
      <c r="P135" s="197">
        <v>210927.52757999997</v>
      </c>
      <c r="Q135" s="159">
        <v>0</v>
      </c>
      <c r="R135" s="159">
        <v>8677.6006803762357</v>
      </c>
      <c r="S135" s="159">
        <v>12381.666648315184</v>
      </c>
      <c r="T135" s="159">
        <v>0</v>
      </c>
      <c r="U135" s="309">
        <f t="shared" si="2"/>
        <v>231986.79490869137</v>
      </c>
      <c r="V135" s="44"/>
      <c r="W135" s="44"/>
      <c r="X135" s="110"/>
      <c r="Y135" s="110"/>
      <c r="Z135" s="111"/>
    </row>
    <row r="136" spans="1:26" s="45" customFormat="1" x14ac:dyDescent="0.25">
      <c r="A136" s="127">
        <v>422</v>
      </c>
      <c r="B136" s="124" t="s">
        <v>140</v>
      </c>
      <c r="C136" s="408">
        <v>10049</v>
      </c>
      <c r="D136" s="412">
        <v>1.20475</v>
      </c>
      <c r="E136" s="420">
        <v>0</v>
      </c>
      <c r="F136" s="155">
        <v>0</v>
      </c>
      <c r="G136" s="419">
        <v>0</v>
      </c>
      <c r="H136" s="269">
        <v>3282</v>
      </c>
      <c r="I136" s="15">
        <v>3206</v>
      </c>
      <c r="J136" s="331">
        <v>1.0237055520898315</v>
      </c>
      <c r="K136" s="427">
        <v>1.0241628776381408</v>
      </c>
      <c r="L136" s="434">
        <v>0.571513270622512</v>
      </c>
      <c r="M136" s="14">
        <f>Lisäosat[[#This Row],[HYTE-kerroin (sis. Kulttuurihyte)]]*Lisäosat[[#This Row],[Asukasmäärä 31.12.2024]]</f>
        <v>5743.136856485623</v>
      </c>
      <c r="N136" s="427">
        <f>Lisäosat[[#This Row],[HYTE-kerroin (sis. Kulttuurihyte)]]/$N$7</f>
        <v>0.85016698347733111</v>
      </c>
      <c r="O136" s="439">
        <v>0</v>
      </c>
      <c r="P136" s="197">
        <v>1216524.94338375</v>
      </c>
      <c r="Q136" s="159">
        <v>0</v>
      </c>
      <c r="R136" s="159">
        <v>144291.2148585472</v>
      </c>
      <c r="S136" s="159">
        <v>176590.59011063969</v>
      </c>
      <c r="T136" s="159">
        <v>0</v>
      </c>
      <c r="U136" s="309">
        <f t="shared" si="2"/>
        <v>1537406.7483529369</v>
      </c>
      <c r="V136" s="44"/>
      <c r="W136" s="44"/>
      <c r="X136" s="110"/>
      <c r="Y136" s="110"/>
      <c r="Z136" s="111"/>
    </row>
    <row r="137" spans="1:26" s="45" customFormat="1" x14ac:dyDescent="0.25">
      <c r="A137" s="127">
        <v>423</v>
      </c>
      <c r="B137" s="124" t="s">
        <v>141</v>
      </c>
      <c r="C137" s="408">
        <v>20666</v>
      </c>
      <c r="D137" s="412">
        <v>0</v>
      </c>
      <c r="E137" s="420">
        <v>0</v>
      </c>
      <c r="F137" s="155">
        <v>3</v>
      </c>
      <c r="G137" s="419">
        <v>1.4516597309590631E-4</v>
      </c>
      <c r="H137" s="269">
        <v>7012</v>
      </c>
      <c r="I137" s="15">
        <v>9733</v>
      </c>
      <c r="J137" s="331">
        <v>0.72043563135723832</v>
      </c>
      <c r="K137" s="427">
        <v>0.72075747548464342</v>
      </c>
      <c r="L137" s="434">
        <v>0.69495137672756202</v>
      </c>
      <c r="M137" s="14">
        <f>Lisäosat[[#This Row],[HYTE-kerroin (sis. Kulttuurihyte)]]*Lisäosat[[#This Row],[Asukasmäärä 31.12.2024]]</f>
        <v>14361.865151451797</v>
      </c>
      <c r="N137" s="427">
        <f>Lisäosat[[#This Row],[HYTE-kerroin (sis. Kulttuurihyte)]]/$N$7</f>
        <v>1.0337900202603223</v>
      </c>
      <c r="O137" s="439">
        <v>0.61292650393872294</v>
      </c>
      <c r="P137" s="197">
        <v>0</v>
      </c>
      <c r="Q137" s="159">
        <v>0</v>
      </c>
      <c r="R137" s="159">
        <v>208830.33931688627</v>
      </c>
      <c r="S137" s="159">
        <v>441600.1752283253</v>
      </c>
      <c r="T137" s="159">
        <v>138827.46086915824</v>
      </c>
      <c r="U137" s="309">
        <f t="shared" ref="U137:U199" si="3">SUM(P137:T137)</f>
        <v>789257.97541436984</v>
      </c>
      <c r="V137" s="44"/>
      <c r="W137" s="44"/>
      <c r="X137" s="110"/>
      <c r="Y137" s="110"/>
      <c r="Z137" s="111"/>
    </row>
    <row r="138" spans="1:26" s="45" customFormat="1" x14ac:dyDescent="0.25">
      <c r="A138" s="127">
        <v>425</v>
      </c>
      <c r="B138" s="124" t="s">
        <v>142</v>
      </c>
      <c r="C138" s="408">
        <v>10190</v>
      </c>
      <c r="D138" s="412">
        <v>0</v>
      </c>
      <c r="E138" s="420">
        <v>0</v>
      </c>
      <c r="F138" s="155">
        <v>7</v>
      </c>
      <c r="G138" s="419">
        <v>6.8694798822374874E-4</v>
      </c>
      <c r="H138" s="269">
        <v>2503</v>
      </c>
      <c r="I138" s="15">
        <v>4293</v>
      </c>
      <c r="J138" s="331">
        <v>0.58304216165851386</v>
      </c>
      <c r="K138" s="427">
        <v>0.58330262725403947</v>
      </c>
      <c r="L138" s="434">
        <v>0.73233577749462997</v>
      </c>
      <c r="M138" s="14">
        <f>Lisäosat[[#This Row],[HYTE-kerroin (sis. Kulttuurihyte)]]*Lisäosat[[#This Row],[Asukasmäärä 31.12.2024]]</f>
        <v>7462.5015726702795</v>
      </c>
      <c r="N138" s="427">
        <f>Lisäosat[[#This Row],[HYTE-kerroin (sis. Kulttuurihyte)]]/$N$7</f>
        <v>1.0894019979045626</v>
      </c>
      <c r="O138" s="439">
        <v>0</v>
      </c>
      <c r="P138" s="197">
        <v>0</v>
      </c>
      <c r="Q138" s="159">
        <v>0</v>
      </c>
      <c r="R138" s="159">
        <v>83332.829879495635</v>
      </c>
      <c r="S138" s="159">
        <v>229457.8014332437</v>
      </c>
      <c r="T138" s="159">
        <v>0</v>
      </c>
      <c r="U138" s="309">
        <f t="shared" si="3"/>
        <v>312790.63131273934</v>
      </c>
      <c r="V138" s="44"/>
      <c r="W138" s="44"/>
      <c r="X138" s="110"/>
      <c r="Y138" s="110"/>
      <c r="Z138" s="111"/>
    </row>
    <row r="139" spans="1:26" s="45" customFormat="1" x14ac:dyDescent="0.25">
      <c r="A139" s="127">
        <v>426</v>
      </c>
      <c r="B139" s="124" t="s">
        <v>143</v>
      </c>
      <c r="C139" s="408">
        <v>11913</v>
      </c>
      <c r="D139" s="412">
        <v>0</v>
      </c>
      <c r="E139" s="420">
        <v>0</v>
      </c>
      <c r="F139" s="155">
        <v>0</v>
      </c>
      <c r="G139" s="419">
        <v>0</v>
      </c>
      <c r="H139" s="269">
        <v>3481</v>
      </c>
      <c r="I139" s="15">
        <v>4960</v>
      </c>
      <c r="J139" s="331">
        <v>0.70181451612903223</v>
      </c>
      <c r="K139" s="427">
        <v>0.7021280415443677</v>
      </c>
      <c r="L139" s="434">
        <v>0.69203006478367002</v>
      </c>
      <c r="M139" s="14">
        <f>Lisäosat[[#This Row],[HYTE-kerroin (sis. Kulttuurihyte)]]*Lisäosat[[#This Row],[Asukasmäärä 31.12.2024]]</f>
        <v>8244.1541617678613</v>
      </c>
      <c r="N139" s="427">
        <f>Lisäosat[[#This Row],[HYTE-kerroin (sis. Kulttuurihyte)]]/$N$7</f>
        <v>1.0294443592043161</v>
      </c>
      <c r="O139" s="439">
        <v>0</v>
      </c>
      <c r="P139" s="197">
        <v>0</v>
      </c>
      <c r="Q139" s="159">
        <v>0</v>
      </c>
      <c r="R139" s="159">
        <v>117269.60805203108</v>
      </c>
      <c r="S139" s="159">
        <v>253492.13936032506</v>
      </c>
      <c r="T139" s="159">
        <v>0</v>
      </c>
      <c r="U139" s="309">
        <f t="shared" si="3"/>
        <v>370761.74741235614</v>
      </c>
      <c r="V139" s="44"/>
      <c r="W139" s="44"/>
      <c r="X139" s="110"/>
      <c r="Y139" s="110"/>
      <c r="Z139" s="111"/>
    </row>
    <row r="140" spans="1:26" s="45" customFormat="1" x14ac:dyDescent="0.25">
      <c r="A140" s="127">
        <v>430</v>
      </c>
      <c r="B140" s="124" t="s">
        <v>144</v>
      </c>
      <c r="C140" s="408">
        <v>15295</v>
      </c>
      <c r="D140" s="412">
        <v>0</v>
      </c>
      <c r="E140" s="420">
        <v>0</v>
      </c>
      <c r="F140" s="155">
        <v>0</v>
      </c>
      <c r="G140" s="419">
        <v>0</v>
      </c>
      <c r="H140" s="269">
        <v>6067</v>
      </c>
      <c r="I140" s="15">
        <v>5823</v>
      </c>
      <c r="J140" s="331">
        <v>1.0419027992443757</v>
      </c>
      <c r="K140" s="427">
        <v>1.0423682541478652</v>
      </c>
      <c r="L140" s="434">
        <v>0.55854296010256199</v>
      </c>
      <c r="M140" s="14">
        <f>Lisäosat[[#This Row],[HYTE-kerroin (sis. Kulttuurihyte)]]*Lisäosat[[#This Row],[Asukasmäärä 31.12.2024]]</f>
        <v>8542.9145747686853</v>
      </c>
      <c r="N140" s="427">
        <f>Lisäosat[[#This Row],[HYTE-kerroin (sis. Kulttuurihyte)]]/$N$7</f>
        <v>0.83087271624623205</v>
      </c>
      <c r="O140" s="439">
        <v>0</v>
      </c>
      <c r="P140" s="197">
        <v>0</v>
      </c>
      <c r="Q140" s="159">
        <v>0</v>
      </c>
      <c r="R140" s="159">
        <v>223521.17470962618</v>
      </c>
      <c r="S140" s="159">
        <v>262678.45669036306</v>
      </c>
      <c r="T140" s="159">
        <v>0</v>
      </c>
      <c r="U140" s="309">
        <f t="shared" si="3"/>
        <v>486199.63139998924</v>
      </c>
      <c r="V140" s="44"/>
      <c r="W140" s="44"/>
      <c r="X140" s="110"/>
      <c r="Y140" s="110"/>
      <c r="Z140" s="111"/>
    </row>
    <row r="141" spans="1:26" s="45" customFormat="1" x14ac:dyDescent="0.25">
      <c r="A141" s="127">
        <v>433</v>
      </c>
      <c r="B141" s="124" t="s">
        <v>145</v>
      </c>
      <c r="C141" s="408">
        <v>7657</v>
      </c>
      <c r="D141" s="412">
        <v>0</v>
      </c>
      <c r="E141" s="420">
        <v>0</v>
      </c>
      <c r="F141" s="155">
        <v>0</v>
      </c>
      <c r="G141" s="419">
        <v>0</v>
      </c>
      <c r="H141" s="269">
        <v>1868</v>
      </c>
      <c r="I141" s="15">
        <v>3304</v>
      </c>
      <c r="J141" s="331">
        <v>0.56537530266343827</v>
      </c>
      <c r="K141" s="427">
        <v>0.56562787584697072</v>
      </c>
      <c r="L141" s="434">
        <v>0.66939820164407104</v>
      </c>
      <c r="M141" s="14">
        <f>Lisäosat[[#This Row],[HYTE-kerroin (sis. Kulttuurihyte)]]*Lisäosat[[#This Row],[Asukasmäärä 31.12.2024]]</f>
        <v>5125.5820299886518</v>
      </c>
      <c r="N141" s="427">
        <f>Lisäosat[[#This Row],[HYTE-kerroin (sis. Kulttuurihyte)]]/$N$7</f>
        <v>0.99577783944895359</v>
      </c>
      <c r="O141" s="439">
        <v>0</v>
      </c>
      <c r="P141" s="197">
        <v>0</v>
      </c>
      <c r="Q141" s="159">
        <v>0</v>
      </c>
      <c r="R141" s="159">
        <v>60720.797287950772</v>
      </c>
      <c r="S141" s="159">
        <v>157601.94784737538</v>
      </c>
      <c r="T141" s="159">
        <v>0</v>
      </c>
      <c r="U141" s="309">
        <f t="shared" si="3"/>
        <v>218322.74513532617</v>
      </c>
      <c r="V141" s="44"/>
      <c r="W141" s="44"/>
      <c r="X141" s="110"/>
      <c r="Y141" s="110"/>
      <c r="Z141" s="111"/>
    </row>
    <row r="142" spans="1:26" s="45" customFormat="1" x14ac:dyDescent="0.25">
      <c r="A142" s="127">
        <v>434</v>
      </c>
      <c r="B142" s="124" t="s">
        <v>146</v>
      </c>
      <c r="C142" s="408">
        <v>14352</v>
      </c>
      <c r="D142" s="412">
        <v>0</v>
      </c>
      <c r="E142" s="420">
        <v>0</v>
      </c>
      <c r="F142" s="155">
        <v>0</v>
      </c>
      <c r="G142" s="419">
        <v>0</v>
      </c>
      <c r="H142" s="269">
        <v>4704</v>
      </c>
      <c r="I142" s="15">
        <v>5844</v>
      </c>
      <c r="J142" s="331">
        <v>0.80492813141683783</v>
      </c>
      <c r="K142" s="427">
        <v>0.8052877213382742</v>
      </c>
      <c r="L142" s="434">
        <v>0.64530997117480304</v>
      </c>
      <c r="M142" s="14">
        <f>Lisäosat[[#This Row],[HYTE-kerroin (sis. Kulttuurihyte)]]*Lisäosat[[#This Row],[Asukasmäärä 31.12.2024]]</f>
        <v>9261.4887063007736</v>
      </c>
      <c r="N142" s="427">
        <f>Lisäosat[[#This Row],[HYTE-kerroin (sis. Kulttuurihyte)]]/$N$7</f>
        <v>0.95994486882859009</v>
      </c>
      <c r="O142" s="439">
        <v>0</v>
      </c>
      <c r="P142" s="197">
        <v>0</v>
      </c>
      <c r="Q142" s="159">
        <v>0</v>
      </c>
      <c r="R142" s="159">
        <v>162036.00106058968</v>
      </c>
      <c r="S142" s="159">
        <v>284773.25141603523</v>
      </c>
      <c r="T142" s="159">
        <v>0</v>
      </c>
      <c r="U142" s="309">
        <f t="shared" si="3"/>
        <v>446809.25247662491</v>
      </c>
      <c r="V142" s="44"/>
      <c r="W142" s="44"/>
      <c r="X142" s="110"/>
      <c r="Y142" s="110"/>
      <c r="Z142" s="111"/>
    </row>
    <row r="143" spans="1:26" s="45" customFormat="1" x14ac:dyDescent="0.25">
      <c r="A143" s="127">
        <v>435</v>
      </c>
      <c r="B143" s="124" t="s">
        <v>147</v>
      </c>
      <c r="C143" s="408">
        <v>711</v>
      </c>
      <c r="D143" s="412">
        <v>1.5087833333333334</v>
      </c>
      <c r="E143" s="420">
        <v>0</v>
      </c>
      <c r="F143" s="155">
        <v>0</v>
      </c>
      <c r="G143" s="419">
        <v>0</v>
      </c>
      <c r="H143" s="269">
        <v>147</v>
      </c>
      <c r="I143" s="15">
        <v>243</v>
      </c>
      <c r="J143" s="331">
        <v>0.60493827160493829</v>
      </c>
      <c r="K143" s="427">
        <v>0.60520851896873384</v>
      </c>
      <c r="L143" s="434">
        <v>0.531214395553676</v>
      </c>
      <c r="M143" s="14">
        <f>Lisäosat[[#This Row],[HYTE-kerroin (sis. Kulttuurihyte)]]*Lisäosat[[#This Row],[Asukasmäärä 31.12.2024]]</f>
        <v>377.69343523866365</v>
      </c>
      <c r="N143" s="427">
        <f>Lisäosat[[#This Row],[HYTE-kerroin (sis. Kulttuurihyte)]]/$N$7</f>
        <v>0.79021951626019349</v>
      </c>
      <c r="O143" s="439">
        <v>0.38747178996646481</v>
      </c>
      <c r="P143" s="197">
        <v>215589.55260149998</v>
      </c>
      <c r="Q143" s="159">
        <v>0</v>
      </c>
      <c r="R143" s="159">
        <v>6032.851662954512</v>
      </c>
      <c r="S143" s="159">
        <v>11613.35839218082</v>
      </c>
      <c r="T143" s="159">
        <v>3019.3971716210754</v>
      </c>
      <c r="U143" s="309">
        <f t="shared" si="3"/>
        <v>236255.15982825638</v>
      </c>
      <c r="V143" s="44"/>
      <c r="W143" s="44"/>
      <c r="X143" s="110"/>
      <c r="Y143" s="110"/>
      <c r="Z143" s="111"/>
    </row>
    <row r="144" spans="1:26" s="45" customFormat="1" x14ac:dyDescent="0.25">
      <c r="A144" s="127">
        <v>436</v>
      </c>
      <c r="B144" s="124" t="s">
        <v>148</v>
      </c>
      <c r="C144" s="408">
        <v>2008</v>
      </c>
      <c r="D144" s="412">
        <v>6.2333333333333331E-2</v>
      </c>
      <c r="E144" s="420">
        <v>0</v>
      </c>
      <c r="F144" s="155">
        <v>0</v>
      </c>
      <c r="G144" s="419">
        <v>0</v>
      </c>
      <c r="H144" s="269">
        <v>494</v>
      </c>
      <c r="I144" s="15">
        <v>787</v>
      </c>
      <c r="J144" s="331">
        <v>0.62770012706480305</v>
      </c>
      <c r="K144" s="427">
        <v>0.62798054295606964</v>
      </c>
      <c r="L144" s="434">
        <v>0.39963752513211298</v>
      </c>
      <c r="M144" s="14">
        <f>Lisäosat[[#This Row],[HYTE-kerroin (sis. Kulttuurihyte)]]*Lisäosat[[#This Row],[Asukasmäärä 31.12.2024]]</f>
        <v>802.47215046528288</v>
      </c>
      <c r="N144" s="427">
        <f>Lisäosat[[#This Row],[HYTE-kerroin (sis. Kulttuurihyte)]]/$N$7</f>
        <v>0.5944894837802065</v>
      </c>
      <c r="O144" s="439">
        <v>0</v>
      </c>
      <c r="P144" s="197">
        <v>8384.8256799999981</v>
      </c>
      <c r="Q144" s="159">
        <v>0</v>
      </c>
      <c r="R144" s="159">
        <v>17679.008722186143</v>
      </c>
      <c r="S144" s="159">
        <v>24674.500040511633</v>
      </c>
      <c r="T144" s="159">
        <v>0</v>
      </c>
      <c r="U144" s="309">
        <f t="shared" si="3"/>
        <v>50738.334442697771</v>
      </c>
      <c r="V144" s="44"/>
      <c r="W144" s="44"/>
      <c r="X144" s="110"/>
      <c r="Y144" s="110"/>
      <c r="Z144" s="111"/>
    </row>
    <row r="145" spans="1:26" s="45" customFormat="1" x14ac:dyDescent="0.25">
      <c r="A145" s="127">
        <v>440</v>
      </c>
      <c r="B145" s="124" t="s">
        <v>149</v>
      </c>
      <c r="C145" s="408">
        <v>5884</v>
      </c>
      <c r="D145" s="412">
        <v>0</v>
      </c>
      <c r="E145" s="420">
        <v>0</v>
      </c>
      <c r="F145" s="155">
        <v>0</v>
      </c>
      <c r="G145" s="419">
        <v>0</v>
      </c>
      <c r="H145" s="269">
        <v>1169</v>
      </c>
      <c r="I145" s="15">
        <v>2553</v>
      </c>
      <c r="J145" s="331">
        <v>0.45789267528397964</v>
      </c>
      <c r="K145" s="427">
        <v>0.45809723216888043</v>
      </c>
      <c r="L145" s="434">
        <v>0.68553279997925998</v>
      </c>
      <c r="M145" s="14">
        <f>Lisäosat[[#This Row],[HYTE-kerroin (sis. Kulttuurihyte)]]*Lisäosat[[#This Row],[Asukasmäärä 31.12.2024]]</f>
        <v>4033.6749950779658</v>
      </c>
      <c r="N145" s="427">
        <f>Lisäosat[[#This Row],[HYTE-kerroin (sis. Kulttuurihyte)]]/$N$7</f>
        <v>1.0197792117728277</v>
      </c>
      <c r="O145" s="439">
        <v>1.5315967566329691</v>
      </c>
      <c r="P145" s="197">
        <v>0</v>
      </c>
      <c r="Q145" s="159">
        <v>0</v>
      </c>
      <c r="R145" s="159">
        <v>37790.126479425329</v>
      </c>
      <c r="S145" s="159">
        <v>124027.87283241416</v>
      </c>
      <c r="T145" s="159">
        <v>98770.591863671158</v>
      </c>
      <c r="U145" s="309">
        <f t="shared" si="3"/>
        <v>260588.59117551066</v>
      </c>
      <c r="V145" s="44"/>
      <c r="W145" s="44"/>
      <c r="X145" s="110"/>
      <c r="Y145" s="110"/>
      <c r="Z145" s="111"/>
    </row>
    <row r="146" spans="1:26" s="45" customFormat="1" x14ac:dyDescent="0.25">
      <c r="A146" s="127">
        <v>441</v>
      </c>
      <c r="B146" s="124" t="s">
        <v>150</v>
      </c>
      <c r="C146" s="408">
        <v>4358</v>
      </c>
      <c r="D146" s="412">
        <v>0.6498666666666667</v>
      </c>
      <c r="E146" s="420">
        <v>0</v>
      </c>
      <c r="F146" s="155">
        <v>0</v>
      </c>
      <c r="G146" s="419">
        <v>0</v>
      </c>
      <c r="H146" s="269">
        <v>1146</v>
      </c>
      <c r="I146" s="15">
        <v>1633</v>
      </c>
      <c r="J146" s="331">
        <v>0.70177587262706675</v>
      </c>
      <c r="K146" s="427">
        <v>0.70208938077898053</v>
      </c>
      <c r="L146" s="434">
        <v>0.58304183207930305</v>
      </c>
      <c r="M146" s="14">
        <f>Lisäosat[[#This Row],[HYTE-kerroin (sis. Kulttuurihyte)]]*Lisäosat[[#This Row],[Asukasmäärä 31.12.2024]]</f>
        <v>2540.8963042016026</v>
      </c>
      <c r="N146" s="427">
        <f>Lisäosat[[#This Row],[HYTE-kerroin (sis. Kulttuurihyte)]]/$N$7</f>
        <v>0.86731654556339999</v>
      </c>
      <c r="O146" s="439">
        <v>0</v>
      </c>
      <c r="P146" s="197">
        <v>189723.647344</v>
      </c>
      <c r="Q146" s="159">
        <v>0</v>
      </c>
      <c r="R146" s="159">
        <v>42897.071410515855</v>
      </c>
      <c r="S146" s="159">
        <v>78127.753000034703</v>
      </c>
      <c r="T146" s="159">
        <v>0</v>
      </c>
      <c r="U146" s="309">
        <f t="shared" si="3"/>
        <v>310748.47175455058</v>
      </c>
      <c r="V146" s="44"/>
      <c r="W146" s="44"/>
      <c r="X146" s="110"/>
      <c r="Y146" s="110"/>
      <c r="Z146" s="111"/>
    </row>
    <row r="147" spans="1:26" s="45" customFormat="1" x14ac:dyDescent="0.25">
      <c r="A147" s="127">
        <v>444</v>
      </c>
      <c r="B147" s="124" t="s">
        <v>151</v>
      </c>
      <c r="C147" s="408">
        <v>45687</v>
      </c>
      <c r="D147" s="412">
        <v>0</v>
      </c>
      <c r="E147" s="420">
        <v>0</v>
      </c>
      <c r="F147" s="155">
        <v>2</v>
      </c>
      <c r="G147" s="419">
        <v>4.3776128876923411E-5</v>
      </c>
      <c r="H147" s="269">
        <v>14993</v>
      </c>
      <c r="I147" s="15">
        <v>19293</v>
      </c>
      <c r="J147" s="331">
        <v>0.77712123568133518</v>
      </c>
      <c r="K147" s="427">
        <v>0.7774684032770226</v>
      </c>
      <c r="L147" s="434">
        <v>0.68432640457822103</v>
      </c>
      <c r="M147" s="14">
        <f>Lisäosat[[#This Row],[HYTE-kerroin (sis. Kulttuurihyte)]]*Lisäosat[[#This Row],[Asukasmäärä 31.12.2024]]</f>
        <v>31264.820445965182</v>
      </c>
      <c r="N147" s="427">
        <f>Lisäosat[[#This Row],[HYTE-kerroin (sis. Kulttuurihyte)]]/$N$7</f>
        <v>1.0179846120816165</v>
      </c>
      <c r="O147" s="439">
        <v>0</v>
      </c>
      <c r="P147" s="197">
        <v>0</v>
      </c>
      <c r="Q147" s="159">
        <v>0</v>
      </c>
      <c r="R147" s="159">
        <v>497993.18914605293</v>
      </c>
      <c r="S147" s="159">
        <v>961334.06363481202</v>
      </c>
      <c r="T147" s="159">
        <v>0</v>
      </c>
      <c r="U147" s="309">
        <f t="shared" si="3"/>
        <v>1459327.2527808649</v>
      </c>
      <c r="V147" s="44"/>
      <c r="W147" s="44"/>
      <c r="X147" s="110"/>
      <c r="Y147" s="110"/>
      <c r="Z147" s="111"/>
    </row>
    <row r="148" spans="1:26" s="45" customFormat="1" x14ac:dyDescent="0.25">
      <c r="A148" s="127">
        <v>445</v>
      </c>
      <c r="B148" s="124" t="s">
        <v>152</v>
      </c>
      <c r="C148" s="408">
        <v>14868</v>
      </c>
      <c r="D148" s="412">
        <v>0</v>
      </c>
      <c r="E148" s="420">
        <v>0</v>
      </c>
      <c r="F148" s="155">
        <v>0</v>
      </c>
      <c r="G148" s="419">
        <v>0</v>
      </c>
      <c r="H148" s="269">
        <v>4986</v>
      </c>
      <c r="I148" s="15">
        <v>6362</v>
      </c>
      <c r="J148" s="331">
        <v>0.78371581263753531</v>
      </c>
      <c r="K148" s="427">
        <v>0.78406592626444838</v>
      </c>
      <c r="L148" s="434">
        <v>0.63800071599569796</v>
      </c>
      <c r="M148" s="14">
        <f>Lisäosat[[#This Row],[HYTE-kerroin (sis. Kulttuurihyte)]]*Lisäosat[[#This Row],[Asukasmäärä 31.12.2024]]</f>
        <v>9485.7946454240373</v>
      </c>
      <c r="N148" s="427">
        <f>Lisäosat[[#This Row],[HYTE-kerroin (sis. Kulttuurihyte)]]/$N$7</f>
        <v>0.94907182747240737</v>
      </c>
      <c r="O148" s="439">
        <v>0</v>
      </c>
      <c r="P148" s="197">
        <v>0</v>
      </c>
      <c r="Q148" s="159">
        <v>0</v>
      </c>
      <c r="R148" s="159">
        <v>163438.04052763147</v>
      </c>
      <c r="S148" s="159">
        <v>291670.23457087111</v>
      </c>
      <c r="T148" s="159">
        <v>0</v>
      </c>
      <c r="U148" s="309">
        <f t="shared" si="3"/>
        <v>455108.27509850258</v>
      </c>
      <c r="V148" s="44"/>
      <c r="W148" s="44"/>
      <c r="X148" s="110"/>
      <c r="Y148" s="110"/>
      <c r="Z148" s="111"/>
    </row>
    <row r="149" spans="1:26" s="45" customFormat="1" x14ac:dyDescent="0.25">
      <c r="A149" s="127">
        <v>475</v>
      </c>
      <c r="B149" s="124" t="s">
        <v>153</v>
      </c>
      <c r="C149" s="408">
        <v>5415</v>
      </c>
      <c r="D149" s="412">
        <v>8.0533333333333332E-2</v>
      </c>
      <c r="E149" s="420">
        <v>0</v>
      </c>
      <c r="F149" s="155">
        <v>0</v>
      </c>
      <c r="G149" s="419">
        <v>0</v>
      </c>
      <c r="H149" s="269">
        <v>1693</v>
      </c>
      <c r="I149" s="15">
        <v>2432</v>
      </c>
      <c r="J149" s="331">
        <v>0.69613486842105265</v>
      </c>
      <c r="K149" s="427">
        <v>0.69644585653648106</v>
      </c>
      <c r="L149" s="434">
        <v>0.68541747479102999</v>
      </c>
      <c r="M149" s="14">
        <f>Lisäosat[[#This Row],[HYTE-kerroin (sis. Kulttuurihyte)]]*Lisäosat[[#This Row],[Asukasmäärä 31.12.2024]]</f>
        <v>3711.5356259934274</v>
      </c>
      <c r="N149" s="427">
        <f>Lisäosat[[#This Row],[HYTE-kerroin (sis. Kulttuurihyte)]]/$N$7</f>
        <v>1.0196076572833062</v>
      </c>
      <c r="O149" s="439">
        <v>0</v>
      </c>
      <c r="P149" s="197">
        <v>29213.535119999997</v>
      </c>
      <c r="Q149" s="159">
        <v>0</v>
      </c>
      <c r="R149" s="159">
        <v>52872.985470293526</v>
      </c>
      <c r="S149" s="159">
        <v>114122.69684478876</v>
      </c>
      <c r="T149" s="159">
        <v>0</v>
      </c>
      <c r="U149" s="309">
        <f t="shared" si="3"/>
        <v>196209.2174350823</v>
      </c>
      <c r="V149" s="44"/>
      <c r="W149" s="44"/>
      <c r="X149" s="110"/>
      <c r="Y149" s="110"/>
      <c r="Z149" s="111"/>
    </row>
    <row r="150" spans="1:26" s="45" customFormat="1" x14ac:dyDescent="0.25">
      <c r="A150" s="127">
        <v>480</v>
      </c>
      <c r="B150" s="124" t="s">
        <v>154</v>
      </c>
      <c r="C150" s="408">
        <v>1910</v>
      </c>
      <c r="D150" s="412">
        <v>0</v>
      </c>
      <c r="E150" s="420">
        <v>0</v>
      </c>
      <c r="F150" s="155">
        <v>0</v>
      </c>
      <c r="G150" s="419">
        <v>0</v>
      </c>
      <c r="H150" s="269">
        <v>504</v>
      </c>
      <c r="I150" s="15">
        <v>814</v>
      </c>
      <c r="J150" s="331">
        <v>0.61916461916461918</v>
      </c>
      <c r="K150" s="427">
        <v>0.61944122194202444</v>
      </c>
      <c r="L150" s="434">
        <v>0.59516240445838897</v>
      </c>
      <c r="M150" s="14">
        <f>Lisäosat[[#This Row],[HYTE-kerroin (sis. Kulttuurihyte)]]*Lisäosat[[#This Row],[Asukasmäärä 31.12.2024]]</f>
        <v>1136.7601925155229</v>
      </c>
      <c r="N150" s="427">
        <f>Lisäosat[[#This Row],[HYTE-kerroin (sis. Kulttuurihyte)]]/$N$7</f>
        <v>0.88534676636006171</v>
      </c>
      <c r="O150" s="439">
        <v>0</v>
      </c>
      <c r="P150" s="197">
        <v>0</v>
      </c>
      <c r="Q150" s="159">
        <v>0</v>
      </c>
      <c r="R150" s="159">
        <v>16587.520929407921</v>
      </c>
      <c r="S150" s="159">
        <v>34953.224731865332</v>
      </c>
      <c r="T150" s="159">
        <v>0</v>
      </c>
      <c r="U150" s="309">
        <f t="shared" si="3"/>
        <v>51540.745661273249</v>
      </c>
      <c r="V150" s="44"/>
      <c r="W150" s="44"/>
      <c r="X150" s="110"/>
      <c r="Y150" s="110"/>
      <c r="Z150" s="111"/>
    </row>
    <row r="151" spans="1:26" s="45" customFormat="1" x14ac:dyDescent="0.25">
      <c r="A151" s="127">
        <v>481</v>
      </c>
      <c r="B151" s="124" t="s">
        <v>155</v>
      </c>
      <c r="C151" s="408">
        <v>9592</v>
      </c>
      <c r="D151" s="412">
        <v>0</v>
      </c>
      <c r="E151" s="420">
        <v>0</v>
      </c>
      <c r="F151" s="155">
        <v>0</v>
      </c>
      <c r="G151" s="419">
        <v>0</v>
      </c>
      <c r="H151" s="269">
        <v>2413</v>
      </c>
      <c r="I151" s="15">
        <v>4656</v>
      </c>
      <c r="J151" s="331">
        <v>0.51825601374570451</v>
      </c>
      <c r="K151" s="427">
        <v>0.51848753707305884</v>
      </c>
      <c r="L151" s="434">
        <v>0.83666744857919495</v>
      </c>
      <c r="M151" s="14">
        <f>Lisäosat[[#This Row],[HYTE-kerroin (sis. Kulttuurihyte)]]*Lisäosat[[#This Row],[Asukasmäärä 31.12.2024]]</f>
        <v>8025.3141667716382</v>
      </c>
      <c r="N151" s="427">
        <f>Lisäosat[[#This Row],[HYTE-kerroin (sis. Kulttuurihyte)]]/$N$7</f>
        <v>1.2446028421308031</v>
      </c>
      <c r="O151" s="439">
        <v>0</v>
      </c>
      <c r="P151" s="197">
        <v>0</v>
      </c>
      <c r="Q151" s="159">
        <v>0</v>
      </c>
      <c r="R151" s="159">
        <v>69726.121027579022</v>
      </c>
      <c r="S151" s="159">
        <v>246763.22364372481</v>
      </c>
      <c r="T151" s="159">
        <v>0</v>
      </c>
      <c r="U151" s="309">
        <f t="shared" si="3"/>
        <v>316489.34467130381</v>
      </c>
      <c r="V151" s="44"/>
      <c r="W151" s="44"/>
      <c r="X151" s="110"/>
      <c r="Y151" s="110"/>
      <c r="Z151" s="111"/>
    </row>
    <row r="152" spans="1:26" s="45" customFormat="1" x14ac:dyDescent="0.25">
      <c r="A152" s="127">
        <v>483</v>
      </c>
      <c r="B152" s="124" t="s">
        <v>156</v>
      </c>
      <c r="C152" s="408">
        <v>1059</v>
      </c>
      <c r="D152" s="412">
        <v>0.44555</v>
      </c>
      <c r="E152" s="420">
        <v>0</v>
      </c>
      <c r="F152" s="155">
        <v>0</v>
      </c>
      <c r="G152" s="419">
        <v>0</v>
      </c>
      <c r="H152" s="269">
        <v>262</v>
      </c>
      <c r="I152" s="15">
        <v>361</v>
      </c>
      <c r="J152" s="331">
        <v>0.72576177285318555</v>
      </c>
      <c r="K152" s="427">
        <v>0.72608599635674531</v>
      </c>
      <c r="L152" s="434">
        <v>0.51716473403270502</v>
      </c>
      <c r="M152" s="14">
        <f>Lisäosat[[#This Row],[HYTE-kerroin (sis. Kulttuurihyte)]]*Lisäosat[[#This Row],[Asukasmäärä 31.12.2024]]</f>
        <v>547.67745334063466</v>
      </c>
      <c r="N152" s="427">
        <f>Lisäosat[[#This Row],[HYTE-kerroin (sis. Kulttuurihyte)]]/$N$7</f>
        <v>0.76931963699553363</v>
      </c>
      <c r="O152" s="439">
        <v>0</v>
      </c>
      <c r="P152" s="197">
        <v>31608.390775499996</v>
      </c>
      <c r="Q152" s="159">
        <v>0</v>
      </c>
      <c r="R152" s="159">
        <v>10780.329483387941</v>
      </c>
      <c r="S152" s="159">
        <v>16840.045273602846</v>
      </c>
      <c r="T152" s="159">
        <v>0</v>
      </c>
      <c r="U152" s="309">
        <f t="shared" si="3"/>
        <v>59228.765532490783</v>
      </c>
      <c r="V152" s="44"/>
      <c r="W152" s="44"/>
      <c r="X152" s="110"/>
      <c r="Y152" s="110"/>
      <c r="Z152" s="111"/>
    </row>
    <row r="153" spans="1:26" s="45" customFormat="1" x14ac:dyDescent="0.25">
      <c r="A153" s="127">
        <v>484</v>
      </c>
      <c r="B153" s="124" t="s">
        <v>157</v>
      </c>
      <c r="C153" s="408">
        <v>2904</v>
      </c>
      <c r="D153" s="412">
        <v>0.84028333333333327</v>
      </c>
      <c r="E153" s="420">
        <v>0</v>
      </c>
      <c r="F153" s="155">
        <v>0</v>
      </c>
      <c r="G153" s="419">
        <v>0</v>
      </c>
      <c r="H153" s="269">
        <v>943</v>
      </c>
      <c r="I153" s="15">
        <v>1016</v>
      </c>
      <c r="J153" s="331">
        <v>0.92814960629921262</v>
      </c>
      <c r="K153" s="427">
        <v>0.92856424362021517</v>
      </c>
      <c r="L153" s="434">
        <v>0.606799245503577</v>
      </c>
      <c r="M153" s="14">
        <f>Lisäosat[[#This Row],[HYTE-kerroin (sis. Kulttuurihyte)]]*Lisäosat[[#This Row],[Asukasmäärä 31.12.2024]]</f>
        <v>1762.1450089423877</v>
      </c>
      <c r="N153" s="427">
        <f>Lisäosat[[#This Row],[HYTE-kerroin (sis. Kulttuurihyte)]]/$N$7</f>
        <v>0.90265740210053469</v>
      </c>
      <c r="O153" s="439">
        <v>0</v>
      </c>
      <c r="P153" s="197">
        <v>163467.845772</v>
      </c>
      <c r="Q153" s="159">
        <v>0</v>
      </c>
      <c r="R153" s="159">
        <v>37805.638899892925</v>
      </c>
      <c r="S153" s="159">
        <v>54182.624368118028</v>
      </c>
      <c r="T153" s="159">
        <v>0</v>
      </c>
      <c r="U153" s="309">
        <f t="shared" si="3"/>
        <v>255456.10904001095</v>
      </c>
      <c r="V153" s="44"/>
      <c r="W153" s="44"/>
      <c r="X153" s="110"/>
      <c r="Y153" s="110"/>
      <c r="Z153" s="111"/>
    </row>
    <row r="154" spans="1:26" s="45" customFormat="1" x14ac:dyDescent="0.25">
      <c r="A154" s="127">
        <v>489</v>
      </c>
      <c r="B154" s="124" t="s">
        <v>158</v>
      </c>
      <c r="C154" s="408">
        <v>1703</v>
      </c>
      <c r="D154" s="412">
        <v>1.1574333333333333</v>
      </c>
      <c r="E154" s="420">
        <v>0</v>
      </c>
      <c r="F154" s="155">
        <v>0</v>
      </c>
      <c r="G154" s="419">
        <v>0</v>
      </c>
      <c r="H154" s="269">
        <v>442</v>
      </c>
      <c r="I154" s="15">
        <v>617</v>
      </c>
      <c r="J154" s="331">
        <v>0.71636952998379255</v>
      </c>
      <c r="K154" s="427">
        <v>0.71668955763961917</v>
      </c>
      <c r="L154" s="434">
        <v>0.78755855036042899</v>
      </c>
      <c r="M154" s="14">
        <f>Lisäosat[[#This Row],[HYTE-kerroin (sis. Kulttuurihyte)]]*Lisäosat[[#This Row],[Asukasmäärä 31.12.2024]]</f>
        <v>1341.2122112638106</v>
      </c>
      <c r="N154" s="427">
        <f>Lisäosat[[#This Row],[HYTE-kerroin (sis. Kulttuurihyte)]]/$N$7</f>
        <v>1.1715498335539993</v>
      </c>
      <c r="O154" s="439">
        <v>0</v>
      </c>
      <c r="P154" s="197">
        <v>198066.88451549999</v>
      </c>
      <c r="Q154" s="159">
        <v>0</v>
      </c>
      <c r="R154" s="159">
        <v>17111.722879577002</v>
      </c>
      <c r="S154" s="159">
        <v>41239.737406432672</v>
      </c>
      <c r="T154" s="159">
        <v>0</v>
      </c>
      <c r="U154" s="309">
        <f t="shared" si="3"/>
        <v>256418.34480150964</v>
      </c>
      <c r="V154" s="44"/>
      <c r="W154" s="44"/>
      <c r="X154" s="110"/>
      <c r="Y154" s="110"/>
      <c r="Z154" s="111"/>
    </row>
    <row r="155" spans="1:26" s="45" customFormat="1" x14ac:dyDescent="0.25">
      <c r="A155" s="127">
        <v>491</v>
      </c>
      <c r="B155" s="124" t="s">
        <v>159</v>
      </c>
      <c r="C155" s="408">
        <v>51890</v>
      </c>
      <c r="D155" s="412">
        <v>0</v>
      </c>
      <c r="E155" s="420">
        <v>0</v>
      </c>
      <c r="F155" s="155">
        <v>0</v>
      </c>
      <c r="G155" s="419">
        <v>0</v>
      </c>
      <c r="H155" s="269">
        <v>21399</v>
      </c>
      <c r="I155" s="15">
        <v>20786</v>
      </c>
      <c r="J155" s="331">
        <v>1.0294910035600886</v>
      </c>
      <c r="K155" s="427">
        <v>1.0299509136745952</v>
      </c>
      <c r="L155" s="434">
        <v>0.64790889811894503</v>
      </c>
      <c r="M155" s="14">
        <f>Lisäosat[[#This Row],[HYTE-kerroin (sis. Kulttuurihyte)]]*Lisäosat[[#This Row],[Asukasmäärä 31.12.2024]]</f>
        <v>33619.992723392061</v>
      </c>
      <c r="N155" s="427">
        <f>Lisäosat[[#This Row],[HYTE-kerroin (sis. Kulttuurihyte)]]/$N$7</f>
        <v>0.96381095907348058</v>
      </c>
      <c r="O155" s="439">
        <v>0</v>
      </c>
      <c r="P155" s="197">
        <v>0</v>
      </c>
      <c r="Q155" s="159">
        <v>0</v>
      </c>
      <c r="R155" s="159">
        <v>749287.02380625787</v>
      </c>
      <c r="S155" s="159">
        <v>1033751.1542728946</v>
      </c>
      <c r="T155" s="159">
        <v>0</v>
      </c>
      <c r="U155" s="309">
        <f t="shared" si="3"/>
        <v>1783038.1780791525</v>
      </c>
      <c r="V155" s="44"/>
      <c r="W155" s="44"/>
      <c r="X155" s="110"/>
      <c r="Y155" s="110"/>
      <c r="Z155" s="111"/>
    </row>
    <row r="156" spans="1:26" s="45" customFormat="1" x14ac:dyDescent="0.25">
      <c r="A156" s="127">
        <v>494</v>
      </c>
      <c r="B156" s="124" t="s">
        <v>160</v>
      </c>
      <c r="C156" s="408">
        <v>8749</v>
      </c>
      <c r="D156" s="412">
        <v>0.19033333333333333</v>
      </c>
      <c r="E156" s="420">
        <v>0</v>
      </c>
      <c r="F156" s="155">
        <v>1</v>
      </c>
      <c r="G156" s="419">
        <v>1.1429877700308607E-4</v>
      </c>
      <c r="H156" s="269">
        <v>2495</v>
      </c>
      <c r="I156" s="15">
        <v>3431</v>
      </c>
      <c r="J156" s="331">
        <v>0.72719323812299619</v>
      </c>
      <c r="K156" s="427">
        <v>0.72751810111282034</v>
      </c>
      <c r="L156" s="434">
        <v>0.70759899938470505</v>
      </c>
      <c r="M156" s="14">
        <f>Lisäosat[[#This Row],[HYTE-kerroin (sis. Kulttuurihyte)]]*Lisäosat[[#This Row],[Asukasmäärä 31.12.2024]]</f>
        <v>6190.7836456167843</v>
      </c>
      <c r="N156" s="427">
        <f>Lisäosat[[#This Row],[HYTE-kerroin (sis. Kulttuurihyte)]]/$N$7</f>
        <v>1.0526042661497848</v>
      </c>
      <c r="O156" s="439">
        <v>0</v>
      </c>
      <c r="P156" s="197">
        <v>111553.51206999998</v>
      </c>
      <c r="Q156" s="159">
        <v>0</v>
      </c>
      <c r="R156" s="159">
        <v>89238.083250237629</v>
      </c>
      <c r="S156" s="159">
        <v>190354.88175633416</v>
      </c>
      <c r="T156" s="159">
        <v>0</v>
      </c>
      <c r="U156" s="309">
        <f t="shared" si="3"/>
        <v>391146.47707657178</v>
      </c>
      <c r="V156" s="44"/>
      <c r="W156" s="44"/>
      <c r="X156" s="110"/>
      <c r="Y156" s="110"/>
      <c r="Z156" s="111"/>
    </row>
    <row r="157" spans="1:26" s="45" customFormat="1" x14ac:dyDescent="0.25">
      <c r="A157" s="127">
        <v>495</v>
      </c>
      <c r="B157" s="124" t="s">
        <v>161</v>
      </c>
      <c r="C157" s="408">
        <v>1393</v>
      </c>
      <c r="D157" s="412">
        <v>0.85261666666666658</v>
      </c>
      <c r="E157" s="420">
        <v>0</v>
      </c>
      <c r="F157" s="155">
        <v>0</v>
      </c>
      <c r="G157" s="419">
        <v>0</v>
      </c>
      <c r="H157" s="269">
        <v>521</v>
      </c>
      <c r="I157" s="15">
        <v>475</v>
      </c>
      <c r="J157" s="331">
        <v>1.0968421052631578</v>
      </c>
      <c r="K157" s="427">
        <v>1.097332103501591</v>
      </c>
      <c r="L157" s="434">
        <v>0.57863600367527601</v>
      </c>
      <c r="M157" s="14">
        <f>Lisäosat[[#This Row],[HYTE-kerroin (sis. Kulttuurihyte)]]*Lisäosat[[#This Row],[Asukasmäärä 31.12.2024]]</f>
        <v>806.03995311965946</v>
      </c>
      <c r="N157" s="427">
        <f>Lisäosat[[#This Row],[HYTE-kerroin (sis. Kulttuurihyte)]]/$N$7</f>
        <v>0.86076255979174776</v>
      </c>
      <c r="O157" s="439">
        <v>0</v>
      </c>
      <c r="P157" s="197">
        <v>79563.689166499986</v>
      </c>
      <c r="Q157" s="159">
        <v>0</v>
      </c>
      <c r="R157" s="159">
        <v>21430.742354891583</v>
      </c>
      <c r="S157" s="159">
        <v>24784.203220477331</v>
      </c>
      <c r="T157" s="159">
        <v>0</v>
      </c>
      <c r="U157" s="309">
        <f t="shared" si="3"/>
        <v>125778.6347418689</v>
      </c>
      <c r="V157" s="44"/>
      <c r="W157" s="44"/>
      <c r="X157" s="110"/>
      <c r="Y157" s="110"/>
      <c r="Z157" s="111"/>
    </row>
    <row r="158" spans="1:26" s="45" customFormat="1" x14ac:dyDescent="0.25">
      <c r="A158" s="127">
        <v>498</v>
      </c>
      <c r="B158" s="124" t="s">
        <v>162</v>
      </c>
      <c r="C158" s="408">
        <v>2313</v>
      </c>
      <c r="D158" s="412">
        <v>1.8335333333333335</v>
      </c>
      <c r="E158" s="420">
        <v>0</v>
      </c>
      <c r="F158" s="155">
        <v>13</v>
      </c>
      <c r="G158" s="419">
        <v>5.6204063986165153E-3</v>
      </c>
      <c r="H158" s="269">
        <v>1038</v>
      </c>
      <c r="I158" s="15">
        <v>987</v>
      </c>
      <c r="J158" s="331">
        <v>1.0516717325227964</v>
      </c>
      <c r="K158" s="427">
        <v>1.0521415515549739</v>
      </c>
      <c r="L158" s="434">
        <v>0.63819110848473404</v>
      </c>
      <c r="M158" s="14">
        <f>Lisäosat[[#This Row],[HYTE-kerroin (sis. Kulttuurihyte)]]*Lisäosat[[#This Row],[Asukasmäärä 31.12.2024]]</f>
        <v>1476.1360339251898</v>
      </c>
      <c r="N158" s="427">
        <f>Lisäosat[[#This Row],[HYTE-kerroin (sis. Kulttuurihyte)]]/$N$7</f>
        <v>0.94935504995629516</v>
      </c>
      <c r="O158" s="439">
        <v>0</v>
      </c>
      <c r="P158" s="197">
        <v>852306.25372199994</v>
      </c>
      <c r="Q158" s="159">
        <v>0</v>
      </c>
      <c r="R158" s="159">
        <v>34119.119790628094</v>
      </c>
      <c r="S158" s="159">
        <v>45388.389625445991</v>
      </c>
      <c r="T158" s="159">
        <v>0</v>
      </c>
      <c r="U158" s="309">
        <f t="shared" si="3"/>
        <v>931813.76313807396</v>
      </c>
      <c r="V158" s="44"/>
      <c r="W158" s="44"/>
      <c r="X158" s="110"/>
      <c r="Y158" s="110"/>
      <c r="Z158" s="111"/>
    </row>
    <row r="159" spans="1:26" s="45" customFormat="1" x14ac:dyDescent="0.25">
      <c r="A159" s="127">
        <v>499</v>
      </c>
      <c r="B159" s="124" t="s">
        <v>163</v>
      </c>
      <c r="C159" s="408">
        <v>19738</v>
      </c>
      <c r="D159" s="412">
        <v>0</v>
      </c>
      <c r="E159" s="420">
        <v>0</v>
      </c>
      <c r="F159" s="155">
        <v>0</v>
      </c>
      <c r="G159" s="419">
        <v>0</v>
      </c>
      <c r="H159" s="269">
        <v>5381</v>
      </c>
      <c r="I159" s="15">
        <v>9337</v>
      </c>
      <c r="J159" s="331">
        <v>0.57630930705794148</v>
      </c>
      <c r="K159" s="427">
        <v>0.57656676484871738</v>
      </c>
      <c r="L159" s="434">
        <v>0.779725174340543</v>
      </c>
      <c r="M159" s="14">
        <f>Lisäosat[[#This Row],[HYTE-kerroin (sis. Kulttuurihyte)]]*Lisäosat[[#This Row],[Asukasmäärä 31.12.2024]]</f>
        <v>15390.215491133638</v>
      </c>
      <c r="N159" s="427">
        <f>Lisäosat[[#This Row],[HYTE-kerroin (sis. Kulttuurihyte)]]/$N$7</f>
        <v>1.1598971248530865</v>
      </c>
      <c r="O159" s="439">
        <v>0.34404844804884299</v>
      </c>
      <c r="P159" s="197">
        <v>0</v>
      </c>
      <c r="Q159" s="159">
        <v>0</v>
      </c>
      <c r="R159" s="159">
        <v>159551.45276026745</v>
      </c>
      <c r="S159" s="159">
        <v>473220.0021387391</v>
      </c>
      <c r="T159" s="159">
        <v>74427.477812765181</v>
      </c>
      <c r="U159" s="309">
        <f t="shared" si="3"/>
        <v>707198.93271177169</v>
      </c>
      <c r="V159" s="44"/>
      <c r="W159" s="44"/>
      <c r="X159" s="110"/>
      <c r="Y159" s="110"/>
      <c r="Z159" s="111"/>
    </row>
    <row r="160" spans="1:26" s="45" customFormat="1" x14ac:dyDescent="0.25">
      <c r="A160" s="127">
        <v>500</v>
      </c>
      <c r="B160" s="124" t="s">
        <v>164</v>
      </c>
      <c r="C160" s="408">
        <v>10614</v>
      </c>
      <c r="D160" s="412">
        <v>0</v>
      </c>
      <c r="E160" s="420">
        <v>0</v>
      </c>
      <c r="F160" s="155">
        <v>0</v>
      </c>
      <c r="G160" s="419">
        <v>0</v>
      </c>
      <c r="H160" s="269">
        <v>2849</v>
      </c>
      <c r="I160" s="15">
        <v>4618</v>
      </c>
      <c r="J160" s="331">
        <v>0.61693373754872238</v>
      </c>
      <c r="K160" s="427">
        <v>0.61720934371225167</v>
      </c>
      <c r="L160" s="434">
        <v>0.77523616024040798</v>
      </c>
      <c r="M160" s="14">
        <f>Lisäosat[[#This Row],[HYTE-kerroin (sis. Kulttuurihyte)]]*Lisäosat[[#This Row],[Asukasmäärä 31.12.2024]]</f>
        <v>8228.3566047916902</v>
      </c>
      <c r="N160" s="427">
        <f>Lisäosat[[#This Row],[HYTE-kerroin (sis. Kulttuurihyte)]]/$N$7</f>
        <v>1.1532193943917413</v>
      </c>
      <c r="O160" s="439">
        <v>0.59748609494874783</v>
      </c>
      <c r="P160" s="197">
        <v>0</v>
      </c>
      <c r="Q160" s="159">
        <v>0</v>
      </c>
      <c r="R160" s="159">
        <v>91845.860837748973</v>
      </c>
      <c r="S160" s="159">
        <v>253006.39437836839</v>
      </c>
      <c r="T160" s="159">
        <v>69505.222833174674</v>
      </c>
      <c r="U160" s="309">
        <f t="shared" si="3"/>
        <v>414357.47804929205</v>
      </c>
      <c r="V160" s="44"/>
      <c r="W160" s="44"/>
      <c r="X160" s="110"/>
      <c r="Y160" s="110"/>
      <c r="Z160" s="111"/>
    </row>
    <row r="161" spans="1:26" s="45" customFormat="1" x14ac:dyDescent="0.25">
      <c r="A161" s="127">
        <v>503</v>
      </c>
      <c r="B161" s="124" t="s">
        <v>165</v>
      </c>
      <c r="C161" s="408">
        <v>7477</v>
      </c>
      <c r="D161" s="412">
        <v>0</v>
      </c>
      <c r="E161" s="420">
        <v>0</v>
      </c>
      <c r="F161" s="155">
        <v>0</v>
      </c>
      <c r="G161" s="419">
        <v>0</v>
      </c>
      <c r="H161" s="269">
        <v>1899</v>
      </c>
      <c r="I161" s="15">
        <v>3198</v>
      </c>
      <c r="J161" s="331">
        <v>0.59380863039399623</v>
      </c>
      <c r="K161" s="427">
        <v>0.59407390575264929</v>
      </c>
      <c r="L161" s="434">
        <v>0.60771868532249596</v>
      </c>
      <c r="M161" s="14">
        <f>Lisäosat[[#This Row],[HYTE-kerroin (sis. Kulttuurihyte)]]*Lisäosat[[#This Row],[Asukasmäärä 31.12.2024]]</f>
        <v>4543.9126101563024</v>
      </c>
      <c r="N161" s="427">
        <f>Lisäosat[[#This Row],[HYTE-kerroin (sis. Kulttuurihyte)]]/$N$7</f>
        <v>0.90402513478063129</v>
      </c>
      <c r="O161" s="439">
        <v>0</v>
      </c>
      <c r="P161" s="197">
        <v>0</v>
      </c>
      <c r="Q161" s="159">
        <v>0</v>
      </c>
      <c r="R161" s="159">
        <v>62275.306118242072</v>
      </c>
      <c r="S161" s="159">
        <v>139716.71393004133</v>
      </c>
      <c r="T161" s="159">
        <v>0</v>
      </c>
      <c r="U161" s="309">
        <f t="shared" si="3"/>
        <v>201992.02004828339</v>
      </c>
      <c r="V161" s="44"/>
      <c r="W161" s="44"/>
      <c r="X161" s="110"/>
      <c r="Y161" s="110"/>
      <c r="Z161" s="111"/>
    </row>
    <row r="162" spans="1:26" s="45" customFormat="1" x14ac:dyDescent="0.25">
      <c r="A162" s="127">
        <v>504</v>
      </c>
      <c r="B162" s="124" t="s">
        <v>166</v>
      </c>
      <c r="C162" s="408">
        <v>1677</v>
      </c>
      <c r="D162" s="412">
        <v>0</v>
      </c>
      <c r="E162" s="420">
        <v>0</v>
      </c>
      <c r="F162" s="155">
        <v>0</v>
      </c>
      <c r="G162" s="419">
        <v>0</v>
      </c>
      <c r="H162" s="269">
        <v>454</v>
      </c>
      <c r="I162" s="15">
        <v>691</v>
      </c>
      <c r="J162" s="331">
        <v>0.65701881331403766</v>
      </c>
      <c r="K162" s="427">
        <v>0.65731232690145058</v>
      </c>
      <c r="L162" s="434">
        <v>0.65476540798960003</v>
      </c>
      <c r="M162" s="14">
        <f>Lisäosat[[#This Row],[HYTE-kerroin (sis. Kulttuurihyte)]]*Lisäosat[[#This Row],[Asukasmäärä 31.12.2024]]</f>
        <v>1098.0415891985592</v>
      </c>
      <c r="N162" s="427">
        <f>Lisäosat[[#This Row],[HYTE-kerroin (sis. Kulttuurihyte)]]/$N$7</f>
        <v>0.97401050930888977</v>
      </c>
      <c r="O162" s="439">
        <v>0</v>
      </c>
      <c r="P162" s="197">
        <v>0</v>
      </c>
      <c r="Q162" s="159">
        <v>0</v>
      </c>
      <c r="R162" s="159">
        <v>15454.42506643653</v>
      </c>
      <c r="S162" s="159">
        <v>33762.700950374543</v>
      </c>
      <c r="T162" s="159">
        <v>0</v>
      </c>
      <c r="U162" s="309">
        <f t="shared" si="3"/>
        <v>49217.126016811075</v>
      </c>
      <c r="V162" s="44"/>
      <c r="W162" s="44"/>
      <c r="X162" s="110"/>
      <c r="Y162" s="110"/>
      <c r="Z162" s="111"/>
    </row>
    <row r="163" spans="1:26" s="45" customFormat="1" x14ac:dyDescent="0.25">
      <c r="A163" s="127">
        <v>505</v>
      </c>
      <c r="B163" s="124" t="s">
        <v>167</v>
      </c>
      <c r="C163" s="408">
        <v>20934</v>
      </c>
      <c r="D163" s="412">
        <v>0</v>
      </c>
      <c r="E163" s="420">
        <v>0</v>
      </c>
      <c r="F163" s="155">
        <v>4</v>
      </c>
      <c r="G163" s="419">
        <v>1.9107671730199676E-4</v>
      </c>
      <c r="H163" s="269">
        <v>6138</v>
      </c>
      <c r="I163" s="15">
        <v>9615</v>
      </c>
      <c r="J163" s="331">
        <v>0.63837753510140405</v>
      </c>
      <c r="K163" s="427">
        <v>0.63866272096922772</v>
      </c>
      <c r="L163" s="434">
        <v>0.61103062297941002</v>
      </c>
      <c r="M163" s="14">
        <f>Lisäosat[[#This Row],[HYTE-kerroin (sis. Kulttuurihyte)]]*Lisäosat[[#This Row],[Asukasmäärä 31.12.2024]]</f>
        <v>12791.315061450969</v>
      </c>
      <c r="N163" s="427">
        <f>Lisäosat[[#This Row],[HYTE-kerroin (sis. Kulttuurihyte)]]/$N$7</f>
        <v>0.90895187960350587</v>
      </c>
      <c r="O163" s="439">
        <v>0.15512519020671003</v>
      </c>
      <c r="P163" s="197">
        <v>0</v>
      </c>
      <c r="Q163" s="159">
        <v>0</v>
      </c>
      <c r="R163" s="159">
        <v>187444.11091879278</v>
      </c>
      <c r="S163" s="159">
        <v>393308.73204630113</v>
      </c>
      <c r="T163" s="159">
        <v>35591.402420388455</v>
      </c>
      <c r="U163" s="309">
        <f t="shared" si="3"/>
        <v>616344.24538548233</v>
      </c>
      <c r="V163" s="44"/>
      <c r="W163" s="44"/>
      <c r="X163" s="110"/>
      <c r="Y163" s="110"/>
      <c r="Z163" s="111"/>
    </row>
    <row r="164" spans="1:26" s="45" customFormat="1" x14ac:dyDescent="0.25">
      <c r="A164" s="127">
        <v>507</v>
      </c>
      <c r="B164" s="124" t="s">
        <v>168</v>
      </c>
      <c r="C164" s="408">
        <v>7057</v>
      </c>
      <c r="D164" s="412">
        <v>1.02258</v>
      </c>
      <c r="E164" s="420">
        <v>0</v>
      </c>
      <c r="F164" s="155">
        <v>0</v>
      </c>
      <c r="G164" s="419">
        <v>0</v>
      </c>
      <c r="H164" s="269">
        <v>2341</v>
      </c>
      <c r="I164" s="15">
        <v>2456</v>
      </c>
      <c r="J164" s="331">
        <v>0.95317589576547235</v>
      </c>
      <c r="K164" s="427">
        <v>0.95360171321686393</v>
      </c>
      <c r="L164" s="434">
        <v>0.63942381184061803</v>
      </c>
      <c r="M164" s="14">
        <f>Lisäosat[[#This Row],[HYTE-kerroin (sis. Kulttuurihyte)]]*Lisäosat[[#This Row],[Asukasmäärä 31.12.2024]]</f>
        <v>4512.4138401592418</v>
      </c>
      <c r="N164" s="427">
        <f>Lisäosat[[#This Row],[HYTE-kerroin (sis. Kulttuurihyte)]]/$N$7</f>
        <v>0.95118878461735168</v>
      </c>
      <c r="O164" s="439">
        <v>0</v>
      </c>
      <c r="P164" s="197">
        <v>725134.63432409998</v>
      </c>
      <c r="Q164" s="159">
        <v>0</v>
      </c>
      <c r="R164" s="159">
        <v>94348.533408203148</v>
      </c>
      <c r="S164" s="159">
        <v>138748.18636043294</v>
      </c>
      <c r="T164" s="159">
        <v>0</v>
      </c>
      <c r="U164" s="309">
        <f t="shared" si="3"/>
        <v>958231.35409273603</v>
      </c>
      <c r="V164" s="44"/>
      <c r="W164" s="44"/>
      <c r="X164" s="110"/>
      <c r="Y164" s="110"/>
      <c r="Z164" s="111"/>
    </row>
    <row r="165" spans="1:26" s="45" customFormat="1" x14ac:dyDescent="0.25">
      <c r="A165" s="127">
        <v>508</v>
      </c>
      <c r="B165" s="124" t="s">
        <v>169</v>
      </c>
      <c r="C165" s="408">
        <v>9270</v>
      </c>
      <c r="D165" s="412">
        <v>0.56678333333333331</v>
      </c>
      <c r="E165" s="420">
        <v>0</v>
      </c>
      <c r="F165" s="155">
        <v>1</v>
      </c>
      <c r="G165" s="419">
        <v>1.0787486515641856E-4</v>
      </c>
      <c r="H165" s="269">
        <v>3407</v>
      </c>
      <c r="I165" s="15">
        <v>3250</v>
      </c>
      <c r="J165" s="331">
        <v>1.0483076923076924</v>
      </c>
      <c r="K165" s="427">
        <v>1.0487760085038904</v>
      </c>
      <c r="L165" s="434">
        <v>0.66335234980992297</v>
      </c>
      <c r="M165" s="14">
        <f>Lisäosat[[#This Row],[HYTE-kerroin (sis. Kulttuurihyte)]]*Lisäosat[[#This Row],[Asukasmäärä 31.12.2024]]</f>
        <v>6149.2762827379856</v>
      </c>
      <c r="N165" s="427">
        <f>Lisäosat[[#This Row],[HYTE-kerroin (sis. Kulttuurihyte)]]/$N$7</f>
        <v>0.98678420118961818</v>
      </c>
      <c r="O165" s="439">
        <v>0</v>
      </c>
      <c r="P165" s="197">
        <v>351970.91968499991</v>
      </c>
      <c r="Q165" s="159">
        <v>0</v>
      </c>
      <c r="R165" s="159">
        <v>136304.59345561152</v>
      </c>
      <c r="S165" s="159">
        <v>189078.60889572382</v>
      </c>
      <c r="T165" s="159">
        <v>0</v>
      </c>
      <c r="U165" s="309">
        <f t="shared" si="3"/>
        <v>677354.12203633529</v>
      </c>
      <c r="V165" s="44"/>
      <c r="W165" s="44"/>
      <c r="X165" s="110"/>
      <c r="Y165" s="110"/>
      <c r="Z165" s="111"/>
    </row>
    <row r="166" spans="1:26" s="45" customFormat="1" x14ac:dyDescent="0.25">
      <c r="A166" s="127">
        <v>529</v>
      </c>
      <c r="B166" s="124" t="s">
        <v>170</v>
      </c>
      <c r="C166" s="408">
        <v>20129</v>
      </c>
      <c r="D166" s="412">
        <v>0</v>
      </c>
      <c r="E166" s="420">
        <v>0</v>
      </c>
      <c r="F166" s="155">
        <v>1</v>
      </c>
      <c r="G166" s="419">
        <v>4.9679566794177554E-5</v>
      </c>
      <c r="H166" s="269">
        <v>5221</v>
      </c>
      <c r="I166" s="15">
        <v>8683</v>
      </c>
      <c r="J166" s="331">
        <v>0.60128987677070134</v>
      </c>
      <c r="K166" s="427">
        <v>0.60155849426723218</v>
      </c>
      <c r="L166" s="434">
        <v>0.69185062581352297</v>
      </c>
      <c r="M166" s="14">
        <f>Lisäosat[[#This Row],[HYTE-kerroin (sis. Kulttuurihyte)]]*Lisäosat[[#This Row],[Asukasmäärä 31.12.2024]]</f>
        <v>13926.261247000404</v>
      </c>
      <c r="N166" s="427">
        <f>Lisäosat[[#This Row],[HYTE-kerroin (sis. Kulttuurihyte)]]/$N$7</f>
        <v>1.0291774308654482</v>
      </c>
      <c r="O166" s="439">
        <v>0.92826609623245149</v>
      </c>
      <c r="P166" s="197">
        <v>0</v>
      </c>
      <c r="Q166" s="159">
        <v>0</v>
      </c>
      <c r="R166" s="159">
        <v>169764.96845409373</v>
      </c>
      <c r="S166" s="159">
        <v>428206.17949675891</v>
      </c>
      <c r="T166" s="159">
        <v>204788.34803165068</v>
      </c>
      <c r="U166" s="309">
        <f t="shared" si="3"/>
        <v>802759.49598250329</v>
      </c>
      <c r="V166" s="44"/>
      <c r="W166" s="44"/>
      <c r="X166" s="110"/>
      <c r="Y166" s="110"/>
      <c r="Z166" s="111"/>
    </row>
    <row r="167" spans="1:26" s="45" customFormat="1" x14ac:dyDescent="0.25">
      <c r="A167" s="127">
        <v>531</v>
      </c>
      <c r="B167" s="124" t="s">
        <v>171</v>
      </c>
      <c r="C167" s="408">
        <v>4939</v>
      </c>
      <c r="D167" s="412">
        <v>0</v>
      </c>
      <c r="E167" s="420">
        <v>0</v>
      </c>
      <c r="F167" s="155">
        <v>0</v>
      </c>
      <c r="G167" s="419">
        <v>0</v>
      </c>
      <c r="H167" s="269">
        <v>1340</v>
      </c>
      <c r="I167" s="15">
        <v>1968</v>
      </c>
      <c r="J167" s="331">
        <v>0.68089430894308944</v>
      </c>
      <c r="K167" s="427">
        <v>0.68119848856050236</v>
      </c>
      <c r="L167" s="434">
        <v>0.651504002549957</v>
      </c>
      <c r="M167" s="14">
        <f>Lisäosat[[#This Row],[HYTE-kerroin (sis. Kulttuurihyte)]]*Lisäosat[[#This Row],[Asukasmäärä 31.12.2024]]</f>
        <v>3217.7782685942375</v>
      </c>
      <c r="N167" s="427">
        <f>Lisäosat[[#This Row],[HYTE-kerroin (sis. Kulttuurihyte)]]/$N$7</f>
        <v>0.9691589347837738</v>
      </c>
      <c r="O167" s="439">
        <v>0</v>
      </c>
      <c r="P167" s="197">
        <v>0</v>
      </c>
      <c r="Q167" s="159">
        <v>0</v>
      </c>
      <c r="R167" s="159">
        <v>47169.439476704501</v>
      </c>
      <c r="S167" s="159">
        <v>98940.592483802204</v>
      </c>
      <c r="T167" s="159">
        <v>0</v>
      </c>
      <c r="U167" s="309">
        <f t="shared" si="3"/>
        <v>146110.03196050669</v>
      </c>
      <c r="V167" s="44"/>
      <c r="W167" s="44"/>
      <c r="X167" s="110"/>
      <c r="Y167" s="110"/>
      <c r="Z167" s="111"/>
    </row>
    <row r="168" spans="1:26" s="45" customFormat="1" x14ac:dyDescent="0.25">
      <c r="A168" s="127">
        <v>535</v>
      </c>
      <c r="B168" s="124" t="s">
        <v>172</v>
      </c>
      <c r="C168" s="408">
        <v>10378</v>
      </c>
      <c r="D168" s="412">
        <v>8.7833333333333333E-2</v>
      </c>
      <c r="E168" s="420">
        <v>0</v>
      </c>
      <c r="F168" s="155">
        <v>0</v>
      </c>
      <c r="G168" s="419">
        <v>0</v>
      </c>
      <c r="H168" s="269">
        <v>3729</v>
      </c>
      <c r="I168" s="15">
        <v>3954</v>
      </c>
      <c r="J168" s="331">
        <v>0.94309559939301968</v>
      </c>
      <c r="K168" s="427">
        <v>0.94351691361879497</v>
      </c>
      <c r="L168" s="434">
        <v>0.61550382795297898</v>
      </c>
      <c r="M168" s="14">
        <f>Lisäosat[[#This Row],[HYTE-kerroin (sis. Kulttuurihyte)]]*Lisäosat[[#This Row],[Asukasmäärä 31.12.2024]]</f>
        <v>6387.6987264960162</v>
      </c>
      <c r="N168" s="427">
        <f>Lisäosat[[#This Row],[HYTE-kerroin (sis. Kulttuurihyte)]]/$N$7</f>
        <v>0.91560609285512928</v>
      </c>
      <c r="O168" s="439">
        <v>0</v>
      </c>
      <c r="P168" s="197">
        <v>61063.684989999994</v>
      </c>
      <c r="Q168" s="159">
        <v>0</v>
      </c>
      <c r="R168" s="159">
        <v>137281.29578409268</v>
      </c>
      <c r="S168" s="159">
        <v>196409.64785421651</v>
      </c>
      <c r="T168" s="159">
        <v>0</v>
      </c>
      <c r="U168" s="309">
        <f t="shared" si="3"/>
        <v>394754.62862830918</v>
      </c>
      <c r="V168" s="44"/>
      <c r="W168" s="44"/>
      <c r="X168" s="110"/>
      <c r="Y168" s="110"/>
      <c r="Z168" s="111"/>
    </row>
    <row r="169" spans="1:26" s="45" customFormat="1" x14ac:dyDescent="0.25">
      <c r="A169" s="127">
        <v>536</v>
      </c>
      <c r="B169" s="124" t="s">
        <v>173</v>
      </c>
      <c r="C169" s="408">
        <v>36176</v>
      </c>
      <c r="D169" s="412">
        <v>0</v>
      </c>
      <c r="E169" s="420">
        <v>0</v>
      </c>
      <c r="F169" s="155">
        <v>4</v>
      </c>
      <c r="G169" s="419">
        <v>1.1057054400707652E-4</v>
      </c>
      <c r="H169" s="269">
        <v>12345</v>
      </c>
      <c r="I169" s="15">
        <v>16017</v>
      </c>
      <c r="J169" s="331">
        <v>0.77074358494100015</v>
      </c>
      <c r="K169" s="427">
        <v>0.77108790341408995</v>
      </c>
      <c r="L169" s="434">
        <v>0.64538940506998099</v>
      </c>
      <c r="M169" s="14">
        <f>Lisäosat[[#This Row],[HYTE-kerroin (sis. Kulttuurihyte)]]*Lisäosat[[#This Row],[Asukasmäärä 31.12.2024]]</f>
        <v>23347.607117811633</v>
      </c>
      <c r="N169" s="427">
        <f>Lisäosat[[#This Row],[HYTE-kerroin (sis. Kulttuurihyte)]]/$N$7</f>
        <v>0.96006303244529101</v>
      </c>
      <c r="O169" s="439">
        <v>1.2199889205261789</v>
      </c>
      <c r="P169" s="197">
        <v>0</v>
      </c>
      <c r="Q169" s="159">
        <v>0</v>
      </c>
      <c r="R169" s="159">
        <v>391086.16143459181</v>
      </c>
      <c r="S169" s="159">
        <v>717894.73621018336</v>
      </c>
      <c r="T169" s="159">
        <v>483712.1383109474</v>
      </c>
      <c r="U169" s="309">
        <f t="shared" si="3"/>
        <v>1592693.0359557227</v>
      </c>
      <c r="V169" s="44"/>
      <c r="W169" s="44"/>
      <c r="X169" s="110"/>
      <c r="Y169" s="110"/>
      <c r="Z169" s="111"/>
    </row>
    <row r="170" spans="1:26" s="45" customFormat="1" x14ac:dyDescent="0.25">
      <c r="A170" s="127">
        <v>538</v>
      </c>
      <c r="B170" s="124" t="s">
        <v>174</v>
      </c>
      <c r="C170" s="408">
        <v>4659</v>
      </c>
      <c r="D170" s="412">
        <v>0</v>
      </c>
      <c r="E170" s="420">
        <v>0</v>
      </c>
      <c r="F170" s="155">
        <v>1</v>
      </c>
      <c r="G170" s="419">
        <v>2.14638334406525E-4</v>
      </c>
      <c r="H170" s="269">
        <v>929</v>
      </c>
      <c r="I170" s="15">
        <v>2154</v>
      </c>
      <c r="J170" s="331">
        <v>0.43129062209842156</v>
      </c>
      <c r="K170" s="427">
        <v>0.43148329490343784</v>
      </c>
      <c r="L170" s="434">
        <v>0.76973615201699797</v>
      </c>
      <c r="M170" s="14">
        <f>Lisäosat[[#This Row],[HYTE-kerroin (sis. Kulttuurihyte)]]*Lisäosat[[#This Row],[Asukasmäärä 31.12.2024]]</f>
        <v>3586.2007322471936</v>
      </c>
      <c r="N170" s="427">
        <f>Lisäosat[[#This Row],[HYTE-kerroin (sis. Kulttuurihyte)]]/$N$7</f>
        <v>1.1450377376555749</v>
      </c>
      <c r="O170" s="439">
        <v>0</v>
      </c>
      <c r="P170" s="197">
        <v>0</v>
      </c>
      <c r="Q170" s="159">
        <v>0</v>
      </c>
      <c r="R170" s="159">
        <v>28184.135006790737</v>
      </c>
      <c r="S170" s="159">
        <v>110268.88604397047</v>
      </c>
      <c r="T170" s="159">
        <v>0</v>
      </c>
      <c r="U170" s="309">
        <f t="shared" si="3"/>
        <v>138453.02105076122</v>
      </c>
      <c r="V170" s="44"/>
      <c r="W170" s="44"/>
      <c r="X170" s="110"/>
      <c r="Y170" s="110"/>
      <c r="Z170" s="111"/>
    </row>
    <row r="171" spans="1:26" s="45" customFormat="1" x14ac:dyDescent="0.25">
      <c r="A171" s="127">
        <v>541</v>
      </c>
      <c r="B171" s="124" t="s">
        <v>175</v>
      </c>
      <c r="C171" s="408">
        <v>8980</v>
      </c>
      <c r="D171" s="412">
        <v>1.181</v>
      </c>
      <c r="E171" s="420">
        <v>0</v>
      </c>
      <c r="F171" s="155">
        <v>0</v>
      </c>
      <c r="G171" s="419">
        <v>0</v>
      </c>
      <c r="H171" s="269">
        <v>3153</v>
      </c>
      <c r="I171" s="15">
        <v>3140</v>
      </c>
      <c r="J171" s="331">
        <v>1.0041401273885351</v>
      </c>
      <c r="K171" s="427">
        <v>1.0045887123682689</v>
      </c>
      <c r="L171" s="434">
        <v>0.61588939579612301</v>
      </c>
      <c r="M171" s="14">
        <f>Lisäosat[[#This Row],[HYTE-kerroin (sis. Kulttuurihyte)]]*Lisäosat[[#This Row],[Asukasmäärä 31.12.2024]]</f>
        <v>5530.686774249185</v>
      </c>
      <c r="N171" s="427">
        <f>Lisäosat[[#This Row],[HYTE-kerroin (sis. Kulttuurihyte)]]/$N$7</f>
        <v>0.91617965267776391</v>
      </c>
      <c r="O171" s="439">
        <v>0</v>
      </c>
      <c r="P171" s="197">
        <v>1065681.6092999999</v>
      </c>
      <c r="Q171" s="159">
        <v>0</v>
      </c>
      <c r="R171" s="159">
        <v>126477.3170516801</v>
      </c>
      <c r="S171" s="159">
        <v>170058.15211922745</v>
      </c>
      <c r="T171" s="159">
        <v>0</v>
      </c>
      <c r="U171" s="309">
        <f t="shared" si="3"/>
        <v>1362217.0784709074</v>
      </c>
      <c r="V171" s="44"/>
      <c r="W171" s="44"/>
      <c r="X171" s="110"/>
      <c r="Y171" s="110"/>
      <c r="Z171" s="111"/>
    </row>
    <row r="172" spans="1:26" s="45" customFormat="1" x14ac:dyDescent="0.25">
      <c r="A172" s="127">
        <v>543</v>
      </c>
      <c r="B172" s="124" t="s">
        <v>176</v>
      </c>
      <c r="C172" s="408">
        <v>45048</v>
      </c>
      <c r="D172" s="412">
        <v>0</v>
      </c>
      <c r="E172" s="420">
        <v>0</v>
      </c>
      <c r="F172" s="155">
        <v>1</v>
      </c>
      <c r="G172" s="419">
        <v>2.2198543775528325E-5</v>
      </c>
      <c r="H172" s="269">
        <v>12258</v>
      </c>
      <c r="I172" s="15">
        <v>21421</v>
      </c>
      <c r="J172" s="331">
        <v>0.57224219224125861</v>
      </c>
      <c r="K172" s="427">
        <v>0.57249783310771507</v>
      </c>
      <c r="L172" s="434">
        <v>0.69142273791735998</v>
      </c>
      <c r="M172" s="14">
        <f>Lisäosat[[#This Row],[HYTE-kerroin (sis. Kulttuurihyte)]]*Lisäosat[[#This Row],[Asukasmäärä 31.12.2024]]</f>
        <v>31147.211497701232</v>
      </c>
      <c r="N172" s="427">
        <f>Lisäosat[[#This Row],[HYTE-kerroin (sis. Kulttuurihyte)]]/$N$7</f>
        <v>1.028540916928421</v>
      </c>
      <c r="O172" s="439">
        <v>0.6909611679654537</v>
      </c>
      <c r="P172" s="197">
        <v>0</v>
      </c>
      <c r="Q172" s="159">
        <v>0</v>
      </c>
      <c r="R172" s="159">
        <v>361574.15104942559</v>
      </c>
      <c r="S172" s="159">
        <v>957717.81103711051</v>
      </c>
      <c r="T172" s="159">
        <v>341145.54889180505</v>
      </c>
      <c r="U172" s="309">
        <f t="shared" si="3"/>
        <v>1660437.5109783411</v>
      </c>
      <c r="V172" s="44"/>
      <c r="W172" s="44"/>
      <c r="X172" s="110"/>
      <c r="Y172" s="110"/>
      <c r="Z172" s="111"/>
    </row>
    <row r="173" spans="1:26" s="45" customFormat="1" x14ac:dyDescent="0.25">
      <c r="A173" s="127">
        <v>545</v>
      </c>
      <c r="B173" s="124" t="s">
        <v>177</v>
      </c>
      <c r="C173" s="408">
        <v>9554</v>
      </c>
      <c r="D173" s="412">
        <v>0.75511666666666666</v>
      </c>
      <c r="E173" s="420">
        <v>0</v>
      </c>
      <c r="F173" s="155">
        <v>0</v>
      </c>
      <c r="G173" s="419">
        <v>0</v>
      </c>
      <c r="H173" s="269">
        <v>4536</v>
      </c>
      <c r="I173" s="15">
        <v>4267</v>
      </c>
      <c r="J173" s="331">
        <v>1.0630419498476682</v>
      </c>
      <c r="K173" s="427">
        <v>1.0635168483588637</v>
      </c>
      <c r="L173" s="434">
        <v>0.67304887512926603</v>
      </c>
      <c r="M173" s="14">
        <f>Lisäosat[[#This Row],[HYTE-kerroin (sis. Kulttuurihyte)]]*Lisäosat[[#This Row],[Asukasmäärä 31.12.2024]]</f>
        <v>6430.3089529850076</v>
      </c>
      <c r="N173" s="427">
        <f>Lisäosat[[#This Row],[HYTE-kerroin (sis. Kulttuurihyte)]]/$N$7</f>
        <v>1.0012084781131936</v>
      </c>
      <c r="O173" s="439">
        <v>0</v>
      </c>
      <c r="P173" s="197">
        <v>483291.62658699998</v>
      </c>
      <c r="Q173" s="159">
        <v>0</v>
      </c>
      <c r="R173" s="159">
        <v>142454.97636847259</v>
      </c>
      <c r="S173" s="159">
        <v>197719.83168379765</v>
      </c>
      <c r="T173" s="159">
        <v>0</v>
      </c>
      <c r="U173" s="309">
        <f t="shared" si="3"/>
        <v>823466.43463927018</v>
      </c>
      <c r="V173" s="44"/>
      <c r="W173" s="44"/>
      <c r="X173" s="110"/>
      <c r="Y173" s="110"/>
      <c r="Z173" s="111"/>
    </row>
    <row r="174" spans="1:26" s="45" customFormat="1" x14ac:dyDescent="0.25">
      <c r="A174" s="127">
        <v>560</v>
      </c>
      <c r="B174" s="124" t="s">
        <v>178</v>
      </c>
      <c r="C174" s="408">
        <v>15651</v>
      </c>
      <c r="D174" s="412">
        <v>0</v>
      </c>
      <c r="E174" s="420">
        <v>0</v>
      </c>
      <c r="F174" s="155">
        <v>5</v>
      </c>
      <c r="G174" s="419">
        <v>3.1946840457478757E-4</v>
      </c>
      <c r="H174" s="269">
        <v>4544</v>
      </c>
      <c r="I174" s="15">
        <v>6412</v>
      </c>
      <c r="J174" s="331">
        <v>0.70867124142233318</v>
      </c>
      <c r="K174" s="427">
        <v>0.70898782997984655</v>
      </c>
      <c r="L174" s="434">
        <v>0.65806237227292896</v>
      </c>
      <c r="M174" s="14">
        <f>Lisäosat[[#This Row],[HYTE-kerroin (sis. Kulttuurihyte)]]*Lisäosat[[#This Row],[Asukasmäärä 31.12.2024]]</f>
        <v>10299.33418844361</v>
      </c>
      <c r="N174" s="427">
        <f>Lisäosat[[#This Row],[HYTE-kerroin (sis. Kulttuurihyte)]]/$N$7</f>
        <v>0.97891498016454837</v>
      </c>
      <c r="O174" s="439">
        <v>0</v>
      </c>
      <c r="P174" s="197">
        <v>0</v>
      </c>
      <c r="Q174" s="159">
        <v>0</v>
      </c>
      <c r="R174" s="159">
        <v>155571.08674874439</v>
      </c>
      <c r="S174" s="159">
        <v>316685.03598865902</v>
      </c>
      <c r="T174" s="159">
        <v>0</v>
      </c>
      <c r="U174" s="309">
        <f t="shared" si="3"/>
        <v>472256.12273740338</v>
      </c>
      <c r="V174" s="44"/>
      <c r="W174" s="44"/>
      <c r="X174" s="110"/>
      <c r="Y174" s="110"/>
      <c r="Z174" s="111"/>
    </row>
    <row r="175" spans="1:26" s="45" customFormat="1" x14ac:dyDescent="0.25">
      <c r="A175" s="127">
        <v>561</v>
      </c>
      <c r="B175" s="124" t="s">
        <v>179</v>
      </c>
      <c r="C175" s="408">
        <v>1304</v>
      </c>
      <c r="D175" s="412">
        <v>0</v>
      </c>
      <c r="E175" s="420">
        <v>0</v>
      </c>
      <c r="F175" s="155">
        <v>0</v>
      </c>
      <c r="G175" s="419">
        <v>0</v>
      </c>
      <c r="H175" s="269">
        <v>486</v>
      </c>
      <c r="I175" s="15">
        <v>542</v>
      </c>
      <c r="J175" s="331">
        <v>0.89667896678966785</v>
      </c>
      <c r="K175" s="427">
        <v>0.8970795450607415</v>
      </c>
      <c r="L175" s="434">
        <v>0.55810556670568701</v>
      </c>
      <c r="M175" s="14">
        <f>Lisäosat[[#This Row],[HYTE-kerroin (sis. Kulttuurihyte)]]*Lisäosat[[#This Row],[Asukasmäärä 31.12.2024]]</f>
        <v>727.76965898421588</v>
      </c>
      <c r="N175" s="427">
        <f>Lisäosat[[#This Row],[HYTE-kerroin (sis. Kulttuurihyte)]]/$N$7</f>
        <v>0.83022206219508632</v>
      </c>
      <c r="O175" s="439">
        <v>0</v>
      </c>
      <c r="P175" s="197">
        <v>0</v>
      </c>
      <c r="Q175" s="159">
        <v>0</v>
      </c>
      <c r="R175" s="159">
        <v>16400.480009164083</v>
      </c>
      <c r="S175" s="159">
        <v>22377.539793346456</v>
      </c>
      <c r="T175" s="159">
        <v>0</v>
      </c>
      <c r="U175" s="309">
        <f t="shared" si="3"/>
        <v>38778.019802510535</v>
      </c>
      <c r="V175" s="44"/>
      <c r="W175" s="44"/>
      <c r="X175" s="110"/>
      <c r="Y175" s="110"/>
      <c r="Z175" s="111"/>
    </row>
    <row r="176" spans="1:26" s="45" customFormat="1" x14ac:dyDescent="0.25">
      <c r="A176" s="127">
        <v>562</v>
      </c>
      <c r="B176" s="124" t="s">
        <v>180</v>
      </c>
      <c r="C176" s="408">
        <v>8869</v>
      </c>
      <c r="D176" s="412">
        <v>0.28939999999999999</v>
      </c>
      <c r="E176" s="420">
        <v>0</v>
      </c>
      <c r="F176" s="155">
        <v>0</v>
      </c>
      <c r="G176" s="419">
        <v>0</v>
      </c>
      <c r="H176" s="269">
        <v>2367</v>
      </c>
      <c r="I176" s="15">
        <v>3433</v>
      </c>
      <c r="J176" s="331">
        <v>0.68948441596271481</v>
      </c>
      <c r="K176" s="427">
        <v>0.68979243308535054</v>
      </c>
      <c r="L176" s="434">
        <v>0.76145431335865199</v>
      </c>
      <c r="M176" s="14">
        <f>Lisäosat[[#This Row],[HYTE-kerroin (sis. Kulttuurihyte)]]*Lisäosat[[#This Row],[Asukasmäärä 31.12.2024]]</f>
        <v>6753.3383051778846</v>
      </c>
      <c r="N176" s="427">
        <f>Lisäosat[[#This Row],[HYTE-kerroin (sis. Kulttuurihyte)]]/$N$7</f>
        <v>1.1327179086126855</v>
      </c>
      <c r="O176" s="439">
        <v>0</v>
      </c>
      <c r="P176" s="197">
        <v>171942.46931399999</v>
      </c>
      <c r="Q176" s="159">
        <v>0</v>
      </c>
      <c r="R176" s="159">
        <v>85771.1226282563</v>
      </c>
      <c r="S176" s="159">
        <v>207652.37296781375</v>
      </c>
      <c r="T176" s="159">
        <v>0</v>
      </c>
      <c r="U176" s="309">
        <f t="shared" si="3"/>
        <v>465365.96491007006</v>
      </c>
      <c r="V176" s="44"/>
      <c r="W176" s="44"/>
      <c r="X176" s="110"/>
      <c r="Y176" s="110"/>
      <c r="Z176" s="111"/>
    </row>
    <row r="177" spans="1:26" s="45" customFormat="1" x14ac:dyDescent="0.25">
      <c r="A177" s="127">
        <v>563</v>
      </c>
      <c r="B177" s="124" t="s">
        <v>181</v>
      </c>
      <c r="C177" s="408">
        <v>6912</v>
      </c>
      <c r="D177" s="412">
        <v>0.48</v>
      </c>
      <c r="E177" s="420">
        <v>0</v>
      </c>
      <c r="F177" s="155">
        <v>0</v>
      </c>
      <c r="G177" s="419">
        <v>0</v>
      </c>
      <c r="H177" s="269">
        <v>2564</v>
      </c>
      <c r="I177" s="15">
        <v>2527</v>
      </c>
      <c r="J177" s="331">
        <v>1.0146418678274634</v>
      </c>
      <c r="K177" s="427">
        <v>1.015095144306813</v>
      </c>
      <c r="L177" s="434">
        <v>0.66229815299838102</v>
      </c>
      <c r="M177" s="14">
        <f>Lisäosat[[#This Row],[HYTE-kerroin (sis. Kulttuurihyte)]]*Lisäosat[[#This Row],[Asukasmäärä 31.12.2024]]</f>
        <v>4577.8048335248095</v>
      </c>
      <c r="N177" s="427">
        <f>Lisäosat[[#This Row],[HYTE-kerroin (sis. Kulttuurihyte)]]/$N$7</f>
        <v>0.98521600781716356</v>
      </c>
      <c r="O177" s="439">
        <v>0</v>
      </c>
      <c r="P177" s="197">
        <v>222256.74239999996</v>
      </c>
      <c r="Q177" s="159">
        <v>0</v>
      </c>
      <c r="R177" s="159">
        <v>98369.05367703065</v>
      </c>
      <c r="S177" s="159">
        <v>140758.83566148629</v>
      </c>
      <c r="T177" s="159">
        <v>0</v>
      </c>
      <c r="U177" s="309">
        <f t="shared" si="3"/>
        <v>461384.63173851685</v>
      </c>
      <c r="V177" s="44"/>
      <c r="W177" s="44"/>
      <c r="X177" s="110"/>
      <c r="Y177" s="110"/>
      <c r="Z177" s="111"/>
    </row>
    <row r="178" spans="1:26" s="45" customFormat="1" x14ac:dyDescent="0.25">
      <c r="A178" s="127">
        <v>564</v>
      </c>
      <c r="B178" s="124" t="s">
        <v>182</v>
      </c>
      <c r="C178" s="408">
        <v>216152</v>
      </c>
      <c r="D178" s="412">
        <v>0</v>
      </c>
      <c r="E178" s="420">
        <v>0</v>
      </c>
      <c r="F178" s="155">
        <v>157</v>
      </c>
      <c r="G178" s="419">
        <v>7.263407231947889E-4</v>
      </c>
      <c r="H178" s="269">
        <v>97873</v>
      </c>
      <c r="I178" s="15">
        <v>93504</v>
      </c>
      <c r="J178" s="331">
        <v>1.0467252737850787</v>
      </c>
      <c r="K178" s="427">
        <v>1.0471928830588448</v>
      </c>
      <c r="L178" s="434">
        <v>0.65533466086732195</v>
      </c>
      <c r="M178" s="14">
        <f>Lisäosat[[#This Row],[HYTE-kerroin (sis. Kulttuurihyte)]]*Lisäosat[[#This Row],[Asukasmäärä 31.12.2024]]</f>
        <v>141651.89761579336</v>
      </c>
      <c r="N178" s="427">
        <f>Lisäosat[[#This Row],[HYTE-kerroin (sis. Kulttuurihyte)]]/$N$7</f>
        <v>0.97485731379579432</v>
      </c>
      <c r="O178" s="439">
        <v>1.039498232341544</v>
      </c>
      <c r="P178" s="197">
        <v>0</v>
      </c>
      <c r="Q178" s="159">
        <v>0</v>
      </c>
      <c r="R178" s="159">
        <v>3173466.7615462746</v>
      </c>
      <c r="S178" s="159">
        <v>4355527.7917531356</v>
      </c>
      <c r="T178" s="159">
        <v>2462598.2562113004</v>
      </c>
      <c r="U178" s="309">
        <f t="shared" si="3"/>
        <v>9991592.8095107116</v>
      </c>
      <c r="V178" s="44"/>
      <c r="W178" s="44"/>
      <c r="X178" s="110"/>
      <c r="Y178" s="110"/>
      <c r="Z178" s="111"/>
    </row>
    <row r="179" spans="1:26" s="45" customFormat="1" x14ac:dyDescent="0.25">
      <c r="A179" s="127">
        <v>576</v>
      </c>
      <c r="B179" s="124" t="s">
        <v>183</v>
      </c>
      <c r="C179" s="408">
        <v>2676</v>
      </c>
      <c r="D179" s="412">
        <v>1.1095333333333333</v>
      </c>
      <c r="E179" s="420">
        <v>0</v>
      </c>
      <c r="F179" s="155">
        <v>0</v>
      </c>
      <c r="G179" s="419">
        <v>0</v>
      </c>
      <c r="H179" s="269">
        <v>684</v>
      </c>
      <c r="I179" s="15">
        <v>880</v>
      </c>
      <c r="J179" s="331">
        <v>0.77727272727272723</v>
      </c>
      <c r="K179" s="427">
        <v>0.77761996254507704</v>
      </c>
      <c r="L179" s="434">
        <v>0.52910831154850801</v>
      </c>
      <c r="M179" s="14">
        <f>Lisäosat[[#This Row],[HYTE-kerroin (sis. Kulttuurihyte)]]*Lisäosat[[#This Row],[Asukasmäärä 31.12.2024]]</f>
        <v>1415.8938417038075</v>
      </c>
      <c r="N179" s="427">
        <f>Lisäosat[[#This Row],[HYTE-kerroin (sis. Kulttuurihyte)]]/$N$7</f>
        <v>0.78708656523759835</v>
      </c>
      <c r="O179" s="439">
        <v>0</v>
      </c>
      <c r="P179" s="197">
        <v>298351.13893199997</v>
      </c>
      <c r="Q179" s="159">
        <v>0</v>
      </c>
      <c r="R179" s="159">
        <v>29174.37249718418</v>
      </c>
      <c r="S179" s="159">
        <v>43536.056216062061</v>
      </c>
      <c r="T179" s="159">
        <v>0</v>
      </c>
      <c r="U179" s="309">
        <f t="shared" si="3"/>
        <v>371061.56764524622</v>
      </c>
      <c r="V179" s="44"/>
      <c r="W179" s="44"/>
      <c r="X179" s="110"/>
      <c r="Y179" s="110"/>
      <c r="Z179" s="111"/>
    </row>
    <row r="180" spans="1:26" s="45" customFormat="1" x14ac:dyDescent="0.25">
      <c r="A180" s="127">
        <v>577</v>
      </c>
      <c r="B180" s="124" t="s">
        <v>184</v>
      </c>
      <c r="C180" s="408">
        <v>11221</v>
      </c>
      <c r="D180" s="412">
        <v>0</v>
      </c>
      <c r="E180" s="420">
        <v>0</v>
      </c>
      <c r="F180" s="155">
        <v>1</v>
      </c>
      <c r="G180" s="419">
        <v>8.9118616879066041E-5</v>
      </c>
      <c r="H180" s="269">
        <v>3188</v>
      </c>
      <c r="I180" s="15">
        <v>5005</v>
      </c>
      <c r="J180" s="331">
        <v>0.63696303696303691</v>
      </c>
      <c r="K180" s="427">
        <v>0.63724759092441507</v>
      </c>
      <c r="L180" s="434">
        <v>0.61826846433290705</v>
      </c>
      <c r="M180" s="14">
        <f>Lisäosat[[#This Row],[HYTE-kerroin (sis. Kulttuurihyte)]]*Lisäosat[[#This Row],[Asukasmäärä 31.12.2024]]</f>
        <v>6937.5904382795497</v>
      </c>
      <c r="N180" s="427">
        <f>Lisäosat[[#This Row],[HYTE-kerroin (sis. Kulttuurihyte)]]/$N$7</f>
        <v>0.91971868777173549</v>
      </c>
      <c r="O180" s="439">
        <v>0.54163828568431305</v>
      </c>
      <c r="P180" s="197">
        <v>0</v>
      </c>
      <c r="Q180" s="159">
        <v>0</v>
      </c>
      <c r="R180" s="159">
        <v>100250.78415303532</v>
      </c>
      <c r="S180" s="159">
        <v>213317.77738470896</v>
      </c>
      <c r="T180" s="159">
        <v>66611.84631215391</v>
      </c>
      <c r="U180" s="309">
        <f t="shared" si="3"/>
        <v>380180.40784989815</v>
      </c>
      <c r="V180" s="44"/>
      <c r="W180" s="44"/>
      <c r="X180" s="110"/>
      <c r="Y180" s="110"/>
      <c r="Z180" s="111"/>
    </row>
    <row r="181" spans="1:26" s="45" customFormat="1" x14ac:dyDescent="0.25">
      <c r="A181" s="127">
        <v>578</v>
      </c>
      <c r="B181" s="124" t="s">
        <v>185</v>
      </c>
      <c r="C181" s="408">
        <v>2990</v>
      </c>
      <c r="D181" s="412">
        <v>0.96758333333333335</v>
      </c>
      <c r="E181" s="420">
        <v>0</v>
      </c>
      <c r="F181" s="155">
        <v>0</v>
      </c>
      <c r="G181" s="419">
        <v>0</v>
      </c>
      <c r="H181" s="269">
        <v>810</v>
      </c>
      <c r="I181" s="15">
        <v>1054</v>
      </c>
      <c r="J181" s="331">
        <v>0.76850094876660346</v>
      </c>
      <c r="K181" s="427">
        <v>0.76884426537463935</v>
      </c>
      <c r="L181" s="434">
        <v>0.70296755344684303</v>
      </c>
      <c r="M181" s="14">
        <f>Lisäosat[[#This Row],[HYTE-kerroin (sis. Kulttuurihyte)]]*Lisäosat[[#This Row],[Asukasmäärä 31.12.2024]]</f>
        <v>2101.8729848060607</v>
      </c>
      <c r="N181" s="427">
        <f>Lisäosat[[#This Row],[HYTE-kerroin (sis. Kulttuurihyte)]]/$N$7</f>
        <v>1.0457146581134891</v>
      </c>
      <c r="O181" s="439">
        <v>0</v>
      </c>
      <c r="P181" s="197">
        <v>193807.03842500001</v>
      </c>
      <c r="Q181" s="159">
        <v>0</v>
      </c>
      <c r="R181" s="159">
        <v>32229.797835651803</v>
      </c>
      <c r="S181" s="159">
        <v>64628.616729785397</v>
      </c>
      <c r="T181" s="159">
        <v>0</v>
      </c>
      <c r="U181" s="309">
        <f t="shared" si="3"/>
        <v>290665.45299043722</v>
      </c>
      <c r="V181" s="44"/>
      <c r="W181" s="44"/>
      <c r="X181" s="110"/>
      <c r="Y181" s="110"/>
      <c r="Z181" s="111"/>
    </row>
    <row r="182" spans="1:26" s="45" customFormat="1" x14ac:dyDescent="0.25">
      <c r="A182" s="127">
        <v>580</v>
      </c>
      <c r="B182" s="124" t="s">
        <v>186</v>
      </c>
      <c r="C182" s="408">
        <v>4300</v>
      </c>
      <c r="D182" s="412">
        <v>1.3523166666666668</v>
      </c>
      <c r="E182" s="420">
        <v>0</v>
      </c>
      <c r="F182" s="155">
        <v>0</v>
      </c>
      <c r="G182" s="419">
        <v>0</v>
      </c>
      <c r="H182" s="269">
        <v>1134</v>
      </c>
      <c r="I182" s="15">
        <v>1380</v>
      </c>
      <c r="J182" s="331">
        <v>0.82173913043478264</v>
      </c>
      <c r="K182" s="427">
        <v>0.82210623042523034</v>
      </c>
      <c r="L182" s="434">
        <v>0.60130604484998595</v>
      </c>
      <c r="M182" s="14">
        <f>Lisäosat[[#This Row],[HYTE-kerroin (sis. Kulttuurihyte)]]*Lisäosat[[#This Row],[Asukasmäärä 31.12.2024]]</f>
        <v>2585.6159928549396</v>
      </c>
      <c r="N182" s="427">
        <f>Lisäosat[[#This Row],[HYTE-kerroin (sis. Kulttuurihyte)]]/$N$7</f>
        <v>0.89448587211276676</v>
      </c>
      <c r="O182" s="439">
        <v>0</v>
      </c>
      <c r="P182" s="197">
        <v>584316.42307499994</v>
      </c>
      <c r="Q182" s="159">
        <v>0</v>
      </c>
      <c r="R182" s="159">
        <v>49561.496207415439</v>
      </c>
      <c r="S182" s="159">
        <v>79502.79879925483</v>
      </c>
      <c r="T182" s="159">
        <v>0</v>
      </c>
      <c r="U182" s="309">
        <f t="shared" si="3"/>
        <v>713380.71808167023</v>
      </c>
      <c r="V182" s="44"/>
      <c r="W182" s="44"/>
      <c r="X182" s="110"/>
      <c r="Y182" s="110"/>
      <c r="Z182" s="111"/>
    </row>
    <row r="183" spans="1:26" s="45" customFormat="1" x14ac:dyDescent="0.25">
      <c r="A183" s="127">
        <v>581</v>
      </c>
      <c r="B183" s="124" t="s">
        <v>187</v>
      </c>
      <c r="C183" s="408">
        <v>6069</v>
      </c>
      <c r="D183" s="412">
        <v>0.81511666666666671</v>
      </c>
      <c r="E183" s="420">
        <v>0</v>
      </c>
      <c r="F183" s="155">
        <v>0</v>
      </c>
      <c r="G183" s="419">
        <v>0</v>
      </c>
      <c r="H183" s="269">
        <v>2348</v>
      </c>
      <c r="I183" s="15">
        <v>2225</v>
      </c>
      <c r="J183" s="331">
        <v>1.0552808988764044</v>
      </c>
      <c r="K183" s="427">
        <v>1.0557523302510941</v>
      </c>
      <c r="L183" s="434">
        <v>0.56255401859750198</v>
      </c>
      <c r="M183" s="14">
        <f>Lisäosat[[#This Row],[HYTE-kerroin (sis. Kulttuurihyte)]]*Lisäosat[[#This Row],[Asukasmäärä 31.12.2024]]</f>
        <v>3414.1403388682397</v>
      </c>
      <c r="N183" s="427">
        <f>Lisäosat[[#This Row],[HYTE-kerroin (sis. Kulttuurihyte)]]/$N$7</f>
        <v>0.83683945346211486</v>
      </c>
      <c r="O183" s="439">
        <v>0</v>
      </c>
      <c r="P183" s="197">
        <v>331395.71491949994</v>
      </c>
      <c r="Q183" s="159">
        <v>0</v>
      </c>
      <c r="R183" s="159">
        <v>89831.199709960332</v>
      </c>
      <c r="S183" s="159">
        <v>104978.35455208276</v>
      </c>
      <c r="T183" s="159">
        <v>0</v>
      </c>
      <c r="U183" s="309">
        <f t="shared" si="3"/>
        <v>526205.26918154303</v>
      </c>
      <c r="V183" s="44"/>
      <c r="W183" s="44"/>
      <c r="X183" s="110"/>
      <c r="Y183" s="110"/>
      <c r="Z183" s="111"/>
    </row>
    <row r="184" spans="1:26" s="45" customFormat="1" x14ac:dyDescent="0.25">
      <c r="A184" s="127">
        <v>583</v>
      </c>
      <c r="B184" s="124" t="s">
        <v>188</v>
      </c>
      <c r="C184" s="408">
        <v>910</v>
      </c>
      <c r="D184" s="412">
        <v>1.8659666666666666</v>
      </c>
      <c r="E184" s="420">
        <v>0</v>
      </c>
      <c r="F184" s="155">
        <v>0</v>
      </c>
      <c r="G184" s="419">
        <v>0</v>
      </c>
      <c r="H184" s="269">
        <v>408</v>
      </c>
      <c r="I184" s="15">
        <v>372</v>
      </c>
      <c r="J184" s="331">
        <v>1.096774193548387</v>
      </c>
      <c r="K184" s="427">
        <v>1.0972641614482506</v>
      </c>
      <c r="L184" s="434">
        <v>0.77664728049167997</v>
      </c>
      <c r="M184" s="14">
        <f>Lisäosat[[#This Row],[HYTE-kerroin (sis. Kulttuurihyte)]]*Lisäosat[[#This Row],[Asukasmäärä 31.12.2024]]</f>
        <v>706.74902524742879</v>
      </c>
      <c r="N184" s="427">
        <f>Lisäosat[[#This Row],[HYTE-kerroin (sis. Kulttuurihyte)]]/$N$7</f>
        <v>1.1553185369821501</v>
      </c>
      <c r="O184" s="439">
        <v>0</v>
      </c>
      <c r="P184" s="197">
        <v>341253.02210999996</v>
      </c>
      <c r="Q184" s="159">
        <v>0</v>
      </c>
      <c r="R184" s="159">
        <v>13999.115624589071</v>
      </c>
      <c r="S184" s="159">
        <v>21731.195085073152</v>
      </c>
      <c r="T184" s="159">
        <v>0</v>
      </c>
      <c r="U184" s="309">
        <f t="shared" si="3"/>
        <v>376983.33281966217</v>
      </c>
      <c r="V184" s="44"/>
      <c r="W184" s="44"/>
      <c r="X184" s="110"/>
      <c r="Y184" s="110"/>
      <c r="Z184" s="111"/>
    </row>
    <row r="185" spans="1:26" s="45" customFormat="1" x14ac:dyDescent="0.25">
      <c r="A185" s="127">
        <v>584</v>
      </c>
      <c r="B185" s="124" t="s">
        <v>189</v>
      </c>
      <c r="C185" s="408">
        <v>2594</v>
      </c>
      <c r="D185" s="412">
        <v>1.371</v>
      </c>
      <c r="E185" s="420">
        <v>0</v>
      </c>
      <c r="F185" s="155">
        <v>0</v>
      </c>
      <c r="G185" s="419">
        <v>0</v>
      </c>
      <c r="H185" s="269">
        <v>814</v>
      </c>
      <c r="I185" s="15">
        <v>861</v>
      </c>
      <c r="J185" s="331">
        <v>0.94541231126596981</v>
      </c>
      <c r="K185" s="427">
        <v>0.94583466044903863</v>
      </c>
      <c r="L185" s="434">
        <v>0.64390921706528803</v>
      </c>
      <c r="M185" s="14">
        <f>Lisäosat[[#This Row],[HYTE-kerroin (sis. Kulttuurihyte)]]*Lisäosat[[#This Row],[Asukasmäärä 31.12.2024]]</f>
        <v>1670.3005090673571</v>
      </c>
      <c r="N185" s="427">
        <f>Lisäosat[[#This Row],[HYTE-kerroin (sis. Kulttuurihyte)]]/$N$7</f>
        <v>0.95786114661758581</v>
      </c>
      <c r="O185" s="439">
        <v>0</v>
      </c>
      <c r="P185" s="197">
        <v>357362.24138999998</v>
      </c>
      <c r="Q185" s="159">
        <v>0</v>
      </c>
      <c r="R185" s="159">
        <v>34398.001431051387</v>
      </c>
      <c r="S185" s="159">
        <v>51358.579802118787</v>
      </c>
      <c r="T185" s="159">
        <v>0</v>
      </c>
      <c r="U185" s="309">
        <f t="shared" si="3"/>
        <v>443118.82262317016</v>
      </c>
      <c r="V185" s="44"/>
      <c r="W185" s="44"/>
      <c r="X185" s="110"/>
      <c r="Y185" s="110"/>
      <c r="Z185" s="111"/>
    </row>
    <row r="186" spans="1:26" s="45" customFormat="1" x14ac:dyDescent="0.25">
      <c r="A186" s="127">
        <v>592</v>
      </c>
      <c r="B186" s="124" t="s">
        <v>190</v>
      </c>
      <c r="C186" s="408">
        <v>3552</v>
      </c>
      <c r="D186" s="412">
        <v>0.49086666666666667</v>
      </c>
      <c r="E186" s="420">
        <v>0</v>
      </c>
      <c r="F186" s="155">
        <v>1</v>
      </c>
      <c r="G186" s="419">
        <v>2.8153153153153153E-4</v>
      </c>
      <c r="H186" s="269">
        <v>747</v>
      </c>
      <c r="I186" s="15">
        <v>1431</v>
      </c>
      <c r="J186" s="331">
        <v>0.5220125786163522</v>
      </c>
      <c r="K186" s="427">
        <v>0.52224578013435974</v>
      </c>
      <c r="L186" s="434">
        <v>0.59575591180254694</v>
      </c>
      <c r="M186" s="14">
        <f>Lisäosat[[#This Row],[HYTE-kerroin (sis. Kulttuurihyte)]]*Lisäosat[[#This Row],[Asukasmäärä 31.12.2024]]</f>
        <v>2116.1249987226465</v>
      </c>
      <c r="N186" s="427">
        <f>Lisäosat[[#This Row],[HYTE-kerroin (sis. Kulttuurihyte)]]/$N$7</f>
        <v>0.886229651105511</v>
      </c>
      <c r="O186" s="439">
        <v>0</v>
      </c>
      <c r="P186" s="197">
        <v>116800.977216</v>
      </c>
      <c r="Q186" s="159">
        <v>0</v>
      </c>
      <c r="R186" s="159">
        <v>26007.338494742184</v>
      </c>
      <c r="S186" s="159">
        <v>65066.839187422447</v>
      </c>
      <c r="T186" s="159">
        <v>0</v>
      </c>
      <c r="U186" s="309">
        <f t="shared" si="3"/>
        <v>207875.15489816462</v>
      </c>
      <c r="V186" s="44"/>
      <c r="W186" s="44"/>
      <c r="X186" s="110"/>
      <c r="Y186" s="110"/>
      <c r="Z186" s="111"/>
    </row>
    <row r="187" spans="1:26" s="45" customFormat="1" x14ac:dyDescent="0.25">
      <c r="A187" s="127">
        <v>593</v>
      </c>
      <c r="B187" s="124" t="s">
        <v>191</v>
      </c>
      <c r="C187" s="408">
        <v>17178</v>
      </c>
      <c r="D187" s="412">
        <v>0</v>
      </c>
      <c r="E187" s="420">
        <v>0</v>
      </c>
      <c r="F187" s="155">
        <v>1</v>
      </c>
      <c r="G187" s="419">
        <v>5.821399464431249E-5</v>
      </c>
      <c r="H187" s="269">
        <v>6432</v>
      </c>
      <c r="I187" s="15">
        <v>6274</v>
      </c>
      <c r="J187" s="331">
        <v>1.0251832961428116</v>
      </c>
      <c r="K187" s="427">
        <v>1.025641281851758</v>
      </c>
      <c r="L187" s="434">
        <v>0.72833892538982403</v>
      </c>
      <c r="M187" s="14">
        <f>Lisäosat[[#This Row],[HYTE-kerroin (sis. Kulttuurihyte)]]*Lisäosat[[#This Row],[Asukasmäärä 31.12.2024]]</f>
        <v>12511.406060346397</v>
      </c>
      <c r="N187" s="427">
        <f>Lisäosat[[#This Row],[HYTE-kerroin (sis. Kulttuurihyte)]]/$N$7</f>
        <v>1.0834563937129982</v>
      </c>
      <c r="O187" s="439">
        <v>0</v>
      </c>
      <c r="P187" s="197">
        <v>0</v>
      </c>
      <c r="Q187" s="159">
        <v>0</v>
      </c>
      <c r="R187" s="159">
        <v>247010.89247388594</v>
      </c>
      <c r="S187" s="159">
        <v>384702.05995794293</v>
      </c>
      <c r="T187" s="159">
        <v>0</v>
      </c>
      <c r="U187" s="309">
        <f t="shared" si="3"/>
        <v>631712.95243182883</v>
      </c>
      <c r="V187" s="44"/>
      <c r="W187" s="44"/>
      <c r="X187" s="110"/>
      <c r="Y187" s="110"/>
      <c r="Z187" s="111"/>
    </row>
    <row r="188" spans="1:26" s="45" customFormat="1" x14ac:dyDescent="0.25">
      <c r="A188" s="127">
        <v>595</v>
      </c>
      <c r="B188" s="124" t="s">
        <v>192</v>
      </c>
      <c r="C188" s="408">
        <v>3980</v>
      </c>
      <c r="D188" s="412">
        <v>1.3087</v>
      </c>
      <c r="E188" s="420">
        <v>0</v>
      </c>
      <c r="F188" s="155">
        <v>0</v>
      </c>
      <c r="G188" s="419">
        <v>0</v>
      </c>
      <c r="H188" s="269">
        <v>1085</v>
      </c>
      <c r="I188" s="15">
        <v>1311</v>
      </c>
      <c r="J188" s="331">
        <v>0.82761250953470633</v>
      </c>
      <c r="K188" s="427">
        <v>0.82798223337173937</v>
      </c>
      <c r="L188" s="434">
        <v>0.62766936017618402</v>
      </c>
      <c r="M188" s="14">
        <f>Lisäosat[[#This Row],[HYTE-kerroin (sis. Kulttuurihyte)]]*Lisäosat[[#This Row],[Asukasmäärä 31.12.2024]]</f>
        <v>2498.1240535012125</v>
      </c>
      <c r="N188" s="427">
        <f>Lisäosat[[#This Row],[HYTE-kerroin (sis. Kulttuurihyte)]]/$N$7</f>
        <v>0.93370319464479168</v>
      </c>
      <c r="O188" s="439">
        <v>0</v>
      </c>
      <c r="P188" s="197">
        <v>523388.78360999993</v>
      </c>
      <c r="Q188" s="159">
        <v>0</v>
      </c>
      <c r="R188" s="159">
        <v>46201.077429249708</v>
      </c>
      <c r="S188" s="159">
        <v>76812.587232565216</v>
      </c>
      <c r="T188" s="159">
        <v>0</v>
      </c>
      <c r="U188" s="309">
        <f t="shared" si="3"/>
        <v>646402.44827181497</v>
      </c>
      <c r="V188" s="44"/>
      <c r="W188" s="44"/>
      <c r="X188" s="110"/>
      <c r="Y188" s="110"/>
      <c r="Z188" s="111"/>
    </row>
    <row r="189" spans="1:26" s="45" customFormat="1" x14ac:dyDescent="0.25">
      <c r="A189" s="127">
        <v>598</v>
      </c>
      <c r="B189" s="124" t="s">
        <v>193</v>
      </c>
      <c r="C189" s="408">
        <v>19576</v>
      </c>
      <c r="D189" s="412">
        <v>0</v>
      </c>
      <c r="E189" s="420">
        <v>0</v>
      </c>
      <c r="F189" s="155">
        <v>1</v>
      </c>
      <c r="G189" s="419">
        <v>5.1082958724969351E-5</v>
      </c>
      <c r="H189" s="269">
        <v>11285</v>
      </c>
      <c r="I189" s="15">
        <v>8208</v>
      </c>
      <c r="J189" s="331">
        <v>1.3748781676413255</v>
      </c>
      <c r="K189" s="427">
        <v>1.3754923744418959</v>
      </c>
      <c r="L189" s="434">
        <v>0.61756922715196405</v>
      </c>
      <c r="M189" s="14">
        <f>Lisäosat[[#This Row],[HYTE-kerroin (sis. Kulttuurihyte)]]*Lisäosat[[#This Row],[Asukasmäärä 31.12.2024]]</f>
        <v>12089.535190726849</v>
      </c>
      <c r="N189" s="427">
        <f>Lisäosat[[#This Row],[HYTE-kerroin (sis. Kulttuurihyte)]]/$N$7</f>
        <v>0.91867852231029312</v>
      </c>
      <c r="O189" s="439">
        <v>0.82998164368133232</v>
      </c>
      <c r="P189" s="197">
        <v>0</v>
      </c>
      <c r="Q189" s="159">
        <v>0</v>
      </c>
      <c r="R189" s="159">
        <v>377511.47488348524</v>
      </c>
      <c r="S189" s="159">
        <v>371730.32905926602</v>
      </c>
      <c r="T189" s="159">
        <v>178075.01839749515</v>
      </c>
      <c r="U189" s="309">
        <f t="shared" si="3"/>
        <v>927316.82234024641</v>
      </c>
      <c r="V189" s="44"/>
      <c r="W189" s="44"/>
      <c r="X189" s="110"/>
      <c r="Y189" s="110"/>
      <c r="Z189" s="111"/>
    </row>
    <row r="190" spans="1:26" s="45" customFormat="1" x14ac:dyDescent="0.25">
      <c r="A190" s="127">
        <v>599</v>
      </c>
      <c r="B190" s="124" t="s">
        <v>194</v>
      </c>
      <c r="C190" s="408">
        <v>11226</v>
      </c>
      <c r="D190" s="412">
        <v>0</v>
      </c>
      <c r="E190" s="420">
        <v>0</v>
      </c>
      <c r="F190" s="155">
        <v>0</v>
      </c>
      <c r="G190" s="419">
        <v>0</v>
      </c>
      <c r="H190" s="269">
        <v>4428</v>
      </c>
      <c r="I190" s="15">
        <v>5172</v>
      </c>
      <c r="J190" s="331">
        <v>0.85614849187935038</v>
      </c>
      <c r="K190" s="427">
        <v>0.85653096375095816</v>
      </c>
      <c r="L190" s="434">
        <v>0.75424339114252903</v>
      </c>
      <c r="M190" s="14">
        <f>Lisäosat[[#This Row],[HYTE-kerroin (sis. Kulttuurihyte)]]*Lisäosat[[#This Row],[Asukasmäärä 31.12.2024]]</f>
        <v>8467.1363089660317</v>
      </c>
      <c r="N190" s="427">
        <f>Lisäosat[[#This Row],[HYTE-kerroin (sis. Kulttuurihyte)]]/$N$7</f>
        <v>1.1219911445921522</v>
      </c>
      <c r="O190" s="439">
        <v>0.16093099029627447</v>
      </c>
      <c r="P190" s="197">
        <v>0</v>
      </c>
      <c r="Q190" s="159">
        <v>0</v>
      </c>
      <c r="R190" s="159">
        <v>134808.14071893695</v>
      </c>
      <c r="S190" s="159">
        <v>260348.41841858835</v>
      </c>
      <c r="T190" s="159">
        <v>19800.459815843111</v>
      </c>
      <c r="U190" s="309">
        <f t="shared" si="3"/>
        <v>414957.01895336836</v>
      </c>
      <c r="V190" s="44"/>
      <c r="W190" s="44"/>
      <c r="X190" s="110"/>
      <c r="Y190" s="110"/>
      <c r="Z190" s="111"/>
    </row>
    <row r="191" spans="1:26" s="45" customFormat="1" x14ac:dyDescent="0.25">
      <c r="A191" s="127">
        <v>601</v>
      </c>
      <c r="B191" s="124" t="s">
        <v>195</v>
      </c>
      <c r="C191" s="408">
        <v>3692</v>
      </c>
      <c r="D191" s="412">
        <v>1.4822833333333334</v>
      </c>
      <c r="E191" s="420">
        <v>0</v>
      </c>
      <c r="F191" s="155">
        <v>0</v>
      </c>
      <c r="G191" s="419">
        <v>0</v>
      </c>
      <c r="H191" s="269">
        <v>1265</v>
      </c>
      <c r="I191" s="15">
        <v>1298</v>
      </c>
      <c r="J191" s="331">
        <v>0.97457627118644063</v>
      </c>
      <c r="K191" s="427">
        <v>0.97501164894392167</v>
      </c>
      <c r="L191" s="434">
        <v>0.54613643867579498</v>
      </c>
      <c r="M191" s="14">
        <f>Lisäosat[[#This Row],[HYTE-kerroin (sis. Kulttuurihyte)]]*Lisäosat[[#This Row],[Asukasmäärä 31.12.2024]]</f>
        <v>2016.335731591035</v>
      </c>
      <c r="N191" s="427">
        <f>Lisäosat[[#This Row],[HYTE-kerroin (sis. Kulttuurihyte)]]/$N$7</f>
        <v>0.8124171257306303</v>
      </c>
      <c r="O191" s="439">
        <v>0</v>
      </c>
      <c r="P191" s="197">
        <v>549913.212849</v>
      </c>
      <c r="Q191" s="159">
        <v>0</v>
      </c>
      <c r="R191" s="159">
        <v>50468.396970771442</v>
      </c>
      <c r="S191" s="159">
        <v>61998.508062842062</v>
      </c>
      <c r="T191" s="159">
        <v>0</v>
      </c>
      <c r="U191" s="309">
        <f t="shared" si="3"/>
        <v>662380.11788261356</v>
      </c>
      <c r="V191" s="44"/>
      <c r="W191" s="44"/>
      <c r="X191" s="110"/>
      <c r="Y191" s="110"/>
      <c r="Z191" s="111"/>
    </row>
    <row r="192" spans="1:26" s="45" customFormat="1" x14ac:dyDescent="0.25">
      <c r="A192" s="127">
        <v>604</v>
      </c>
      <c r="B192" s="124" t="s">
        <v>196</v>
      </c>
      <c r="C192" s="408">
        <v>21042</v>
      </c>
      <c r="D192" s="412">
        <v>0</v>
      </c>
      <c r="E192" s="420">
        <v>0</v>
      </c>
      <c r="F192" s="155">
        <v>2</v>
      </c>
      <c r="G192" s="419">
        <v>9.5047999239616005E-5</v>
      </c>
      <c r="H192" s="269">
        <v>9928</v>
      </c>
      <c r="I192" s="15">
        <v>9933</v>
      </c>
      <c r="J192" s="331">
        <v>0.99949662740360412</v>
      </c>
      <c r="K192" s="427">
        <v>0.99994313796733769</v>
      </c>
      <c r="L192" s="434">
        <v>0.75244575962122895</v>
      </c>
      <c r="M192" s="14">
        <f>Lisäosat[[#This Row],[HYTE-kerroin (sis. Kulttuurihyte)]]*Lisäosat[[#This Row],[Asukasmäärä 31.12.2024]]</f>
        <v>15832.9636739499</v>
      </c>
      <c r="N192" s="427">
        <f>Lisäosat[[#This Row],[HYTE-kerroin (sis. Kulttuurihyte)]]/$N$7</f>
        <v>1.1193170387639484</v>
      </c>
      <c r="O192" s="439">
        <v>1.3610214602640298</v>
      </c>
      <c r="P192" s="197">
        <v>0</v>
      </c>
      <c r="Q192" s="159">
        <v>0</v>
      </c>
      <c r="R192" s="159">
        <v>294992.06519770424</v>
      </c>
      <c r="S192" s="159">
        <v>486833.67091029964</v>
      </c>
      <c r="T192" s="159">
        <v>313879.20469295786</v>
      </c>
      <c r="U192" s="309">
        <f t="shared" si="3"/>
        <v>1095704.9408009618</v>
      </c>
      <c r="V192" s="44"/>
      <c r="W192" s="44"/>
      <c r="X192" s="110"/>
      <c r="Y192" s="110"/>
      <c r="Z192" s="111"/>
    </row>
    <row r="193" spans="1:26" s="45" customFormat="1" x14ac:dyDescent="0.25">
      <c r="A193" s="127">
        <v>607</v>
      </c>
      <c r="B193" s="124" t="s">
        <v>197</v>
      </c>
      <c r="C193" s="408">
        <v>3999</v>
      </c>
      <c r="D193" s="412">
        <v>0.61786666666666668</v>
      </c>
      <c r="E193" s="420">
        <v>0</v>
      </c>
      <c r="F193" s="155">
        <v>0</v>
      </c>
      <c r="G193" s="419">
        <v>0</v>
      </c>
      <c r="H193" s="269">
        <v>997</v>
      </c>
      <c r="I193" s="15">
        <v>1396</v>
      </c>
      <c r="J193" s="331">
        <v>0.71418338108882518</v>
      </c>
      <c r="K193" s="427">
        <v>0.7145024321144674</v>
      </c>
      <c r="L193" s="434">
        <v>0.57466771030063701</v>
      </c>
      <c r="M193" s="14">
        <f>Lisäosat[[#This Row],[HYTE-kerroin (sis. Kulttuurihyte)]]*Lisäosat[[#This Row],[Asukasmäärä 31.12.2024]]</f>
        <v>2298.0961734922475</v>
      </c>
      <c r="N193" s="427">
        <f>Lisäosat[[#This Row],[HYTE-kerroin (sis. Kulttuurihyte)]]/$N$7</f>
        <v>0.85485943875976345</v>
      </c>
      <c r="O193" s="439">
        <v>0</v>
      </c>
      <c r="P193" s="197">
        <v>165522.161112</v>
      </c>
      <c r="Q193" s="159">
        <v>0</v>
      </c>
      <c r="R193" s="159">
        <v>40059.279068881086</v>
      </c>
      <c r="S193" s="159">
        <v>70662.108452058077</v>
      </c>
      <c r="T193" s="159">
        <v>0</v>
      </c>
      <c r="U193" s="309">
        <f t="shared" si="3"/>
        <v>276243.54863293917</v>
      </c>
      <c r="V193" s="44"/>
      <c r="W193" s="44"/>
      <c r="X193" s="110"/>
      <c r="Y193" s="110"/>
      <c r="Z193" s="111"/>
    </row>
    <row r="194" spans="1:26" s="45" customFormat="1" x14ac:dyDescent="0.25">
      <c r="A194" s="127">
        <v>608</v>
      </c>
      <c r="B194" s="124" t="s">
        <v>198</v>
      </c>
      <c r="C194" s="408">
        <v>1931</v>
      </c>
      <c r="D194" s="412">
        <v>0.1082</v>
      </c>
      <c r="E194" s="420">
        <v>0</v>
      </c>
      <c r="F194" s="155">
        <v>0</v>
      </c>
      <c r="G194" s="419">
        <v>0</v>
      </c>
      <c r="H194" s="269">
        <v>504</v>
      </c>
      <c r="I194" s="15">
        <v>703</v>
      </c>
      <c r="J194" s="331">
        <v>0.71692745376955902</v>
      </c>
      <c r="K194" s="427">
        <v>0.71724773066971248</v>
      </c>
      <c r="L194" s="434">
        <v>0.59592730088134205</v>
      </c>
      <c r="M194" s="14">
        <f>Lisäosat[[#This Row],[HYTE-kerroin (sis. Kulttuurihyte)]]*Lisäosat[[#This Row],[Asukasmäärä 31.12.2024]]</f>
        <v>1150.7356180018714</v>
      </c>
      <c r="N194" s="427">
        <f>Lisäosat[[#This Row],[HYTE-kerroin (sis. Kulttuurihyte)]]/$N$7</f>
        <v>0.88648460465359125</v>
      </c>
      <c r="O194" s="439">
        <v>0</v>
      </c>
      <c r="P194" s="197">
        <v>13996.502058</v>
      </c>
      <c r="Q194" s="159">
        <v>0</v>
      </c>
      <c r="R194" s="159">
        <v>19417.775258283473</v>
      </c>
      <c r="S194" s="159">
        <v>35382.94261868437</v>
      </c>
      <c r="T194" s="159">
        <v>0</v>
      </c>
      <c r="U194" s="309">
        <f t="shared" si="3"/>
        <v>68797.219934967841</v>
      </c>
      <c r="V194" s="44"/>
      <c r="W194" s="44"/>
      <c r="X194" s="110"/>
      <c r="Y194" s="110"/>
      <c r="Z194" s="111"/>
    </row>
    <row r="195" spans="1:26" s="45" customFormat="1" x14ac:dyDescent="0.25">
      <c r="A195" s="127">
        <v>609</v>
      </c>
      <c r="B195" s="124" t="s">
        <v>199</v>
      </c>
      <c r="C195" s="408">
        <v>83305</v>
      </c>
      <c r="D195" s="412">
        <v>0</v>
      </c>
      <c r="E195" s="420">
        <v>0</v>
      </c>
      <c r="F195" s="155">
        <v>1</v>
      </c>
      <c r="G195" s="419">
        <v>1.2004081387671808E-5</v>
      </c>
      <c r="H195" s="269">
        <v>34578</v>
      </c>
      <c r="I195" s="15">
        <v>33473</v>
      </c>
      <c r="J195" s="331">
        <v>1.0330116810563739</v>
      </c>
      <c r="K195" s="427">
        <v>1.0334731639822843</v>
      </c>
      <c r="L195" s="434">
        <v>0.65597865106036402</v>
      </c>
      <c r="M195" s="14">
        <f>Lisäosat[[#This Row],[HYTE-kerroin (sis. Kulttuurihyte)]]*Lisäosat[[#This Row],[Asukasmäärä 31.12.2024]]</f>
        <v>54646.301526583622</v>
      </c>
      <c r="N195" s="427">
        <f>Lisäosat[[#This Row],[HYTE-kerroin (sis. Kulttuurihyte)]]/$N$7</f>
        <v>0.97581529539998557</v>
      </c>
      <c r="O195" s="439">
        <v>0</v>
      </c>
      <c r="P195" s="197">
        <v>0</v>
      </c>
      <c r="Q195" s="159">
        <v>0</v>
      </c>
      <c r="R195" s="159">
        <v>1207030.6165961297</v>
      </c>
      <c r="S195" s="159">
        <v>1680270.3600987243</v>
      </c>
      <c r="T195" s="159">
        <v>0</v>
      </c>
      <c r="U195" s="309">
        <f t="shared" si="3"/>
        <v>2887300.976694854</v>
      </c>
      <c r="V195" s="44"/>
      <c r="W195" s="44"/>
      <c r="X195" s="110"/>
      <c r="Y195" s="110"/>
      <c r="Z195" s="111"/>
    </row>
    <row r="196" spans="1:26" s="45" customFormat="1" x14ac:dyDescent="0.25">
      <c r="A196" s="127">
        <v>611</v>
      </c>
      <c r="B196" s="124" t="s">
        <v>200</v>
      </c>
      <c r="C196" s="408">
        <v>4961</v>
      </c>
      <c r="D196" s="412">
        <v>0</v>
      </c>
      <c r="E196" s="420">
        <v>0</v>
      </c>
      <c r="F196" s="155">
        <v>0</v>
      </c>
      <c r="G196" s="419">
        <v>0</v>
      </c>
      <c r="H196" s="269">
        <v>1063</v>
      </c>
      <c r="I196" s="15">
        <v>2422</v>
      </c>
      <c r="J196" s="331">
        <v>0.43889347646573079</v>
      </c>
      <c r="K196" s="427">
        <v>0.43908954573522374</v>
      </c>
      <c r="L196" s="434">
        <v>0.61706064832191898</v>
      </c>
      <c r="M196" s="14">
        <f>Lisäosat[[#This Row],[HYTE-kerroin (sis. Kulttuurihyte)]]*Lisäosat[[#This Row],[Asukasmäärä 31.12.2024]]</f>
        <v>3061.2378763250399</v>
      </c>
      <c r="N196" s="427">
        <f>Lisäosat[[#This Row],[HYTE-kerroin (sis. Kulttuurihyte)]]/$N$7</f>
        <v>0.91792197482132776</v>
      </c>
      <c r="O196" s="439">
        <v>0</v>
      </c>
      <c r="P196" s="197">
        <v>0</v>
      </c>
      <c r="Q196" s="159">
        <v>0</v>
      </c>
      <c r="R196" s="159">
        <v>30540.091774222077</v>
      </c>
      <c r="S196" s="159">
        <v>94127.271656221521</v>
      </c>
      <c r="T196" s="159">
        <v>0</v>
      </c>
      <c r="U196" s="309">
        <f t="shared" si="3"/>
        <v>124667.3634304436</v>
      </c>
      <c r="V196" s="44"/>
      <c r="W196" s="44"/>
      <c r="X196" s="110"/>
      <c r="Y196" s="110"/>
      <c r="Z196" s="111"/>
    </row>
    <row r="197" spans="1:26" s="45" customFormat="1" x14ac:dyDescent="0.25">
      <c r="A197" s="127">
        <v>614</v>
      </c>
      <c r="B197" s="124" t="s">
        <v>201</v>
      </c>
      <c r="C197" s="408">
        <v>2878</v>
      </c>
      <c r="D197" s="412">
        <v>1.8032166666666667</v>
      </c>
      <c r="E197" s="420">
        <v>0</v>
      </c>
      <c r="F197" s="155">
        <v>0</v>
      </c>
      <c r="G197" s="419">
        <v>0</v>
      </c>
      <c r="H197" s="269">
        <v>831</v>
      </c>
      <c r="I197" s="15">
        <v>934</v>
      </c>
      <c r="J197" s="331">
        <v>0.88972162740899352</v>
      </c>
      <c r="K197" s="427">
        <v>0.89011909759001084</v>
      </c>
      <c r="L197" s="434">
        <v>0.66376476794156103</v>
      </c>
      <c r="M197" s="14">
        <f>Lisäosat[[#This Row],[HYTE-kerroin (sis. Kulttuurihyte)]]*Lisäosat[[#This Row],[Asukasmäärä 31.12.2024]]</f>
        <v>1910.3150021358126</v>
      </c>
      <c r="N197" s="427">
        <f>Lisäosat[[#This Row],[HYTE-kerroin (sis. Kulttuurihyte)]]/$N$7</f>
        <v>0.98739770274230154</v>
      </c>
      <c r="O197" s="439">
        <v>0</v>
      </c>
      <c r="P197" s="197">
        <v>1042965.4811729999</v>
      </c>
      <c r="Q197" s="159">
        <v>0</v>
      </c>
      <c r="R197" s="159">
        <v>35915.913935353994</v>
      </c>
      <c r="S197" s="159">
        <v>58738.571264136757</v>
      </c>
      <c r="T197" s="159">
        <v>0</v>
      </c>
      <c r="U197" s="309">
        <f t="shared" si="3"/>
        <v>1137619.9663724909</v>
      </c>
      <c r="V197" s="44"/>
      <c r="W197" s="44"/>
      <c r="X197" s="110"/>
      <c r="Y197" s="110"/>
      <c r="Z197" s="111"/>
    </row>
    <row r="198" spans="1:26" s="45" customFormat="1" x14ac:dyDescent="0.25">
      <c r="A198" s="127">
        <v>615</v>
      </c>
      <c r="B198" s="124" t="s">
        <v>202</v>
      </c>
      <c r="C198" s="408">
        <v>7304</v>
      </c>
      <c r="D198" s="412">
        <v>1.5287166666666667</v>
      </c>
      <c r="E198" s="420">
        <v>0</v>
      </c>
      <c r="F198" s="155">
        <v>0</v>
      </c>
      <c r="G198" s="419">
        <v>0</v>
      </c>
      <c r="H198" s="269">
        <v>2318</v>
      </c>
      <c r="I198" s="15">
        <v>2272</v>
      </c>
      <c r="J198" s="331">
        <v>1.0202464788732395</v>
      </c>
      <c r="K198" s="427">
        <v>1.02070225913096</v>
      </c>
      <c r="L198" s="434">
        <v>0.546781631059159</v>
      </c>
      <c r="M198" s="14">
        <f>Lisäosat[[#This Row],[HYTE-kerroin (sis. Kulttuurihyte)]]*Lisäosat[[#This Row],[Asukasmäärä 31.12.2024]]</f>
        <v>3993.6930332560974</v>
      </c>
      <c r="N198" s="427">
        <f>Lisäosat[[#This Row],[HYTE-kerroin (sis. Kulttuurihyte)]]/$N$7</f>
        <v>0.81337689567915605</v>
      </c>
      <c r="O198" s="439">
        <v>0</v>
      </c>
      <c r="P198" s="197">
        <v>2243980.0808039997</v>
      </c>
      <c r="Q198" s="159">
        <v>0</v>
      </c>
      <c r="R198" s="159">
        <v>104522.03439570928</v>
      </c>
      <c r="S198" s="159">
        <v>122798.5031676583</v>
      </c>
      <c r="T198" s="159">
        <v>0</v>
      </c>
      <c r="U198" s="309">
        <f t="shared" si="3"/>
        <v>2471300.618367367</v>
      </c>
      <c r="V198" s="44"/>
      <c r="W198" s="44"/>
      <c r="X198" s="110"/>
      <c r="Y198" s="110"/>
      <c r="Z198" s="111"/>
    </row>
    <row r="199" spans="1:26" s="45" customFormat="1" x14ac:dyDescent="0.25">
      <c r="A199" s="127">
        <v>616</v>
      </c>
      <c r="B199" s="124" t="s">
        <v>203</v>
      </c>
      <c r="C199" s="408">
        <v>1743</v>
      </c>
      <c r="D199" s="412">
        <v>0</v>
      </c>
      <c r="E199" s="420">
        <v>0</v>
      </c>
      <c r="F199" s="155">
        <v>0</v>
      </c>
      <c r="G199" s="419">
        <v>0</v>
      </c>
      <c r="H199" s="269">
        <v>488</v>
      </c>
      <c r="I199" s="15">
        <v>815</v>
      </c>
      <c r="J199" s="331">
        <v>0.59877300613496931</v>
      </c>
      <c r="K199" s="427">
        <v>0.59904049925619407</v>
      </c>
      <c r="L199" s="434">
        <v>0.70138309600248105</v>
      </c>
      <c r="M199" s="14">
        <f>Lisäosat[[#This Row],[HYTE-kerroin (sis. Kulttuurihyte)]]*Lisäosat[[#This Row],[Asukasmäärä 31.12.2024]]</f>
        <v>1222.5107363323245</v>
      </c>
      <c r="N199" s="427">
        <f>Lisäosat[[#This Row],[HYTE-kerroin (sis. Kulttuurihyte)]]/$N$7</f>
        <v>1.043357664015252</v>
      </c>
      <c r="O199" s="439">
        <v>0</v>
      </c>
      <c r="P199" s="197">
        <v>0</v>
      </c>
      <c r="Q199" s="159">
        <v>0</v>
      </c>
      <c r="R199" s="159">
        <v>14638.66881465372</v>
      </c>
      <c r="S199" s="159">
        <v>37589.891681185341</v>
      </c>
      <c r="T199" s="159">
        <v>0</v>
      </c>
      <c r="U199" s="309">
        <f t="shared" si="3"/>
        <v>52228.560495839061</v>
      </c>
      <c r="V199" s="44"/>
      <c r="W199" s="44"/>
      <c r="X199" s="110"/>
      <c r="Y199" s="110"/>
      <c r="Z199" s="111"/>
    </row>
    <row r="200" spans="1:26" s="45" customFormat="1" x14ac:dyDescent="0.25">
      <c r="A200" s="127">
        <v>619</v>
      </c>
      <c r="B200" s="124" t="s">
        <v>204</v>
      </c>
      <c r="C200" s="408">
        <v>2607</v>
      </c>
      <c r="D200" s="412">
        <v>0.47946666666666665</v>
      </c>
      <c r="E200" s="420">
        <v>0</v>
      </c>
      <c r="F200" s="155">
        <v>0</v>
      </c>
      <c r="G200" s="419">
        <v>0</v>
      </c>
      <c r="H200" s="269">
        <v>719</v>
      </c>
      <c r="I200" s="15">
        <v>934</v>
      </c>
      <c r="J200" s="331">
        <v>0.76980728051391867</v>
      </c>
      <c r="K200" s="427">
        <v>0.77015118070664002</v>
      </c>
      <c r="L200" s="434">
        <v>0.53696294724680804</v>
      </c>
      <c r="M200" s="14">
        <f>Lisäosat[[#This Row],[HYTE-kerroin (sis. Kulttuurihyte)]]*Lisäosat[[#This Row],[Asukasmäärä 31.12.2024]]</f>
        <v>1399.8624034724285</v>
      </c>
      <c r="N200" s="427">
        <f>Lisäosat[[#This Row],[HYTE-kerroin (sis. Kulttuurihyte)]]/$N$7</f>
        <v>0.7987708992350635</v>
      </c>
      <c r="O200" s="439">
        <v>0</v>
      </c>
      <c r="P200" s="197">
        <v>83735.463503999985</v>
      </c>
      <c r="Q200" s="159">
        <v>0</v>
      </c>
      <c r="R200" s="159">
        <v>28149.133475992992</v>
      </c>
      <c r="S200" s="159">
        <v>43043.119828101109</v>
      </c>
      <c r="T200" s="159">
        <v>0</v>
      </c>
      <c r="U200" s="309">
        <f t="shared" ref="U200:U263" si="4">SUM(P200:T200)</f>
        <v>154927.71680809409</v>
      </c>
      <c r="V200" s="44"/>
      <c r="W200" s="44"/>
      <c r="X200" s="110"/>
      <c r="Y200" s="110"/>
      <c r="Z200" s="111"/>
    </row>
    <row r="201" spans="1:26" s="45" customFormat="1" x14ac:dyDescent="0.25">
      <c r="A201" s="127">
        <v>620</v>
      </c>
      <c r="B201" s="124" t="s">
        <v>205</v>
      </c>
      <c r="C201" s="408">
        <v>2345</v>
      </c>
      <c r="D201" s="412">
        <v>1.79895</v>
      </c>
      <c r="E201" s="420">
        <v>0</v>
      </c>
      <c r="F201" s="155">
        <v>1</v>
      </c>
      <c r="G201" s="419">
        <v>4.2643923240938164E-4</v>
      </c>
      <c r="H201" s="269">
        <v>592</v>
      </c>
      <c r="I201" s="15">
        <v>666</v>
      </c>
      <c r="J201" s="331">
        <v>0.88888888888888884</v>
      </c>
      <c r="K201" s="427">
        <v>0.88928598705609851</v>
      </c>
      <c r="L201" s="434">
        <v>0.66992262068206399</v>
      </c>
      <c r="M201" s="14">
        <f>Lisäosat[[#This Row],[HYTE-kerroin (sis. Kulttuurihyte)]]*Lisäosat[[#This Row],[Asukasmäärä 31.12.2024]]</f>
        <v>1570.9685454994401</v>
      </c>
      <c r="N201" s="427">
        <f>Lisäosat[[#This Row],[HYTE-kerroin (sis. Kulttuurihyte)]]/$N$7</f>
        <v>0.99655795038342576</v>
      </c>
      <c r="O201" s="439">
        <v>0</v>
      </c>
      <c r="P201" s="197">
        <v>847799.5316175</v>
      </c>
      <c r="Q201" s="159">
        <v>0</v>
      </c>
      <c r="R201" s="159">
        <v>29236.966467844642</v>
      </c>
      <c r="S201" s="159">
        <v>48304.309896727587</v>
      </c>
      <c r="T201" s="159">
        <v>0</v>
      </c>
      <c r="U201" s="309">
        <f t="shared" si="4"/>
        <v>925340.80798207223</v>
      </c>
      <c r="V201" s="44"/>
      <c r="W201" s="44"/>
      <c r="X201" s="110"/>
      <c r="Y201" s="110"/>
      <c r="Z201" s="111"/>
    </row>
    <row r="202" spans="1:26" s="45" customFormat="1" x14ac:dyDescent="0.25">
      <c r="A202" s="127">
        <v>623</v>
      </c>
      <c r="B202" s="124" t="s">
        <v>206</v>
      </c>
      <c r="C202" s="408">
        <v>2101</v>
      </c>
      <c r="D202" s="412">
        <v>1.7429666666666668</v>
      </c>
      <c r="E202" s="420">
        <v>0</v>
      </c>
      <c r="F202" s="155">
        <v>0</v>
      </c>
      <c r="G202" s="419">
        <v>0</v>
      </c>
      <c r="H202" s="269">
        <v>553</v>
      </c>
      <c r="I202" s="15">
        <v>720</v>
      </c>
      <c r="J202" s="331">
        <v>0.7680555555555556</v>
      </c>
      <c r="K202" s="427">
        <v>0.76839867319066024</v>
      </c>
      <c r="L202" s="434">
        <v>0.63093060699207903</v>
      </c>
      <c r="M202" s="14">
        <f>Lisäosat[[#This Row],[HYTE-kerroin (sis. Kulttuurihyte)]]*Lisäosat[[#This Row],[Asukasmäärä 31.12.2024]]</f>
        <v>1325.5852052903581</v>
      </c>
      <c r="N202" s="427">
        <f>Lisäosat[[#This Row],[HYTE-kerroin (sis. Kulttuurihyte)]]/$N$7</f>
        <v>0.9385545332057047</v>
      </c>
      <c r="O202" s="439">
        <v>0</v>
      </c>
      <c r="P202" s="197">
        <v>735946.70711099997</v>
      </c>
      <c r="Q202" s="159">
        <v>0</v>
      </c>
      <c r="R202" s="159">
        <v>22633.966685477553</v>
      </c>
      <c r="S202" s="159">
        <v>40759.236545061387</v>
      </c>
      <c r="T202" s="159">
        <v>0</v>
      </c>
      <c r="U202" s="309">
        <f t="shared" si="4"/>
        <v>799339.91034153884</v>
      </c>
      <c r="V202" s="44"/>
      <c r="W202" s="44"/>
      <c r="X202" s="110"/>
      <c r="Y202" s="110"/>
      <c r="Z202" s="111"/>
    </row>
    <row r="203" spans="1:26" s="45" customFormat="1" x14ac:dyDescent="0.25">
      <c r="A203" s="127">
        <v>624</v>
      </c>
      <c r="B203" s="124" t="s">
        <v>207</v>
      </c>
      <c r="C203" s="408">
        <v>5001</v>
      </c>
      <c r="D203" s="412">
        <v>0</v>
      </c>
      <c r="E203" s="420">
        <v>0</v>
      </c>
      <c r="F203" s="155">
        <v>0</v>
      </c>
      <c r="G203" s="419">
        <v>0</v>
      </c>
      <c r="H203" s="269">
        <v>983</v>
      </c>
      <c r="I203" s="15">
        <v>2084</v>
      </c>
      <c r="J203" s="331">
        <v>0.47168905950095968</v>
      </c>
      <c r="K203" s="427">
        <v>0.471899779719608</v>
      </c>
      <c r="L203" s="434">
        <v>0.61669900870485705</v>
      </c>
      <c r="M203" s="14">
        <f>Lisäosat[[#This Row],[HYTE-kerroin (sis. Kulttuurihyte)]]*Lisäosat[[#This Row],[Asukasmäärä 31.12.2024]]</f>
        <v>3084.1117425329903</v>
      </c>
      <c r="N203" s="427">
        <f>Lisäosat[[#This Row],[HYTE-kerroin (sis. Kulttuurihyte)]]/$N$7</f>
        <v>0.91738400995131075</v>
      </c>
      <c r="O203" s="439">
        <v>0</v>
      </c>
      <c r="P203" s="197">
        <v>0</v>
      </c>
      <c r="Q203" s="159">
        <v>0</v>
      </c>
      <c r="R203" s="159">
        <v>33086.790593256192</v>
      </c>
      <c r="S203" s="159">
        <v>94830.599755953677</v>
      </c>
      <c r="T203" s="159">
        <v>0</v>
      </c>
      <c r="U203" s="309">
        <f t="shared" si="4"/>
        <v>127917.39034920986</v>
      </c>
      <c r="V203" s="44"/>
      <c r="W203" s="44"/>
      <c r="X203" s="110"/>
      <c r="Y203" s="110"/>
      <c r="Z203" s="111"/>
    </row>
    <row r="204" spans="1:26" s="45" customFormat="1" x14ac:dyDescent="0.25">
      <c r="A204" s="127">
        <v>625</v>
      </c>
      <c r="B204" s="124" t="s">
        <v>208</v>
      </c>
      <c r="C204" s="408">
        <v>2976</v>
      </c>
      <c r="D204" s="412">
        <v>0.87180000000000002</v>
      </c>
      <c r="E204" s="420">
        <v>0</v>
      </c>
      <c r="F204" s="155">
        <v>0</v>
      </c>
      <c r="G204" s="419">
        <v>0</v>
      </c>
      <c r="H204" s="269">
        <v>703</v>
      </c>
      <c r="I204" s="15">
        <v>1070</v>
      </c>
      <c r="J204" s="331">
        <v>0.65700934579439252</v>
      </c>
      <c r="K204" s="427">
        <v>0.657302855152329</v>
      </c>
      <c r="L204" s="434">
        <v>0.61759656970096299</v>
      </c>
      <c r="M204" s="14">
        <f>Lisäosat[[#This Row],[HYTE-kerroin (sis. Kulttuurihyte)]]*Lisäosat[[#This Row],[Asukasmäärä 31.12.2024]]</f>
        <v>1837.9673914300658</v>
      </c>
      <c r="N204" s="427">
        <f>Lisäosat[[#This Row],[HYTE-kerroin (sis. Kulttuurihyte)]]/$N$7</f>
        <v>0.91871919631315169</v>
      </c>
      <c r="O204" s="439">
        <v>0</v>
      </c>
      <c r="P204" s="197">
        <v>173804.00083199999</v>
      </c>
      <c r="Q204" s="159">
        <v>0</v>
      </c>
      <c r="R204" s="159">
        <v>27424.988823005304</v>
      </c>
      <c r="S204" s="159">
        <v>56514.019144471516</v>
      </c>
      <c r="T204" s="159">
        <v>0</v>
      </c>
      <c r="U204" s="309">
        <f t="shared" si="4"/>
        <v>257743.00879947678</v>
      </c>
      <c r="V204" s="44"/>
      <c r="W204" s="44"/>
      <c r="X204" s="110"/>
      <c r="Y204" s="110"/>
      <c r="Z204" s="111"/>
    </row>
    <row r="205" spans="1:26" s="45" customFormat="1" x14ac:dyDescent="0.25">
      <c r="A205" s="127">
        <v>626</v>
      </c>
      <c r="B205" s="124" t="s">
        <v>209</v>
      </c>
      <c r="C205" s="408">
        <v>4702</v>
      </c>
      <c r="D205" s="412">
        <v>1.2624333333333335</v>
      </c>
      <c r="E205" s="420">
        <v>0</v>
      </c>
      <c r="F205" s="155">
        <v>0</v>
      </c>
      <c r="G205" s="419">
        <v>0</v>
      </c>
      <c r="H205" s="269">
        <v>1438</v>
      </c>
      <c r="I205" s="15">
        <v>1543</v>
      </c>
      <c r="J205" s="331">
        <v>0.93195074530136102</v>
      </c>
      <c r="K205" s="427">
        <v>0.93236708072586105</v>
      </c>
      <c r="L205" s="434">
        <v>0.688925454747221</v>
      </c>
      <c r="M205" s="14">
        <f>Lisäosat[[#This Row],[HYTE-kerroin (sis. Kulttuurihyte)]]*Lisäosat[[#This Row],[Asukasmäärä 31.12.2024]]</f>
        <v>3239.3274882214332</v>
      </c>
      <c r="N205" s="427">
        <f>Lisäosat[[#This Row],[HYTE-kerroin (sis. Kulttuurihyte)]]/$N$7</f>
        <v>1.0248260290880506</v>
      </c>
      <c r="O205" s="439">
        <v>0</v>
      </c>
      <c r="P205" s="197">
        <v>596475.09467699996</v>
      </c>
      <c r="Q205" s="159">
        <v>0</v>
      </c>
      <c r="R205" s="159">
        <v>61463.539990293437</v>
      </c>
      <c r="S205" s="159">
        <v>99603.190207917534</v>
      </c>
      <c r="T205" s="159">
        <v>0</v>
      </c>
      <c r="U205" s="309">
        <f t="shared" si="4"/>
        <v>757541.82487521088</v>
      </c>
      <c r="V205" s="44"/>
      <c r="W205" s="44"/>
      <c r="X205" s="110"/>
      <c r="Y205" s="110"/>
      <c r="Z205" s="111"/>
    </row>
    <row r="206" spans="1:26" s="45" customFormat="1" x14ac:dyDescent="0.25">
      <c r="A206" s="127">
        <v>630</v>
      </c>
      <c r="B206" s="124" t="s">
        <v>210</v>
      </c>
      <c r="C206" s="408">
        <v>1641</v>
      </c>
      <c r="D206" s="412">
        <v>1.6342166666666667</v>
      </c>
      <c r="E206" s="420">
        <v>0</v>
      </c>
      <c r="F206" s="155">
        <v>0</v>
      </c>
      <c r="G206" s="419">
        <v>0</v>
      </c>
      <c r="H206" s="269">
        <v>762</v>
      </c>
      <c r="I206" s="15">
        <v>565</v>
      </c>
      <c r="J206" s="331">
        <v>1.3486725663716814</v>
      </c>
      <c r="K206" s="427">
        <v>1.3492750662014876</v>
      </c>
      <c r="L206" s="434">
        <v>0.65488047939634697</v>
      </c>
      <c r="M206" s="14">
        <f>Lisäosat[[#This Row],[HYTE-kerroin (sis. Kulttuurihyte)]]*Lisäosat[[#This Row],[Asukasmäärä 31.12.2024]]</f>
        <v>1074.6588666894054</v>
      </c>
      <c r="N206" s="427">
        <f>Lisäosat[[#This Row],[HYTE-kerroin (sis. Kulttuurihyte)]]/$N$7</f>
        <v>0.97418168628025215</v>
      </c>
      <c r="O206" s="439">
        <v>0.20475482712222584</v>
      </c>
      <c r="P206" s="197">
        <v>538951.20706349995</v>
      </c>
      <c r="Q206" s="159">
        <v>0</v>
      </c>
      <c r="R206" s="159">
        <v>31042.528578585709</v>
      </c>
      <c r="S206" s="159">
        <v>33043.726482332422</v>
      </c>
      <c r="T206" s="159">
        <v>3682.5892775309958</v>
      </c>
      <c r="U206" s="309">
        <f t="shared" si="4"/>
        <v>606720.05140194914</v>
      </c>
      <c r="V206" s="44"/>
      <c r="W206" s="44"/>
      <c r="X206" s="110"/>
      <c r="Y206" s="110"/>
      <c r="Z206" s="111"/>
    </row>
    <row r="207" spans="1:26" s="45" customFormat="1" x14ac:dyDescent="0.25">
      <c r="A207" s="127">
        <v>631</v>
      </c>
      <c r="B207" s="124" t="s">
        <v>211</v>
      </c>
      <c r="C207" s="408">
        <v>1919</v>
      </c>
      <c r="D207" s="412">
        <v>0</v>
      </c>
      <c r="E207" s="420">
        <v>0</v>
      </c>
      <c r="F207" s="155">
        <v>0</v>
      </c>
      <c r="G207" s="419">
        <v>0</v>
      </c>
      <c r="H207" s="269">
        <v>382</v>
      </c>
      <c r="I207" s="15">
        <v>812</v>
      </c>
      <c r="J207" s="331">
        <v>0.47044334975369456</v>
      </c>
      <c r="K207" s="427">
        <v>0.47065351346965317</v>
      </c>
      <c r="L207" s="434">
        <v>0.43335537780349498</v>
      </c>
      <c r="M207" s="14">
        <f>Lisäosat[[#This Row],[HYTE-kerroin (sis. Kulttuurihyte)]]*Lisäosat[[#This Row],[Asukasmäärä 31.12.2024]]</f>
        <v>831.60897000490684</v>
      </c>
      <c r="N207" s="427">
        <f>Lisäosat[[#This Row],[HYTE-kerroin (sis. Kulttuurihyte)]]/$N$7</f>
        <v>0.64464720813844945</v>
      </c>
      <c r="O207" s="439">
        <v>0</v>
      </c>
      <c r="P207" s="197">
        <v>0</v>
      </c>
      <c r="Q207" s="159">
        <v>0</v>
      </c>
      <c r="R207" s="159">
        <v>12662.640974722668</v>
      </c>
      <c r="S207" s="159">
        <v>25570.40210327354</v>
      </c>
      <c r="T207" s="159">
        <v>0</v>
      </c>
      <c r="U207" s="309">
        <f t="shared" si="4"/>
        <v>38233.043077996204</v>
      </c>
      <c r="V207" s="44"/>
      <c r="W207" s="44"/>
      <c r="X207" s="110"/>
      <c r="Y207" s="110"/>
      <c r="Z207" s="111"/>
    </row>
    <row r="208" spans="1:26" s="45" customFormat="1" x14ac:dyDescent="0.25">
      <c r="A208" s="127">
        <v>635</v>
      </c>
      <c r="B208" s="124" t="s">
        <v>212</v>
      </c>
      <c r="C208" s="408">
        <v>6238</v>
      </c>
      <c r="D208" s="412">
        <v>0.39179999999999998</v>
      </c>
      <c r="E208" s="420">
        <v>0</v>
      </c>
      <c r="F208" s="155">
        <v>0</v>
      </c>
      <c r="G208" s="419">
        <v>0</v>
      </c>
      <c r="H208" s="269">
        <v>1735</v>
      </c>
      <c r="I208" s="15">
        <v>2576</v>
      </c>
      <c r="J208" s="331">
        <v>0.6735248447204969</v>
      </c>
      <c r="K208" s="427">
        <v>0.67382573213708175</v>
      </c>
      <c r="L208" s="434">
        <v>0.563967969784263</v>
      </c>
      <c r="M208" s="14">
        <f>Lisäosat[[#This Row],[HYTE-kerroin (sis. Kulttuurihyte)]]*Lisäosat[[#This Row],[Asukasmäärä 31.12.2024]]</f>
        <v>3518.0321955142326</v>
      </c>
      <c r="N208" s="427">
        <f>Lisäosat[[#This Row],[HYTE-kerroin (sis. Kulttuurihyte)]]/$N$7</f>
        <v>0.83894280727212078</v>
      </c>
      <c r="O208" s="439">
        <v>0</v>
      </c>
      <c r="P208" s="197">
        <v>163726.80231599996</v>
      </c>
      <c r="Q208" s="159">
        <v>0</v>
      </c>
      <c r="R208" s="159">
        <v>58930.615337337047</v>
      </c>
      <c r="S208" s="159">
        <v>108172.83254055135</v>
      </c>
      <c r="T208" s="159">
        <v>0</v>
      </c>
      <c r="U208" s="309">
        <f t="shared" si="4"/>
        <v>330830.25019388832</v>
      </c>
      <c r="V208" s="44"/>
      <c r="W208" s="44"/>
      <c r="X208" s="110"/>
      <c r="Y208" s="110"/>
      <c r="Z208" s="111"/>
    </row>
    <row r="209" spans="1:26" s="45" customFormat="1" x14ac:dyDescent="0.25">
      <c r="A209" s="127">
        <v>636</v>
      </c>
      <c r="B209" s="124" t="s">
        <v>213</v>
      </c>
      <c r="C209" s="408">
        <v>8011</v>
      </c>
      <c r="D209" s="412">
        <v>0</v>
      </c>
      <c r="E209" s="420">
        <v>0</v>
      </c>
      <c r="F209" s="155">
        <v>2</v>
      </c>
      <c r="G209" s="419">
        <v>2.4965672200724003E-4</v>
      </c>
      <c r="H209" s="269">
        <v>2382</v>
      </c>
      <c r="I209" s="15">
        <v>3286</v>
      </c>
      <c r="J209" s="331">
        <v>0.72489348752282412</v>
      </c>
      <c r="K209" s="427">
        <v>0.72521732313255638</v>
      </c>
      <c r="L209" s="434">
        <v>0.57750680266321097</v>
      </c>
      <c r="M209" s="14">
        <f>Lisäosat[[#This Row],[HYTE-kerroin (sis. Kulttuurihyte)]]*Lisäosat[[#This Row],[Asukasmäärä 31.12.2024]]</f>
        <v>4626.4069961349833</v>
      </c>
      <c r="N209" s="427">
        <f>Lisäosat[[#This Row],[HYTE-kerroin (sis. Kulttuurihyte)]]/$N$7</f>
        <v>0.85908279229112394</v>
      </c>
      <c r="O209" s="439">
        <v>0</v>
      </c>
      <c r="P209" s="197">
        <v>0</v>
      </c>
      <c r="Q209" s="159">
        <v>0</v>
      </c>
      <c r="R209" s="159">
        <v>81452.217978121029</v>
      </c>
      <c r="S209" s="159">
        <v>142253.26018774349</v>
      </c>
      <c r="T209" s="159">
        <v>0</v>
      </c>
      <c r="U209" s="309">
        <f t="shared" si="4"/>
        <v>223705.47816586454</v>
      </c>
      <c r="V209" s="44"/>
      <c r="W209" s="44"/>
      <c r="X209" s="110"/>
      <c r="Y209" s="110"/>
      <c r="Z209" s="111"/>
    </row>
    <row r="210" spans="1:26" s="45" customFormat="1" x14ac:dyDescent="0.25">
      <c r="A210" s="127">
        <v>638</v>
      </c>
      <c r="B210" s="124" t="s">
        <v>214</v>
      </c>
      <c r="C210" s="408">
        <v>51737</v>
      </c>
      <c r="D210" s="412">
        <v>0</v>
      </c>
      <c r="E210" s="420">
        <v>0</v>
      </c>
      <c r="F210" s="155">
        <v>1</v>
      </c>
      <c r="G210" s="419">
        <v>1.9328526972959392E-5</v>
      </c>
      <c r="H210" s="269">
        <v>21331</v>
      </c>
      <c r="I210" s="15">
        <v>22995</v>
      </c>
      <c r="J210" s="331">
        <v>0.92763644270493584</v>
      </c>
      <c r="K210" s="427">
        <v>0.92805085077757532</v>
      </c>
      <c r="L210" s="434">
        <v>0.75597806771988396</v>
      </c>
      <c r="M210" s="14">
        <f>Lisäosat[[#This Row],[HYTE-kerroin (sis. Kulttuurihyte)]]*Lisäosat[[#This Row],[Asukasmäärä 31.12.2024]]</f>
        <v>39112.037289623637</v>
      </c>
      <c r="N210" s="427">
        <f>Lisäosat[[#This Row],[HYTE-kerroin (sis. Kulttuurihyte)]]/$N$7</f>
        <v>1.1245716004256139</v>
      </c>
      <c r="O210" s="439">
        <v>0.38233708125353277</v>
      </c>
      <c r="P210" s="197">
        <v>0</v>
      </c>
      <c r="Q210" s="159">
        <v>0</v>
      </c>
      <c r="R210" s="159">
        <v>673164.22747084533</v>
      </c>
      <c r="S210" s="159">
        <v>1202621.1316215172</v>
      </c>
      <c r="T210" s="159">
        <v>216799.47035804173</v>
      </c>
      <c r="U210" s="309">
        <f t="shared" si="4"/>
        <v>2092584.8294504045</v>
      </c>
      <c r="V210" s="44"/>
      <c r="W210" s="44"/>
      <c r="X210" s="110"/>
      <c r="Y210" s="110"/>
      <c r="Z210" s="111"/>
    </row>
    <row r="211" spans="1:26" s="45" customFormat="1" x14ac:dyDescent="0.25">
      <c r="A211" s="127">
        <v>678</v>
      </c>
      <c r="B211" s="124" t="s">
        <v>215</v>
      </c>
      <c r="C211" s="408">
        <v>23571</v>
      </c>
      <c r="D211" s="412">
        <v>0.41796666666666665</v>
      </c>
      <c r="E211" s="420">
        <v>0</v>
      </c>
      <c r="F211" s="155">
        <v>1</v>
      </c>
      <c r="G211" s="419">
        <v>4.242501378812948E-5</v>
      </c>
      <c r="H211" s="269">
        <v>9758</v>
      </c>
      <c r="I211" s="15">
        <v>8622</v>
      </c>
      <c r="J211" s="331">
        <v>1.1317559730920901</v>
      </c>
      <c r="K211" s="427">
        <v>1.1322615685925641</v>
      </c>
      <c r="L211" s="434">
        <v>0.68687990921191</v>
      </c>
      <c r="M211" s="14">
        <f>Lisäosat[[#This Row],[HYTE-kerroin (sis. Kulttuurihyte)]]*Lisäosat[[#This Row],[Asukasmäärä 31.12.2024]]</f>
        <v>16190.44634003393</v>
      </c>
      <c r="N211" s="427">
        <f>Lisäosat[[#This Row],[HYTE-kerroin (sis. Kulttuurihyte)]]/$N$7</f>
        <v>1.0217831333816629</v>
      </c>
      <c r="O211" s="439">
        <v>0</v>
      </c>
      <c r="P211" s="197">
        <v>659978.26517699996</v>
      </c>
      <c r="Q211" s="159">
        <v>0</v>
      </c>
      <c r="R211" s="159">
        <v>374173.29481480049</v>
      </c>
      <c r="S211" s="159">
        <v>497825.58639753284</v>
      </c>
      <c r="T211" s="159">
        <v>0</v>
      </c>
      <c r="U211" s="309">
        <f t="shared" si="4"/>
        <v>1531977.1463893333</v>
      </c>
      <c r="V211" s="44"/>
      <c r="W211" s="44"/>
      <c r="X211" s="110"/>
      <c r="Y211" s="110"/>
      <c r="Z211" s="111"/>
    </row>
    <row r="212" spans="1:26" s="45" customFormat="1" x14ac:dyDescent="0.25">
      <c r="A212" s="127">
        <v>680</v>
      </c>
      <c r="B212" s="124" t="s">
        <v>216</v>
      </c>
      <c r="C212" s="408">
        <v>25738</v>
      </c>
      <c r="D212" s="412">
        <v>0</v>
      </c>
      <c r="E212" s="420">
        <v>0</v>
      </c>
      <c r="F212" s="155">
        <v>0</v>
      </c>
      <c r="G212" s="419">
        <v>0</v>
      </c>
      <c r="H212" s="269">
        <v>11474</v>
      </c>
      <c r="I212" s="15">
        <v>11491</v>
      </c>
      <c r="J212" s="331">
        <v>0.99852058132451482</v>
      </c>
      <c r="K212" s="427">
        <v>0.99896665585387556</v>
      </c>
      <c r="L212" s="434">
        <v>0.662292334815901</v>
      </c>
      <c r="M212" s="14">
        <f>Lisäosat[[#This Row],[HYTE-kerroin (sis. Kulttuurihyte)]]*Lisäosat[[#This Row],[Asukasmäärä 31.12.2024]]</f>
        <v>17046.080113491658</v>
      </c>
      <c r="N212" s="427">
        <f>Lisäosat[[#This Row],[HYTE-kerroin (sis. Kulttuurihyte)]]/$N$7</f>
        <v>0.98520735285339878</v>
      </c>
      <c r="O212" s="439">
        <v>1.2327962602331894</v>
      </c>
      <c r="P212" s="197">
        <v>0</v>
      </c>
      <c r="Q212" s="159">
        <v>0</v>
      </c>
      <c r="R212" s="159">
        <v>360473.88111290603</v>
      </c>
      <c r="S212" s="159">
        <v>524134.70574280195</v>
      </c>
      <c r="T212" s="159">
        <v>347757.62319886487</v>
      </c>
      <c r="U212" s="309">
        <f t="shared" si="4"/>
        <v>1232366.2100545727</v>
      </c>
      <c r="V212" s="44"/>
      <c r="W212" s="44"/>
      <c r="X212" s="110"/>
      <c r="Y212" s="110"/>
      <c r="Z212" s="111"/>
    </row>
    <row r="213" spans="1:26" s="45" customFormat="1" x14ac:dyDescent="0.25">
      <c r="A213" s="127">
        <v>681</v>
      </c>
      <c r="B213" s="124" t="s">
        <v>217</v>
      </c>
      <c r="C213" s="408">
        <v>3246</v>
      </c>
      <c r="D213" s="412">
        <v>0.93268333333333331</v>
      </c>
      <c r="E213" s="420">
        <v>0</v>
      </c>
      <c r="F213" s="155">
        <v>0</v>
      </c>
      <c r="G213" s="419">
        <v>0</v>
      </c>
      <c r="H213" s="269">
        <v>1052</v>
      </c>
      <c r="I213" s="15">
        <v>1214</v>
      </c>
      <c r="J213" s="331">
        <v>0.86655683690280061</v>
      </c>
      <c r="K213" s="427">
        <v>0.86694395855098239</v>
      </c>
      <c r="L213" s="434">
        <v>0.58619173677340297</v>
      </c>
      <c r="M213" s="14">
        <f>Lisäosat[[#This Row],[HYTE-kerroin (sis. Kulttuurihyte)]]*Lisäosat[[#This Row],[Asukasmäärä 31.12.2024]]</f>
        <v>1902.7783775664661</v>
      </c>
      <c r="N213" s="427">
        <f>Lisäosat[[#This Row],[HYTE-kerroin (sis. Kulttuurihyte)]]/$N$7</f>
        <v>0.87200225473181026</v>
      </c>
      <c r="O213" s="439">
        <v>0</v>
      </c>
      <c r="P213" s="197">
        <v>202811.56179899999</v>
      </c>
      <c r="Q213" s="159">
        <v>0</v>
      </c>
      <c r="R213" s="159">
        <v>39453.683254179967</v>
      </c>
      <c r="S213" s="159">
        <v>58506.834320824964</v>
      </c>
      <c r="T213" s="159">
        <v>0</v>
      </c>
      <c r="U213" s="309">
        <f t="shared" si="4"/>
        <v>300772.07937400491</v>
      </c>
      <c r="V213" s="44"/>
      <c r="W213" s="44"/>
      <c r="X213" s="110"/>
      <c r="Y213" s="110"/>
      <c r="Z213" s="111"/>
    </row>
    <row r="214" spans="1:26" s="45" customFormat="1" x14ac:dyDescent="0.25">
      <c r="A214" s="127">
        <v>683</v>
      </c>
      <c r="B214" s="124" t="s">
        <v>218</v>
      </c>
      <c r="C214" s="408">
        <v>3570</v>
      </c>
      <c r="D214" s="412">
        <v>1.7670166666666667</v>
      </c>
      <c r="E214" s="420">
        <v>0</v>
      </c>
      <c r="F214" s="155">
        <v>0</v>
      </c>
      <c r="G214" s="419">
        <v>0</v>
      </c>
      <c r="H214" s="269">
        <v>1148</v>
      </c>
      <c r="I214" s="15">
        <v>1231</v>
      </c>
      <c r="J214" s="331">
        <v>0.93257514216084481</v>
      </c>
      <c r="K214" s="427">
        <v>0.93299175652554944</v>
      </c>
      <c r="L214" s="434">
        <v>0.53167265111864703</v>
      </c>
      <c r="M214" s="14">
        <f>Lisäosat[[#This Row],[HYTE-kerroin (sis. Kulttuurihyte)]]*Lisäosat[[#This Row],[Asukasmäärä 31.12.2024]]</f>
        <v>1898.0713644935699</v>
      </c>
      <c r="N214" s="427">
        <f>Lisäosat[[#This Row],[HYTE-kerroin (sis. Kulttuurihyte)]]/$N$7</f>
        <v>0.79090120428278099</v>
      </c>
      <c r="O214" s="439">
        <v>0</v>
      </c>
      <c r="P214" s="197">
        <v>1267768.9020149999</v>
      </c>
      <c r="Q214" s="159">
        <v>0</v>
      </c>
      <c r="R214" s="159">
        <v>46697.543602562888</v>
      </c>
      <c r="S214" s="159">
        <v>58362.102576314552</v>
      </c>
      <c r="T214" s="159">
        <v>0</v>
      </c>
      <c r="U214" s="309">
        <f t="shared" si="4"/>
        <v>1372828.5481938773</v>
      </c>
      <c r="V214" s="44"/>
      <c r="W214" s="44"/>
      <c r="X214" s="110"/>
      <c r="Y214" s="110"/>
      <c r="Z214" s="111"/>
    </row>
    <row r="215" spans="1:26" s="45" customFormat="1" x14ac:dyDescent="0.25">
      <c r="A215" s="127">
        <v>684</v>
      </c>
      <c r="B215" s="124" t="s">
        <v>219</v>
      </c>
      <c r="C215" s="408">
        <v>38968</v>
      </c>
      <c r="D215" s="412">
        <v>0</v>
      </c>
      <c r="E215" s="420">
        <v>0</v>
      </c>
      <c r="F215" s="155">
        <v>0</v>
      </c>
      <c r="G215" s="419">
        <v>0</v>
      </c>
      <c r="H215" s="269">
        <v>16734</v>
      </c>
      <c r="I215" s="15">
        <v>16406</v>
      </c>
      <c r="J215" s="331">
        <v>1.0199926856028283</v>
      </c>
      <c r="K215" s="427">
        <v>1.0204483524821011</v>
      </c>
      <c r="L215" s="434">
        <v>0.67740589666739404</v>
      </c>
      <c r="M215" s="14">
        <f>Lisäosat[[#This Row],[HYTE-kerroin (sis. Kulttuurihyte)]]*Lisäosat[[#This Row],[Asukasmäärä 31.12.2024]]</f>
        <v>26397.15298133501</v>
      </c>
      <c r="N215" s="427">
        <f>Lisäosat[[#This Row],[HYTE-kerroin (sis. Kulttuurihyte)]]/$N$7</f>
        <v>1.0076898601710089</v>
      </c>
      <c r="O215" s="439">
        <v>9.147061906999987E-3</v>
      </c>
      <c r="P215" s="197">
        <v>0</v>
      </c>
      <c r="Q215" s="159">
        <v>0</v>
      </c>
      <c r="R215" s="159">
        <v>557502.93622130563</v>
      </c>
      <c r="S215" s="159">
        <v>811662.50059854402</v>
      </c>
      <c r="T215" s="159">
        <v>3906.6120839760515</v>
      </c>
      <c r="U215" s="309">
        <f t="shared" si="4"/>
        <v>1373072.0489038257</v>
      </c>
      <c r="V215" s="44"/>
      <c r="W215" s="44"/>
      <c r="X215" s="110"/>
      <c r="Y215" s="110"/>
      <c r="Z215" s="111"/>
    </row>
    <row r="216" spans="1:26" s="45" customFormat="1" x14ac:dyDescent="0.25">
      <c r="A216" s="127">
        <v>686</v>
      </c>
      <c r="B216" s="124" t="s">
        <v>220</v>
      </c>
      <c r="C216" s="408">
        <v>2935</v>
      </c>
      <c r="D216" s="412">
        <v>1.22455</v>
      </c>
      <c r="E216" s="420">
        <v>0</v>
      </c>
      <c r="F216" s="155">
        <v>0</v>
      </c>
      <c r="G216" s="419">
        <v>0</v>
      </c>
      <c r="H216" s="269">
        <v>833</v>
      </c>
      <c r="I216" s="15">
        <v>1017</v>
      </c>
      <c r="J216" s="331">
        <v>0.81907571288102266</v>
      </c>
      <c r="K216" s="427">
        <v>0.81944162302846257</v>
      </c>
      <c r="L216" s="434">
        <v>0.57148918305776397</v>
      </c>
      <c r="M216" s="14">
        <f>Lisäosat[[#This Row],[HYTE-kerroin (sis. Kulttuurihyte)]]*Lisäosat[[#This Row],[Asukasmäärä 31.12.2024]]</f>
        <v>1677.3207522745372</v>
      </c>
      <c r="N216" s="427">
        <f>Lisäosat[[#This Row],[HYTE-kerroin (sis. Kulttuurihyte)]]/$N$7</f>
        <v>0.8501311514970189</v>
      </c>
      <c r="O216" s="439">
        <v>0</v>
      </c>
      <c r="P216" s="197">
        <v>361148.54131125001</v>
      </c>
      <c r="Q216" s="159">
        <v>0</v>
      </c>
      <c r="R216" s="159">
        <v>33718.957513511297</v>
      </c>
      <c r="S216" s="159">
        <v>51574.438995736331</v>
      </c>
      <c r="T216" s="159">
        <v>0</v>
      </c>
      <c r="U216" s="309">
        <f t="shared" si="4"/>
        <v>446441.93782049767</v>
      </c>
      <c r="V216" s="44"/>
      <c r="W216" s="44"/>
      <c r="X216" s="110"/>
      <c r="Y216" s="110"/>
      <c r="Z216" s="111"/>
    </row>
    <row r="217" spans="1:26" s="45" customFormat="1" x14ac:dyDescent="0.25">
      <c r="A217" s="127">
        <v>687</v>
      </c>
      <c r="B217" s="124" t="s">
        <v>221</v>
      </c>
      <c r="C217" s="408">
        <v>1413</v>
      </c>
      <c r="D217" s="412">
        <v>1.7679666666666667</v>
      </c>
      <c r="E217" s="420">
        <v>0</v>
      </c>
      <c r="F217" s="155">
        <v>0</v>
      </c>
      <c r="G217" s="419">
        <v>0</v>
      </c>
      <c r="H217" s="269">
        <v>392</v>
      </c>
      <c r="I217" s="15">
        <v>432</v>
      </c>
      <c r="J217" s="331">
        <v>0.90740740740740744</v>
      </c>
      <c r="K217" s="427">
        <v>0.90781277845310071</v>
      </c>
      <c r="L217" s="434">
        <v>0.666195797895345</v>
      </c>
      <c r="M217" s="14">
        <f>Lisäosat[[#This Row],[HYTE-kerroin (sis. Kulttuurihyte)]]*Lisäosat[[#This Row],[Asukasmäärä 31.12.2024]]</f>
        <v>941.33466242612246</v>
      </c>
      <c r="N217" s="427">
        <f>Lisäosat[[#This Row],[HYTE-kerroin (sis. Kulttuurihyte)]]/$N$7</f>
        <v>0.99101403417114198</v>
      </c>
      <c r="O217" s="439">
        <v>0</v>
      </c>
      <c r="P217" s="197">
        <v>502050.57279299997</v>
      </c>
      <c r="Q217" s="159">
        <v>0</v>
      </c>
      <c r="R217" s="159">
        <v>17984.007172478323</v>
      </c>
      <c r="S217" s="159">
        <v>28944.259501966637</v>
      </c>
      <c r="T217" s="159">
        <v>0</v>
      </c>
      <c r="U217" s="309">
        <f t="shared" si="4"/>
        <v>548978.83946744492</v>
      </c>
      <c r="V217" s="44"/>
      <c r="W217" s="44"/>
      <c r="X217" s="110"/>
      <c r="Y217" s="110"/>
      <c r="Z217" s="111"/>
    </row>
    <row r="218" spans="1:26" s="45" customFormat="1" x14ac:dyDescent="0.25">
      <c r="A218" s="127">
        <v>689</v>
      </c>
      <c r="B218" s="124" t="s">
        <v>222</v>
      </c>
      <c r="C218" s="408">
        <v>3008</v>
      </c>
      <c r="D218" s="412">
        <v>1.0862000000000001</v>
      </c>
      <c r="E218" s="420">
        <v>0</v>
      </c>
      <c r="F218" s="155">
        <v>0</v>
      </c>
      <c r="G218" s="419">
        <v>0</v>
      </c>
      <c r="H218" s="269">
        <v>795</v>
      </c>
      <c r="I218" s="15">
        <v>910</v>
      </c>
      <c r="J218" s="331">
        <v>0.87362637362637363</v>
      </c>
      <c r="K218" s="427">
        <v>0.87401665348714086</v>
      </c>
      <c r="L218" s="434">
        <v>0.64289518671804902</v>
      </c>
      <c r="M218" s="14">
        <f>Lisäosat[[#This Row],[HYTE-kerroin (sis. Kulttuurihyte)]]*Lisäosat[[#This Row],[Asukasmäärä 31.12.2024]]</f>
        <v>1933.8287216478914</v>
      </c>
      <c r="N218" s="427">
        <f>Lisäosat[[#This Row],[HYTE-kerroin (sis. Kulttuurihyte)]]/$N$7</f>
        <v>0.95635270374183656</v>
      </c>
      <c r="O218" s="439">
        <v>0</v>
      </c>
      <c r="P218" s="197">
        <v>328313.59545600001</v>
      </c>
      <c r="Q218" s="159">
        <v>0</v>
      </c>
      <c r="R218" s="159">
        <v>36859.170153524261</v>
      </c>
      <c r="S218" s="159">
        <v>59461.573642122043</v>
      </c>
      <c r="T218" s="159">
        <v>0</v>
      </c>
      <c r="U218" s="309">
        <f t="shared" si="4"/>
        <v>424634.33925164631</v>
      </c>
      <c r="V218" s="44"/>
      <c r="W218" s="44"/>
      <c r="X218" s="110"/>
      <c r="Y218" s="110"/>
      <c r="Z218" s="111"/>
    </row>
    <row r="219" spans="1:26" s="45" customFormat="1" x14ac:dyDescent="0.25">
      <c r="A219" s="127">
        <v>691</v>
      </c>
      <c r="B219" s="124" t="s">
        <v>223</v>
      </c>
      <c r="C219" s="408">
        <v>2556</v>
      </c>
      <c r="D219" s="412">
        <v>1.246</v>
      </c>
      <c r="E219" s="420">
        <v>0</v>
      </c>
      <c r="F219" s="155">
        <v>0</v>
      </c>
      <c r="G219" s="419">
        <v>0</v>
      </c>
      <c r="H219" s="269">
        <v>873</v>
      </c>
      <c r="I219" s="15">
        <v>974</v>
      </c>
      <c r="J219" s="331">
        <v>0.89630390143737171</v>
      </c>
      <c r="K219" s="427">
        <v>0.89670431215346091</v>
      </c>
      <c r="L219" s="434">
        <v>0.72892070633501804</v>
      </c>
      <c r="M219" s="14">
        <f>Lisäosat[[#This Row],[HYTE-kerroin (sis. Kulttuurihyte)]]*Lisäosat[[#This Row],[Asukasmäärä 31.12.2024]]</f>
        <v>1863.1213253923061</v>
      </c>
      <c r="N219" s="427">
        <f>Lisäosat[[#This Row],[HYTE-kerroin (sis. Kulttuurihyte)]]/$N$7</f>
        <v>1.084321834598879</v>
      </c>
      <c r="O219" s="439">
        <v>0</v>
      </c>
      <c r="P219" s="197">
        <v>320022.21635999996</v>
      </c>
      <c r="Q219" s="159">
        <v>0</v>
      </c>
      <c r="R219" s="159">
        <v>32133.506630536725</v>
      </c>
      <c r="S219" s="159">
        <v>57287.455012881968</v>
      </c>
      <c r="T219" s="159">
        <v>0</v>
      </c>
      <c r="U219" s="309">
        <f t="shared" si="4"/>
        <v>409443.17800341867</v>
      </c>
      <c r="V219" s="44"/>
      <c r="W219" s="44"/>
      <c r="X219" s="110"/>
      <c r="Y219" s="110"/>
      <c r="Z219" s="111"/>
    </row>
    <row r="220" spans="1:26" s="45" customFormat="1" x14ac:dyDescent="0.25">
      <c r="A220" s="127">
        <v>694</v>
      </c>
      <c r="B220" s="124" t="s">
        <v>224</v>
      </c>
      <c r="C220" s="408">
        <v>28643</v>
      </c>
      <c r="D220" s="412">
        <v>0</v>
      </c>
      <c r="E220" s="420">
        <v>0</v>
      </c>
      <c r="F220" s="155">
        <v>0</v>
      </c>
      <c r="G220" s="419">
        <v>0</v>
      </c>
      <c r="H220" s="269">
        <v>11940</v>
      </c>
      <c r="I220" s="15">
        <v>12231</v>
      </c>
      <c r="J220" s="331">
        <v>0.97620799607554576</v>
      </c>
      <c r="K220" s="427">
        <v>0.97664410278235991</v>
      </c>
      <c r="L220" s="434">
        <v>0.62831975793223804</v>
      </c>
      <c r="M220" s="14">
        <f>Lisäosat[[#This Row],[HYTE-kerroin (sis. Kulttuurihyte)]]*Lisäosat[[#This Row],[Asukasmäärä 31.12.2024]]</f>
        <v>17996.962826453095</v>
      </c>
      <c r="N220" s="427">
        <f>Lisäosat[[#This Row],[HYTE-kerroin (sis. Kulttuurihyte)]]/$N$7</f>
        <v>0.93467070795856411</v>
      </c>
      <c r="O220" s="439">
        <v>0.14378466152188038</v>
      </c>
      <c r="P220" s="197">
        <v>0</v>
      </c>
      <c r="Q220" s="159">
        <v>0</v>
      </c>
      <c r="R220" s="159">
        <v>392195.71884465177</v>
      </c>
      <c r="S220" s="159">
        <v>553372.5497301413</v>
      </c>
      <c r="T220" s="159">
        <v>45137.927697284569</v>
      </c>
      <c r="U220" s="309">
        <f t="shared" si="4"/>
        <v>990706.19627207774</v>
      </c>
      <c r="V220" s="44"/>
      <c r="W220" s="44"/>
      <c r="X220" s="110"/>
      <c r="Y220" s="110"/>
      <c r="Z220" s="111"/>
    </row>
    <row r="221" spans="1:26" s="45" customFormat="1" x14ac:dyDescent="0.25">
      <c r="A221" s="127">
        <v>697</v>
      </c>
      <c r="B221" s="124" t="s">
        <v>225</v>
      </c>
      <c r="C221" s="408">
        <v>1163</v>
      </c>
      <c r="D221" s="412">
        <v>1.0741833333333333</v>
      </c>
      <c r="E221" s="420">
        <v>0</v>
      </c>
      <c r="F221" s="155">
        <v>0</v>
      </c>
      <c r="G221" s="419">
        <v>0</v>
      </c>
      <c r="H221" s="269">
        <v>275</v>
      </c>
      <c r="I221" s="15">
        <v>394</v>
      </c>
      <c r="J221" s="331">
        <v>0.69796954314720816</v>
      </c>
      <c r="K221" s="427">
        <v>0.69828135087685417</v>
      </c>
      <c r="L221" s="434">
        <v>0.65211267225562697</v>
      </c>
      <c r="M221" s="14">
        <f>Lisäosat[[#This Row],[HYTE-kerroin (sis. Kulttuurihyte)]]*Lisäosat[[#This Row],[Asukasmäärä 31.12.2024]]</f>
        <v>758.40703783329411</v>
      </c>
      <c r="N221" s="427">
        <f>Lisäosat[[#This Row],[HYTE-kerroin (sis. Kulttuurihyte)]]/$N$7</f>
        <v>0.97006437462953599</v>
      </c>
      <c r="O221" s="439">
        <v>0</v>
      </c>
      <c r="P221" s="197">
        <v>125533.42014675</v>
      </c>
      <c r="Q221" s="159">
        <v>0</v>
      </c>
      <c r="R221" s="159">
        <v>11385.658979198335</v>
      </c>
      <c r="S221" s="159">
        <v>23319.581215238089</v>
      </c>
      <c r="T221" s="159">
        <v>0</v>
      </c>
      <c r="U221" s="309">
        <f t="shared" si="4"/>
        <v>160238.66034118642</v>
      </c>
      <c r="V221" s="44"/>
      <c r="W221" s="44"/>
      <c r="X221" s="110"/>
      <c r="Y221" s="110"/>
      <c r="Z221" s="111"/>
    </row>
    <row r="222" spans="1:26" s="45" customFormat="1" x14ac:dyDescent="0.25">
      <c r="A222" s="127">
        <v>698</v>
      </c>
      <c r="B222" s="124" t="s">
        <v>226</v>
      </c>
      <c r="C222" s="408">
        <v>65722</v>
      </c>
      <c r="D222" s="412">
        <v>0</v>
      </c>
      <c r="E222" s="420">
        <v>0</v>
      </c>
      <c r="F222" s="155">
        <v>216</v>
      </c>
      <c r="G222" s="419">
        <v>3.286570706917014E-3</v>
      </c>
      <c r="H222" s="269">
        <v>29022</v>
      </c>
      <c r="I222" s="15">
        <v>29404</v>
      </c>
      <c r="J222" s="331">
        <v>0.98700857026254929</v>
      </c>
      <c r="K222" s="427">
        <v>0.98744950196860481</v>
      </c>
      <c r="L222" s="434">
        <v>0.64748752708198598</v>
      </c>
      <c r="M222" s="14">
        <f>Lisäosat[[#This Row],[HYTE-kerroin (sis. Kulttuurihyte)]]*Lisäosat[[#This Row],[Asukasmäärä 31.12.2024]]</f>
        <v>42554.175254882284</v>
      </c>
      <c r="N222" s="427">
        <f>Lisäosat[[#This Row],[HYTE-kerroin (sis. Kulttuurihyte)]]/$N$7</f>
        <v>0.96318413943195946</v>
      </c>
      <c r="O222" s="439">
        <v>0.79489073568688173</v>
      </c>
      <c r="P222" s="197">
        <v>0</v>
      </c>
      <c r="Q222" s="159">
        <v>0</v>
      </c>
      <c r="R222" s="159">
        <v>909858.12948069663</v>
      </c>
      <c r="S222" s="159">
        <v>1308460.3602028154</v>
      </c>
      <c r="T222" s="159">
        <v>572570.22588171321</v>
      </c>
      <c r="U222" s="309">
        <f t="shared" si="4"/>
        <v>2790888.7155652251</v>
      </c>
      <c r="V222" s="44"/>
      <c r="W222" s="44"/>
      <c r="X222" s="110"/>
      <c r="Y222" s="110"/>
      <c r="Z222" s="111"/>
    </row>
    <row r="223" spans="1:26" s="45" customFormat="1" x14ac:dyDescent="0.25">
      <c r="A223" s="127">
        <v>700</v>
      </c>
      <c r="B223" s="124" t="s">
        <v>227</v>
      </c>
      <c r="C223" s="408">
        <v>4733</v>
      </c>
      <c r="D223" s="412">
        <v>7.9149999999999998E-2</v>
      </c>
      <c r="E223" s="420">
        <v>0</v>
      </c>
      <c r="F223" s="155">
        <v>0</v>
      </c>
      <c r="G223" s="419">
        <v>0</v>
      </c>
      <c r="H223" s="269">
        <v>963</v>
      </c>
      <c r="I223" s="15">
        <v>1655</v>
      </c>
      <c r="J223" s="331">
        <v>0.58187311178247736</v>
      </c>
      <c r="K223" s="427">
        <v>0.58213305512199442</v>
      </c>
      <c r="L223" s="434">
        <v>0.61157979465968404</v>
      </c>
      <c r="M223" s="14">
        <f>Lisäosat[[#This Row],[HYTE-kerroin (sis. Kulttuurihyte)]]*Lisäosat[[#This Row],[Asukasmäärä 31.12.2024]]</f>
        <v>2894.6071681242847</v>
      </c>
      <c r="N223" s="427">
        <f>Lisäosat[[#This Row],[HYTE-kerroin (sis. Kulttuurihyte)]]/$N$7</f>
        <v>0.9097688118688253</v>
      </c>
      <c r="O223" s="439">
        <v>0</v>
      </c>
      <c r="P223" s="197">
        <v>25095.589480499995</v>
      </c>
      <c r="Q223" s="159">
        <v>0</v>
      </c>
      <c r="R223" s="159">
        <v>38628.405213491445</v>
      </c>
      <c r="S223" s="159">
        <v>89003.692708508359</v>
      </c>
      <c r="T223" s="159">
        <v>0</v>
      </c>
      <c r="U223" s="309">
        <f t="shared" si="4"/>
        <v>152727.68740249978</v>
      </c>
      <c r="V223" s="44"/>
      <c r="W223" s="44"/>
      <c r="X223" s="110"/>
      <c r="Y223" s="110"/>
      <c r="Z223" s="111"/>
    </row>
    <row r="224" spans="1:26" s="45" customFormat="1" x14ac:dyDescent="0.25">
      <c r="A224" s="127">
        <v>702</v>
      </c>
      <c r="B224" s="124" t="s">
        <v>228</v>
      </c>
      <c r="C224" s="408">
        <v>4039</v>
      </c>
      <c r="D224" s="412">
        <v>1.0883333333333334</v>
      </c>
      <c r="E224" s="420">
        <v>0</v>
      </c>
      <c r="F224" s="155">
        <v>0</v>
      </c>
      <c r="G224" s="419">
        <v>0</v>
      </c>
      <c r="H224" s="269">
        <v>1334</v>
      </c>
      <c r="I224" s="15">
        <v>1414</v>
      </c>
      <c r="J224" s="331">
        <v>0.94342291371994347</v>
      </c>
      <c r="K224" s="427">
        <v>0.94384437416862799</v>
      </c>
      <c r="L224" s="434">
        <v>0.61897502305361496</v>
      </c>
      <c r="M224" s="14">
        <f>Lisäosat[[#This Row],[HYTE-kerroin (sis. Kulttuurihyte)]]*Lisäosat[[#This Row],[Asukasmäärä 31.12.2024]]</f>
        <v>2500.0401181135508</v>
      </c>
      <c r="N224" s="427">
        <f>Lisäosat[[#This Row],[HYTE-kerroin (sis. Kulttuurihyte)]]/$N$7</f>
        <v>0.92076974454873661</v>
      </c>
      <c r="O224" s="439">
        <v>0</v>
      </c>
      <c r="P224" s="197">
        <v>441709.78582500003</v>
      </c>
      <c r="Q224" s="159">
        <v>0</v>
      </c>
      <c r="R224" s="159">
        <v>53446.867730284575</v>
      </c>
      <c r="S224" s="159">
        <v>76871.502593462617</v>
      </c>
      <c r="T224" s="159">
        <v>0</v>
      </c>
      <c r="U224" s="309">
        <f t="shared" si="4"/>
        <v>572028.15614874719</v>
      </c>
      <c r="V224" s="44"/>
      <c r="W224" s="44"/>
      <c r="X224" s="110"/>
      <c r="Y224" s="110"/>
      <c r="Z224" s="111"/>
    </row>
    <row r="225" spans="1:26" s="45" customFormat="1" x14ac:dyDescent="0.25">
      <c r="A225" s="127">
        <v>704</v>
      </c>
      <c r="B225" s="124" t="s">
        <v>229</v>
      </c>
      <c r="C225" s="408">
        <v>6418</v>
      </c>
      <c r="D225" s="412">
        <v>0</v>
      </c>
      <c r="E225" s="420">
        <v>0</v>
      </c>
      <c r="F225" s="155">
        <v>0</v>
      </c>
      <c r="G225" s="419">
        <v>0</v>
      </c>
      <c r="H225" s="269">
        <v>2009</v>
      </c>
      <c r="I225" s="15">
        <v>3070</v>
      </c>
      <c r="J225" s="331">
        <v>0.65439739413680786</v>
      </c>
      <c r="K225" s="427">
        <v>0.65468973664337626</v>
      </c>
      <c r="L225" s="434">
        <v>0.81312701039231905</v>
      </c>
      <c r="M225" s="14">
        <f>Lisäosat[[#This Row],[HYTE-kerroin (sis. Kulttuurihyte)]]*Lisäosat[[#This Row],[Asukasmäärä 31.12.2024]]</f>
        <v>5218.6491526979034</v>
      </c>
      <c r="N225" s="427">
        <f>Lisäosat[[#This Row],[HYTE-kerroin (sis. Kulttuurihyte)]]/$N$7</f>
        <v>1.2095847518224683</v>
      </c>
      <c r="O225" s="439">
        <v>0.20430805553480016</v>
      </c>
      <c r="P225" s="197">
        <v>0</v>
      </c>
      <c r="Q225" s="159">
        <v>0</v>
      </c>
      <c r="R225" s="159">
        <v>58909.218191476182</v>
      </c>
      <c r="S225" s="159">
        <v>160463.58575185377</v>
      </c>
      <c r="T225" s="159">
        <v>14371.290140628929</v>
      </c>
      <c r="U225" s="309">
        <f t="shared" si="4"/>
        <v>233744.09408395889</v>
      </c>
      <c r="V225" s="44"/>
      <c r="W225" s="44"/>
      <c r="X225" s="110"/>
      <c r="Y225" s="110"/>
      <c r="Z225" s="111"/>
    </row>
    <row r="226" spans="1:26" s="45" customFormat="1" x14ac:dyDescent="0.25">
      <c r="A226" s="127">
        <v>707</v>
      </c>
      <c r="B226" s="124" t="s">
        <v>230</v>
      </c>
      <c r="C226" s="408">
        <v>1881</v>
      </c>
      <c r="D226" s="412">
        <v>1.4392333333333334</v>
      </c>
      <c r="E226" s="420">
        <v>0</v>
      </c>
      <c r="F226" s="155">
        <v>0</v>
      </c>
      <c r="G226" s="419">
        <v>0</v>
      </c>
      <c r="H226" s="269">
        <v>429</v>
      </c>
      <c r="I226" s="15">
        <v>566</v>
      </c>
      <c r="J226" s="331">
        <v>0.75795053003533563</v>
      </c>
      <c r="K226" s="427">
        <v>0.75828913339743742</v>
      </c>
      <c r="L226" s="434">
        <v>0.66607527381002096</v>
      </c>
      <c r="M226" s="14">
        <f>Lisäosat[[#This Row],[HYTE-kerroin (sis. Kulttuurihyte)]]*Lisäosat[[#This Row],[Asukasmäärä 31.12.2024]]</f>
        <v>1252.8875900366495</v>
      </c>
      <c r="N226" s="427">
        <f>Lisäosat[[#This Row],[HYTE-kerroin (sis. Kulttuurihyte)]]/$N$7</f>
        <v>0.99083474594928722</v>
      </c>
      <c r="O226" s="439">
        <v>0</v>
      </c>
      <c r="P226" s="197">
        <v>272032.78098149999</v>
      </c>
      <c r="Q226" s="159">
        <v>0</v>
      </c>
      <c r="R226" s="159">
        <v>19997.312876086526</v>
      </c>
      <c r="S226" s="159">
        <v>38523.922447889694</v>
      </c>
      <c r="T226" s="159">
        <v>0</v>
      </c>
      <c r="U226" s="309">
        <f t="shared" si="4"/>
        <v>330554.01630547619</v>
      </c>
      <c r="V226" s="44"/>
      <c r="W226" s="44"/>
      <c r="X226" s="110"/>
      <c r="Y226" s="110"/>
      <c r="Z226" s="111"/>
    </row>
    <row r="227" spans="1:26" s="45" customFormat="1" x14ac:dyDescent="0.25">
      <c r="A227" s="127">
        <v>710</v>
      </c>
      <c r="B227" s="124" t="s">
        <v>231</v>
      </c>
      <c r="C227" s="408">
        <v>27036</v>
      </c>
      <c r="D227" s="412">
        <v>0</v>
      </c>
      <c r="E227" s="420">
        <v>0</v>
      </c>
      <c r="F227" s="155">
        <v>1</v>
      </c>
      <c r="G227" s="419">
        <v>3.6987720076934457E-5</v>
      </c>
      <c r="H227" s="269">
        <v>9703</v>
      </c>
      <c r="I227" s="15">
        <v>11468</v>
      </c>
      <c r="J227" s="331">
        <v>0.84609347750261599</v>
      </c>
      <c r="K227" s="427">
        <v>0.84647145744297092</v>
      </c>
      <c r="L227" s="434">
        <v>0.59122733412670003</v>
      </c>
      <c r="M227" s="14">
        <f>Lisäosat[[#This Row],[HYTE-kerroin (sis. Kulttuurihyte)]]*Lisäosat[[#This Row],[Asukasmäärä 31.12.2024]]</f>
        <v>15984.422205449462</v>
      </c>
      <c r="N227" s="427">
        <f>Lisäosat[[#This Row],[HYTE-kerroin (sis. Kulttuurihyte)]]/$N$7</f>
        <v>0.87949306698748353</v>
      </c>
      <c r="O227" s="439">
        <v>0</v>
      </c>
      <c r="P227" s="197">
        <v>0</v>
      </c>
      <c r="Q227" s="159">
        <v>0</v>
      </c>
      <c r="R227" s="159">
        <v>320850.53657446284</v>
      </c>
      <c r="S227" s="159">
        <v>491490.73413605144</v>
      </c>
      <c r="T227" s="159">
        <v>0</v>
      </c>
      <c r="U227" s="309">
        <f t="shared" si="4"/>
        <v>812341.27071051428</v>
      </c>
      <c r="V227" s="44"/>
      <c r="W227" s="44"/>
      <c r="X227" s="110"/>
      <c r="Y227" s="110"/>
      <c r="Z227" s="111"/>
    </row>
    <row r="228" spans="1:26" s="45" customFormat="1" x14ac:dyDescent="0.25">
      <c r="A228" s="127">
        <v>729</v>
      </c>
      <c r="B228" s="124" t="s">
        <v>232</v>
      </c>
      <c r="C228" s="408">
        <v>8858</v>
      </c>
      <c r="D228" s="412">
        <v>0.7809166666666667</v>
      </c>
      <c r="E228" s="420">
        <v>0</v>
      </c>
      <c r="F228" s="155">
        <v>0</v>
      </c>
      <c r="G228" s="419">
        <v>0</v>
      </c>
      <c r="H228" s="269">
        <v>2674</v>
      </c>
      <c r="I228" s="15">
        <v>2936</v>
      </c>
      <c r="J228" s="331">
        <v>0.9107629427792916</v>
      </c>
      <c r="K228" s="427">
        <v>0.9111698128615493</v>
      </c>
      <c r="L228" s="434">
        <v>0.66688766139872002</v>
      </c>
      <c r="M228" s="14">
        <f>Lisäosat[[#This Row],[HYTE-kerroin (sis. Kulttuurihyte)]]*Lisäosat[[#This Row],[Asukasmäärä 31.12.2024]]</f>
        <v>5907.2909046698624</v>
      </c>
      <c r="N228" s="427">
        <f>Lisäosat[[#This Row],[HYTE-kerroin (sis. Kulttuurihyte)]]/$N$7</f>
        <v>0.99204323075830381</v>
      </c>
      <c r="O228" s="439">
        <v>0</v>
      </c>
      <c r="P228" s="197">
        <v>463393.93523499998</v>
      </c>
      <c r="Q228" s="159">
        <v>0</v>
      </c>
      <c r="R228" s="159">
        <v>113157.413676633</v>
      </c>
      <c r="S228" s="159">
        <v>181638.01644963934</v>
      </c>
      <c r="T228" s="159">
        <v>0</v>
      </c>
      <c r="U228" s="309">
        <f t="shared" si="4"/>
        <v>758189.36536127236</v>
      </c>
      <c r="V228" s="44"/>
      <c r="W228" s="44"/>
      <c r="X228" s="110"/>
      <c r="Y228" s="110"/>
      <c r="Z228" s="111"/>
    </row>
    <row r="229" spans="1:26" s="45" customFormat="1" x14ac:dyDescent="0.25">
      <c r="A229" s="127">
        <v>732</v>
      </c>
      <c r="B229" s="124" t="s">
        <v>233</v>
      </c>
      <c r="C229" s="408">
        <v>3285</v>
      </c>
      <c r="D229" s="412">
        <v>1.7943166666666666</v>
      </c>
      <c r="E229" s="420">
        <v>0</v>
      </c>
      <c r="F229" s="155">
        <v>3</v>
      </c>
      <c r="G229" s="419">
        <v>9.1324200913242006E-4</v>
      </c>
      <c r="H229" s="269">
        <v>1112</v>
      </c>
      <c r="I229" s="15">
        <v>1194</v>
      </c>
      <c r="J229" s="331">
        <v>0.93132328308207701</v>
      </c>
      <c r="K229" s="427">
        <v>0.93173933819696764</v>
      </c>
      <c r="L229" s="434">
        <v>0.51763066453353102</v>
      </c>
      <c r="M229" s="14">
        <f>Lisäosat[[#This Row],[HYTE-kerroin (sis. Kulttuurihyte)]]*Lisäosat[[#This Row],[Asukasmäärä 31.12.2024]]</f>
        <v>1700.4167329926495</v>
      </c>
      <c r="N229" s="427">
        <f>Lisäosat[[#This Row],[HYTE-kerroin (sis. Kulttuurihyte)]]/$N$7</f>
        <v>0.77001274203571202</v>
      </c>
      <c r="O229" s="439">
        <v>0</v>
      </c>
      <c r="P229" s="197">
        <v>1184583.5503425</v>
      </c>
      <c r="Q229" s="159">
        <v>0</v>
      </c>
      <c r="R229" s="159">
        <v>42911.907438198083</v>
      </c>
      <c r="S229" s="159">
        <v>52284.596696329783</v>
      </c>
      <c r="T229" s="159">
        <v>0</v>
      </c>
      <c r="U229" s="309">
        <f t="shared" si="4"/>
        <v>1279780.0544770279</v>
      </c>
      <c r="V229" s="44"/>
      <c r="W229" s="44"/>
      <c r="X229" s="110"/>
      <c r="Y229" s="110"/>
      <c r="Z229" s="111"/>
    </row>
    <row r="230" spans="1:26" s="45" customFormat="1" x14ac:dyDescent="0.25">
      <c r="A230" s="127">
        <v>734</v>
      </c>
      <c r="B230" s="124" t="s">
        <v>234</v>
      </c>
      <c r="C230" s="408">
        <v>50870</v>
      </c>
      <c r="D230" s="412">
        <v>0</v>
      </c>
      <c r="E230" s="420">
        <v>0</v>
      </c>
      <c r="F230" s="155">
        <v>0</v>
      </c>
      <c r="G230" s="419">
        <v>0</v>
      </c>
      <c r="H230" s="269">
        <v>18449</v>
      </c>
      <c r="I230" s="15">
        <v>20750</v>
      </c>
      <c r="J230" s="331">
        <v>0.88910843373493975</v>
      </c>
      <c r="K230" s="427">
        <v>0.88950562998061244</v>
      </c>
      <c r="L230" s="434">
        <v>0.73216990499113999</v>
      </c>
      <c r="M230" s="14">
        <f>Lisäosat[[#This Row],[HYTE-kerroin (sis. Kulttuurihyte)]]*Lisäosat[[#This Row],[Asukasmäärä 31.12.2024]]</f>
        <v>37245.483066899294</v>
      </c>
      <c r="N230" s="427">
        <f>Lisäosat[[#This Row],[HYTE-kerroin (sis. Kulttuurihyte)]]/$N$7</f>
        <v>1.0891552506579407</v>
      </c>
      <c r="O230" s="439">
        <v>0</v>
      </c>
      <c r="P230" s="197">
        <v>0</v>
      </c>
      <c r="Q230" s="159">
        <v>0</v>
      </c>
      <c r="R230" s="159">
        <v>634393.10258753481</v>
      </c>
      <c r="S230" s="159">
        <v>1145228.1215120386</v>
      </c>
      <c r="T230" s="159">
        <v>0</v>
      </c>
      <c r="U230" s="309">
        <f t="shared" si="4"/>
        <v>1779621.2240995734</v>
      </c>
      <c r="V230" s="44"/>
      <c r="W230" s="44"/>
      <c r="X230" s="110"/>
      <c r="Y230" s="110"/>
      <c r="Z230" s="111"/>
    </row>
    <row r="231" spans="1:26" s="45" customFormat="1" x14ac:dyDescent="0.25">
      <c r="A231" s="127">
        <v>738</v>
      </c>
      <c r="B231" s="124" t="s">
        <v>235</v>
      </c>
      <c r="C231" s="408">
        <v>2965</v>
      </c>
      <c r="D231" s="412">
        <v>0</v>
      </c>
      <c r="E231" s="420">
        <v>0</v>
      </c>
      <c r="F231" s="155">
        <v>0</v>
      </c>
      <c r="G231" s="419">
        <v>0</v>
      </c>
      <c r="H231" s="269">
        <v>734</v>
      </c>
      <c r="I231" s="15">
        <v>1273</v>
      </c>
      <c r="J231" s="331">
        <v>0.57659073055773757</v>
      </c>
      <c r="K231" s="427">
        <v>0.57684831407036397</v>
      </c>
      <c r="L231" s="434">
        <v>0.61043109135207996</v>
      </c>
      <c r="M231" s="14">
        <f>Lisäosat[[#This Row],[HYTE-kerroin (sis. Kulttuurihyte)]]*Lisäosat[[#This Row],[Asukasmäärä 31.12.2024]]</f>
        <v>1809.928185858917</v>
      </c>
      <c r="N231" s="427">
        <f>Lisäosat[[#This Row],[HYTE-kerroin (sis. Kulttuurihyte)]]/$N$7</f>
        <v>0.90806003330472918</v>
      </c>
      <c r="O231" s="439">
        <v>7.734707237303888E-2</v>
      </c>
      <c r="P231" s="197">
        <v>0</v>
      </c>
      <c r="Q231" s="159">
        <v>0</v>
      </c>
      <c r="R231" s="159">
        <v>23979.180622085179</v>
      </c>
      <c r="S231" s="159">
        <v>55651.866634131948</v>
      </c>
      <c r="T231" s="159">
        <v>2513.5014026632207</v>
      </c>
      <c r="U231" s="309">
        <f t="shared" si="4"/>
        <v>82144.548658880361</v>
      </c>
      <c r="V231" s="44"/>
      <c r="W231" s="44"/>
      <c r="X231" s="110"/>
      <c r="Y231" s="110"/>
      <c r="Z231" s="111"/>
    </row>
    <row r="232" spans="1:26" s="45" customFormat="1" x14ac:dyDescent="0.25">
      <c r="A232" s="127">
        <v>739</v>
      </c>
      <c r="B232" s="124" t="s">
        <v>236</v>
      </c>
      <c r="C232" s="408">
        <v>3188</v>
      </c>
      <c r="D232" s="412">
        <v>0.60026666666666662</v>
      </c>
      <c r="E232" s="420">
        <v>0</v>
      </c>
      <c r="F232" s="155">
        <v>0</v>
      </c>
      <c r="G232" s="419">
        <v>0</v>
      </c>
      <c r="H232" s="269">
        <v>861</v>
      </c>
      <c r="I232" s="15">
        <v>1064</v>
      </c>
      <c r="J232" s="331">
        <v>0.80921052631578949</v>
      </c>
      <c r="K232" s="427">
        <v>0.80957202933478711</v>
      </c>
      <c r="L232" s="434">
        <v>0.70457996734259398</v>
      </c>
      <c r="M232" s="14">
        <f>Lisäosat[[#This Row],[HYTE-kerroin (sis. Kulttuurihyte)]]*Lisäosat[[#This Row],[Asukasmäärä 31.12.2024]]</f>
        <v>2246.2009358881896</v>
      </c>
      <c r="N232" s="427">
        <f>Lisäosat[[#This Row],[HYTE-kerroin (sis. Kulttuurihyte)]]/$N$7</f>
        <v>1.0481132394384238</v>
      </c>
      <c r="O232" s="439">
        <v>0</v>
      </c>
      <c r="P232" s="197">
        <v>128195.42243199998</v>
      </c>
      <c r="Q232" s="159">
        <v>0</v>
      </c>
      <c r="R232" s="159">
        <v>36184.437125860597</v>
      </c>
      <c r="S232" s="159">
        <v>69066.428101504804</v>
      </c>
      <c r="T232" s="159">
        <v>0</v>
      </c>
      <c r="U232" s="309">
        <f t="shared" si="4"/>
        <v>233446.28765936539</v>
      </c>
      <c r="V232" s="44"/>
      <c r="W232" s="44"/>
      <c r="X232" s="110"/>
      <c r="Y232" s="110"/>
      <c r="Z232" s="111"/>
    </row>
    <row r="233" spans="1:26" s="45" customFormat="1" x14ac:dyDescent="0.25">
      <c r="A233" s="127">
        <v>740</v>
      </c>
      <c r="B233" s="124" t="s">
        <v>237</v>
      </c>
      <c r="C233" s="408">
        <v>31460</v>
      </c>
      <c r="D233" s="412">
        <v>0.3679</v>
      </c>
      <c r="E233" s="420">
        <v>0</v>
      </c>
      <c r="F233" s="155">
        <v>1</v>
      </c>
      <c r="G233" s="419">
        <v>3.1786395422759061E-5</v>
      </c>
      <c r="H233" s="269">
        <v>11733</v>
      </c>
      <c r="I233" s="15">
        <v>11581</v>
      </c>
      <c r="J233" s="331">
        <v>1.0131249460322942</v>
      </c>
      <c r="K233" s="427">
        <v>1.013577544848921</v>
      </c>
      <c r="L233" s="434">
        <v>0.50980977841882702</v>
      </c>
      <c r="M233" s="14">
        <f>Lisäosat[[#This Row],[HYTE-kerroin (sis. Kulttuurihyte)]]*Lisäosat[[#This Row],[Asukasmäärä 31.12.2024]]</f>
        <v>16038.615629056298</v>
      </c>
      <c r="N233" s="427">
        <f>Lisäosat[[#This Row],[HYTE-kerroin (sis. Kulttuurihyte)]]/$N$7</f>
        <v>0.75837861296463149</v>
      </c>
      <c r="O233" s="439">
        <v>0</v>
      </c>
      <c r="P233" s="197">
        <v>775351.23665999994</v>
      </c>
      <c r="Q233" s="159">
        <v>0</v>
      </c>
      <c r="R233" s="159">
        <v>447057.83684447769</v>
      </c>
      <c r="S233" s="159">
        <v>493157.07935713726</v>
      </c>
      <c r="T233" s="159">
        <v>0</v>
      </c>
      <c r="U233" s="309">
        <f t="shared" si="4"/>
        <v>1715566.1528616149</v>
      </c>
      <c r="V233" s="44"/>
      <c r="W233" s="44"/>
      <c r="X233" s="110"/>
      <c r="Y233" s="110"/>
      <c r="Z233" s="111"/>
    </row>
    <row r="234" spans="1:26" s="45" customFormat="1" x14ac:dyDescent="0.25">
      <c r="A234" s="127">
        <v>742</v>
      </c>
      <c r="B234" s="124" t="s">
        <v>238</v>
      </c>
      <c r="C234" s="408">
        <v>964</v>
      </c>
      <c r="D234" s="412">
        <v>1.9433833333333332</v>
      </c>
      <c r="E234" s="420">
        <v>0</v>
      </c>
      <c r="F234" s="155">
        <v>5</v>
      </c>
      <c r="G234" s="419">
        <v>5.1867219917012446E-3</v>
      </c>
      <c r="H234" s="269">
        <v>359</v>
      </c>
      <c r="I234" s="15">
        <v>374</v>
      </c>
      <c r="J234" s="331">
        <v>0.9598930481283422</v>
      </c>
      <c r="K234" s="427">
        <v>0.96032186636973749</v>
      </c>
      <c r="L234" s="434">
        <v>0.62952566820372602</v>
      </c>
      <c r="M234" s="14">
        <f>Lisäosat[[#This Row],[HYTE-kerroin (sis. Kulttuurihyte)]]*Lisäosat[[#This Row],[Asukasmäärä 31.12.2024]]</f>
        <v>606.86274414839193</v>
      </c>
      <c r="N234" s="427">
        <f>Lisäosat[[#This Row],[HYTE-kerroin (sis. Kulttuurihyte)]]/$N$7</f>
        <v>0.93646458598477078</v>
      </c>
      <c r="O234" s="439">
        <v>0</v>
      </c>
      <c r="P234" s="197">
        <v>376501.52555399993</v>
      </c>
      <c r="Q234" s="159">
        <v>0</v>
      </c>
      <c r="R234" s="159">
        <v>12979.018914109585</v>
      </c>
      <c r="S234" s="159">
        <v>18659.880964582226</v>
      </c>
      <c r="T234" s="159">
        <v>0</v>
      </c>
      <c r="U234" s="309">
        <f t="shared" si="4"/>
        <v>408140.4254326917</v>
      </c>
      <c r="V234" s="44"/>
      <c r="W234" s="44"/>
      <c r="X234" s="110"/>
      <c r="Y234" s="110"/>
      <c r="Z234" s="111"/>
    </row>
    <row r="235" spans="1:26" s="45" customFormat="1" x14ac:dyDescent="0.25">
      <c r="A235" s="127">
        <v>743</v>
      </c>
      <c r="B235" s="124" t="s">
        <v>239</v>
      </c>
      <c r="C235" s="408">
        <v>66611</v>
      </c>
      <c r="D235" s="412">
        <v>0</v>
      </c>
      <c r="E235" s="420">
        <v>0</v>
      </c>
      <c r="F235" s="155">
        <v>4</v>
      </c>
      <c r="G235" s="419">
        <v>6.0050141868460165E-5</v>
      </c>
      <c r="H235" s="269">
        <v>33610</v>
      </c>
      <c r="I235" s="15">
        <v>30110</v>
      </c>
      <c r="J235" s="331">
        <v>1.1162404516771836</v>
      </c>
      <c r="K235" s="427">
        <v>1.1167391158444007</v>
      </c>
      <c r="L235" s="434">
        <v>0.67126960928745605</v>
      </c>
      <c r="M235" s="14">
        <f>Lisäosat[[#This Row],[HYTE-kerroin (sis. Kulttuurihyte)]]*Lisäosat[[#This Row],[Asukasmäärä 31.12.2024]]</f>
        <v>44713.939944246733</v>
      </c>
      <c r="N235" s="427">
        <f>Lisäosat[[#This Row],[HYTE-kerroin (sis. Kulttuurihyte)]]/$N$7</f>
        <v>0.99856169255056237</v>
      </c>
      <c r="O235" s="439">
        <v>0.95658854805088878</v>
      </c>
      <c r="P235" s="197">
        <v>0</v>
      </c>
      <c r="Q235" s="159">
        <v>0</v>
      </c>
      <c r="R235" s="159">
        <v>1042907.2716220694</v>
      </c>
      <c r="S235" s="159">
        <v>1374869.0372943755</v>
      </c>
      <c r="T235" s="159">
        <v>698363.74472542666</v>
      </c>
      <c r="U235" s="309">
        <f t="shared" si="4"/>
        <v>3116140.0536418715</v>
      </c>
      <c r="V235" s="44"/>
      <c r="W235" s="44"/>
      <c r="X235" s="110"/>
      <c r="Y235" s="110"/>
      <c r="Z235" s="111"/>
    </row>
    <row r="236" spans="1:26" s="45" customFormat="1" x14ac:dyDescent="0.25">
      <c r="A236" s="127">
        <v>746</v>
      </c>
      <c r="B236" s="124" t="s">
        <v>240</v>
      </c>
      <c r="C236" s="408">
        <v>4603</v>
      </c>
      <c r="D236" s="412">
        <v>0.17035</v>
      </c>
      <c r="E236" s="420">
        <v>0</v>
      </c>
      <c r="F236" s="155">
        <v>1</v>
      </c>
      <c r="G236" s="419">
        <v>2.1724961981316532E-4</v>
      </c>
      <c r="H236" s="269">
        <v>2016</v>
      </c>
      <c r="I236" s="15">
        <v>1739</v>
      </c>
      <c r="J236" s="331">
        <v>1.1592869465209892</v>
      </c>
      <c r="K236" s="427">
        <v>1.1598048410829396</v>
      </c>
      <c r="L236" s="434">
        <v>0.67783955600276302</v>
      </c>
      <c r="M236" s="14">
        <f>Lisäosat[[#This Row],[HYTE-kerroin (sis. Kulttuurihyte)]]*Lisäosat[[#This Row],[Asukasmäärä 31.12.2024]]</f>
        <v>3120.0954762807182</v>
      </c>
      <c r="N236" s="427">
        <f>Lisäosat[[#This Row],[HYTE-kerroin (sis. Kulttuurihyte)]]/$N$7</f>
        <v>1.0083349595378281</v>
      </c>
      <c r="O236" s="439">
        <v>0</v>
      </c>
      <c r="P236" s="197">
        <v>52528.269139499993</v>
      </c>
      <c r="Q236" s="159">
        <v>0</v>
      </c>
      <c r="R236" s="159">
        <v>74846.915202736884</v>
      </c>
      <c r="S236" s="159">
        <v>95937.03147361672</v>
      </c>
      <c r="T236" s="159">
        <v>0</v>
      </c>
      <c r="U236" s="309">
        <f t="shared" si="4"/>
        <v>223312.21581585359</v>
      </c>
      <c r="V236" s="44"/>
      <c r="W236" s="44"/>
      <c r="X236" s="110"/>
      <c r="Y236" s="110"/>
      <c r="Z236" s="111"/>
    </row>
    <row r="237" spans="1:26" s="45" customFormat="1" x14ac:dyDescent="0.25">
      <c r="A237" s="127">
        <v>747</v>
      </c>
      <c r="B237" s="124" t="s">
        <v>241</v>
      </c>
      <c r="C237" s="408">
        <v>1264</v>
      </c>
      <c r="D237" s="412">
        <v>1.2231166666666669</v>
      </c>
      <c r="E237" s="420">
        <v>0</v>
      </c>
      <c r="F237" s="155">
        <v>0</v>
      </c>
      <c r="G237" s="419">
        <v>0</v>
      </c>
      <c r="H237" s="269">
        <v>348</v>
      </c>
      <c r="I237" s="15">
        <v>436</v>
      </c>
      <c r="J237" s="331">
        <v>0.79816513761467889</v>
      </c>
      <c r="K237" s="427">
        <v>0.79852170626711605</v>
      </c>
      <c r="L237" s="434">
        <v>0.53648744626937706</v>
      </c>
      <c r="M237" s="14">
        <f>Lisäosat[[#This Row],[HYTE-kerroin (sis. Kulttuurihyte)]]*Lisäosat[[#This Row],[Asukasmäärä 31.12.2024]]</f>
        <v>678.12013208449264</v>
      </c>
      <c r="N237" s="427">
        <f>Lisäosat[[#This Row],[HYTE-kerroin (sis. Kulttuurihyte)]]/$N$7</f>
        <v>0.79806355742446522</v>
      </c>
      <c r="O237" s="439">
        <v>0</v>
      </c>
      <c r="P237" s="197">
        <v>155351.76610800001</v>
      </c>
      <c r="Q237" s="159">
        <v>0</v>
      </c>
      <c r="R237" s="159">
        <v>14150.826742837316</v>
      </c>
      <c r="S237" s="159">
        <v>20850.910797202116</v>
      </c>
      <c r="T237" s="159">
        <v>0</v>
      </c>
      <c r="U237" s="309">
        <f t="shared" si="4"/>
        <v>190353.50364803945</v>
      </c>
      <c r="V237" s="44"/>
      <c r="W237" s="44"/>
      <c r="X237" s="110"/>
      <c r="Y237" s="110"/>
      <c r="Z237" s="111"/>
    </row>
    <row r="238" spans="1:26" s="45" customFormat="1" x14ac:dyDescent="0.25">
      <c r="A238" s="127">
        <v>748</v>
      </c>
      <c r="B238" s="124" t="s">
        <v>242</v>
      </c>
      <c r="C238" s="408">
        <v>4804</v>
      </c>
      <c r="D238" s="412">
        <v>0.54026666666666667</v>
      </c>
      <c r="E238" s="420">
        <v>0</v>
      </c>
      <c r="F238" s="155">
        <v>0</v>
      </c>
      <c r="G238" s="419">
        <v>0</v>
      </c>
      <c r="H238" s="269">
        <v>1618</v>
      </c>
      <c r="I238" s="15">
        <v>1749</v>
      </c>
      <c r="J238" s="331">
        <v>0.9251000571755289</v>
      </c>
      <c r="K238" s="427">
        <v>0.92551333215486764</v>
      </c>
      <c r="L238" s="434">
        <v>0.57665568196206396</v>
      </c>
      <c r="M238" s="14">
        <f>Lisäosat[[#This Row],[HYTE-kerroin (sis. Kulttuurihyte)]]*Lisäosat[[#This Row],[Asukasmäärä 31.12.2024]]</f>
        <v>2770.2538961457553</v>
      </c>
      <c r="N238" s="427">
        <f>Lisäosat[[#This Row],[HYTE-kerroin (sis. Kulttuurihyte)]]/$N$7</f>
        <v>0.85781668919909759</v>
      </c>
      <c r="O238" s="439">
        <v>0</v>
      </c>
      <c r="P238" s="197">
        <v>173868.597056</v>
      </c>
      <c r="Q238" s="159">
        <v>0</v>
      </c>
      <c r="R238" s="159">
        <v>62335.247988361218</v>
      </c>
      <c r="S238" s="159">
        <v>85180.064919440643</v>
      </c>
      <c r="T238" s="159">
        <v>0</v>
      </c>
      <c r="U238" s="309">
        <f t="shared" si="4"/>
        <v>321383.90996380185</v>
      </c>
      <c r="V238" s="44"/>
      <c r="W238" s="44"/>
      <c r="X238" s="110"/>
      <c r="Y238" s="110"/>
      <c r="Z238" s="111"/>
    </row>
    <row r="239" spans="1:26" s="45" customFormat="1" x14ac:dyDescent="0.25">
      <c r="A239" s="127">
        <v>749</v>
      </c>
      <c r="B239" s="124" t="s">
        <v>243</v>
      </c>
      <c r="C239" s="408">
        <v>21269</v>
      </c>
      <c r="D239" s="412">
        <v>0</v>
      </c>
      <c r="E239" s="420">
        <v>0</v>
      </c>
      <c r="F239" s="155">
        <v>1</v>
      </c>
      <c r="G239" s="419">
        <v>4.7016784992242228E-5</v>
      </c>
      <c r="H239" s="269">
        <v>7145</v>
      </c>
      <c r="I239" s="15">
        <v>9107</v>
      </c>
      <c r="J239" s="331">
        <v>0.78456132645217969</v>
      </c>
      <c r="K239" s="427">
        <v>0.78491181780007724</v>
      </c>
      <c r="L239" s="434">
        <v>0.64462290373831799</v>
      </c>
      <c r="M239" s="14">
        <f>Lisäosat[[#This Row],[HYTE-kerroin (sis. Kulttuurihyte)]]*Lisäosat[[#This Row],[Asukasmäärä 31.12.2024]]</f>
        <v>13710.484539610285</v>
      </c>
      <c r="N239" s="427">
        <f>Lisäosat[[#This Row],[HYTE-kerroin (sis. Kulttuurihyte)]]/$N$7</f>
        <v>0.95892280673493868</v>
      </c>
      <c r="O239" s="439">
        <v>0</v>
      </c>
      <c r="P239" s="197">
        <v>0</v>
      </c>
      <c r="Q239" s="159">
        <v>0</v>
      </c>
      <c r="R239" s="159">
        <v>234053.93812811357</v>
      </c>
      <c r="S239" s="159">
        <v>421571.45407712669</v>
      </c>
      <c r="T239" s="159">
        <v>0</v>
      </c>
      <c r="U239" s="309">
        <f t="shared" si="4"/>
        <v>655625.3922052402</v>
      </c>
      <c r="V239" s="44"/>
      <c r="W239" s="44"/>
      <c r="X239" s="110"/>
      <c r="Y239" s="110"/>
      <c r="Z239" s="111"/>
    </row>
    <row r="240" spans="1:26" s="45" customFormat="1" x14ac:dyDescent="0.25">
      <c r="A240" s="127">
        <v>751</v>
      </c>
      <c r="B240" s="124" t="s">
        <v>244</v>
      </c>
      <c r="C240" s="408">
        <v>2778</v>
      </c>
      <c r="D240" s="412">
        <v>0.79239999999999999</v>
      </c>
      <c r="E240" s="420">
        <v>0</v>
      </c>
      <c r="F240" s="155">
        <v>0</v>
      </c>
      <c r="G240" s="419">
        <v>0</v>
      </c>
      <c r="H240" s="269">
        <v>576</v>
      </c>
      <c r="I240" s="15">
        <v>980</v>
      </c>
      <c r="J240" s="331">
        <v>0.58775510204081638</v>
      </c>
      <c r="K240" s="427">
        <v>0.58801767307382857</v>
      </c>
      <c r="L240" s="434">
        <v>0.63599027323102297</v>
      </c>
      <c r="M240" s="14">
        <f>Lisäosat[[#This Row],[HYTE-kerroin (sis. Kulttuurihyte)]]*Lisäosat[[#This Row],[Asukasmäärä 31.12.2024]]</f>
        <v>1766.7809790357819</v>
      </c>
      <c r="N240" s="427">
        <f>Lisäosat[[#This Row],[HYTE-kerroin (sis. Kulttuurihyte)]]/$N$7</f>
        <v>0.94608114965518741</v>
      </c>
      <c r="O240" s="439">
        <v>0</v>
      </c>
      <c r="P240" s="197">
        <v>147464.22952799997</v>
      </c>
      <c r="Q240" s="159">
        <v>0</v>
      </c>
      <c r="R240" s="159">
        <v>22901.853603103322</v>
      </c>
      <c r="S240" s="159">
        <v>54325.171675449434</v>
      </c>
      <c r="T240" s="159">
        <v>0</v>
      </c>
      <c r="U240" s="309">
        <f t="shared" si="4"/>
        <v>224691.25480655272</v>
      </c>
      <c r="V240" s="44"/>
      <c r="W240" s="44"/>
      <c r="X240" s="110"/>
      <c r="Y240" s="110"/>
      <c r="Z240" s="111"/>
    </row>
    <row r="241" spans="1:26" s="45" customFormat="1" x14ac:dyDescent="0.25">
      <c r="A241" s="127">
        <v>753</v>
      </c>
      <c r="B241" s="124" t="s">
        <v>245</v>
      </c>
      <c r="C241" s="408">
        <v>22826</v>
      </c>
      <c r="D241" s="412">
        <v>0</v>
      </c>
      <c r="E241" s="420">
        <v>0</v>
      </c>
      <c r="F241" s="155">
        <v>2</v>
      </c>
      <c r="G241" s="419">
        <v>8.7619381407167272E-5</v>
      </c>
      <c r="H241" s="269">
        <v>6920</v>
      </c>
      <c r="I241" s="15">
        <v>11132</v>
      </c>
      <c r="J241" s="331">
        <v>0.62163133309378371</v>
      </c>
      <c r="K241" s="427">
        <v>0.62190903783971685</v>
      </c>
      <c r="L241" s="434">
        <v>0.61418226251506403</v>
      </c>
      <c r="M241" s="14">
        <f>Lisäosat[[#This Row],[HYTE-kerroin (sis. Kulttuurihyte)]]*Lisäosat[[#This Row],[Asukasmäärä 31.12.2024]]</f>
        <v>14019.324324168851</v>
      </c>
      <c r="N241" s="427">
        <f>Lisäosat[[#This Row],[HYTE-kerroin (sis. Kulttuurihyte)]]/$N$7</f>
        <v>0.91364016947316429</v>
      </c>
      <c r="O241" s="439">
        <v>0.94675947074863342</v>
      </c>
      <c r="P241" s="197">
        <v>0</v>
      </c>
      <c r="Q241" s="159">
        <v>0</v>
      </c>
      <c r="R241" s="159">
        <v>199023.65368216587</v>
      </c>
      <c r="S241" s="159">
        <v>431067.69300851331</v>
      </c>
      <c r="T241" s="159">
        <v>236853.61920521909</v>
      </c>
      <c r="U241" s="309">
        <f t="shared" si="4"/>
        <v>866944.96589589829</v>
      </c>
      <c r="V241" s="44"/>
      <c r="W241" s="44"/>
      <c r="X241" s="110"/>
      <c r="Y241" s="110"/>
      <c r="Z241" s="111"/>
    </row>
    <row r="242" spans="1:26" s="45" customFormat="1" x14ac:dyDescent="0.25">
      <c r="A242" s="127">
        <v>755</v>
      </c>
      <c r="B242" s="124" t="s">
        <v>246</v>
      </c>
      <c r="C242" s="408">
        <v>6182</v>
      </c>
      <c r="D242" s="412">
        <v>0</v>
      </c>
      <c r="E242" s="420">
        <v>0</v>
      </c>
      <c r="F242" s="155">
        <v>0</v>
      </c>
      <c r="G242" s="419">
        <v>0</v>
      </c>
      <c r="H242" s="269">
        <v>1288</v>
      </c>
      <c r="I242" s="15">
        <v>2952</v>
      </c>
      <c r="J242" s="331">
        <v>0.43631436314363142</v>
      </c>
      <c r="K242" s="427">
        <v>0.43650928023180446</v>
      </c>
      <c r="L242" s="434">
        <v>0.68700806333500697</v>
      </c>
      <c r="M242" s="14">
        <f>Lisäosat[[#This Row],[HYTE-kerroin (sis. Kulttuurihyte)]]*Lisäosat[[#This Row],[Asukasmäärä 31.12.2024]]</f>
        <v>4247.0838475370128</v>
      </c>
      <c r="N242" s="427">
        <f>Lisäosat[[#This Row],[HYTE-kerroin (sis. Kulttuurihyte)]]/$N$7</f>
        <v>1.0219737718319912</v>
      </c>
      <c r="O242" s="439">
        <v>0</v>
      </c>
      <c r="P242" s="197">
        <v>0</v>
      </c>
      <c r="Q242" s="159">
        <v>0</v>
      </c>
      <c r="R242" s="159">
        <v>37832.975192910068</v>
      </c>
      <c r="S242" s="159">
        <v>130589.7911938092</v>
      </c>
      <c r="T242" s="159">
        <v>0</v>
      </c>
      <c r="U242" s="309">
        <f t="shared" si="4"/>
        <v>168422.76638671928</v>
      </c>
      <c r="V242" s="44"/>
      <c r="W242" s="44"/>
      <c r="X242" s="110"/>
      <c r="Y242" s="110"/>
      <c r="Z242" s="111"/>
    </row>
    <row r="243" spans="1:26" s="45" customFormat="1" x14ac:dyDescent="0.25">
      <c r="A243" s="127">
        <v>758</v>
      </c>
      <c r="B243" s="124" t="s">
        <v>247</v>
      </c>
      <c r="C243" s="408">
        <v>8127</v>
      </c>
      <c r="D243" s="412">
        <v>1.4546833333333333</v>
      </c>
      <c r="E243" s="420">
        <v>1</v>
      </c>
      <c r="F243" s="155">
        <v>129</v>
      </c>
      <c r="G243" s="419">
        <v>1.5873015873015872E-2</v>
      </c>
      <c r="H243" s="269">
        <v>3822</v>
      </c>
      <c r="I243" s="15">
        <v>3579</v>
      </c>
      <c r="J243" s="331">
        <v>1.0678960603520538</v>
      </c>
      <c r="K243" s="427">
        <v>1.0683731273664321</v>
      </c>
      <c r="L243" s="434">
        <v>0.60194958967563605</v>
      </c>
      <c r="M243" s="14">
        <f>Lisäosat[[#This Row],[HYTE-kerroin (sis. Kulttuurihyte)]]*Lisäosat[[#This Row],[Asukasmäärä 31.12.2024]]</f>
        <v>4892.0443152938942</v>
      </c>
      <c r="N243" s="427">
        <f>Lisäosat[[#This Row],[HYTE-kerroin (sis. Kulttuurihyte)]]/$N$7</f>
        <v>0.89544319120101723</v>
      </c>
      <c r="O243" s="439">
        <v>0</v>
      </c>
      <c r="P243" s="197">
        <v>1187954.91755325</v>
      </c>
      <c r="Q243" s="159">
        <v>126337.44</v>
      </c>
      <c r="R243" s="159">
        <v>121731.01105362005</v>
      </c>
      <c r="S243" s="159">
        <v>150421.10506379011</v>
      </c>
      <c r="T243" s="159">
        <v>0</v>
      </c>
      <c r="U243" s="309">
        <f t="shared" si="4"/>
        <v>1586444.4736706601</v>
      </c>
      <c r="V243" s="44"/>
      <c r="W243" s="44"/>
      <c r="X243" s="110"/>
      <c r="Y243" s="110"/>
      <c r="Z243" s="111"/>
    </row>
    <row r="244" spans="1:26" s="45" customFormat="1" x14ac:dyDescent="0.25">
      <c r="A244" s="127">
        <v>759</v>
      </c>
      <c r="B244" s="124" t="s">
        <v>248</v>
      </c>
      <c r="C244" s="408">
        <v>1800</v>
      </c>
      <c r="D244" s="412">
        <v>1.1890000000000001</v>
      </c>
      <c r="E244" s="420">
        <v>0</v>
      </c>
      <c r="F244" s="155">
        <v>0</v>
      </c>
      <c r="G244" s="419">
        <v>0</v>
      </c>
      <c r="H244" s="269">
        <v>647</v>
      </c>
      <c r="I244" s="15">
        <v>660</v>
      </c>
      <c r="J244" s="331">
        <v>0.98030303030303034</v>
      </c>
      <c r="K244" s="427">
        <v>0.98074096640675423</v>
      </c>
      <c r="L244" s="434">
        <v>0.55132481166474301</v>
      </c>
      <c r="M244" s="14">
        <f>Lisäosat[[#This Row],[HYTE-kerroin (sis. Kulttuurihyte)]]*Lisäosat[[#This Row],[Asukasmäärä 31.12.2024]]</f>
        <v>992.38466099653738</v>
      </c>
      <c r="N244" s="427">
        <f>Lisäosat[[#This Row],[HYTE-kerroin (sis. Kulttuurihyte)]]/$N$7</f>
        <v>0.82013520270260432</v>
      </c>
      <c r="O244" s="439">
        <v>0</v>
      </c>
      <c r="P244" s="197">
        <v>215057.99700000003</v>
      </c>
      <c r="Q244" s="159">
        <v>0</v>
      </c>
      <c r="R244" s="159">
        <v>24749.979028240847</v>
      </c>
      <c r="S244" s="159">
        <v>30513.950351753097</v>
      </c>
      <c r="T244" s="159">
        <v>0</v>
      </c>
      <c r="U244" s="309">
        <f t="shared" si="4"/>
        <v>270321.92637999397</v>
      </c>
      <c r="V244" s="44"/>
      <c r="W244" s="44"/>
      <c r="X244" s="110"/>
      <c r="Y244" s="110"/>
      <c r="Z244" s="111"/>
    </row>
    <row r="245" spans="1:26" s="45" customFormat="1" x14ac:dyDescent="0.25">
      <c r="A245" s="127">
        <v>761</v>
      </c>
      <c r="B245" s="124" t="s">
        <v>249</v>
      </c>
      <c r="C245" s="408">
        <v>8429</v>
      </c>
      <c r="D245" s="412">
        <v>0</v>
      </c>
      <c r="E245" s="420">
        <v>0</v>
      </c>
      <c r="F245" s="155">
        <v>0</v>
      </c>
      <c r="G245" s="419">
        <v>0</v>
      </c>
      <c r="H245" s="269">
        <v>2706</v>
      </c>
      <c r="I245" s="15">
        <v>3178</v>
      </c>
      <c r="J245" s="331">
        <v>0.8514789175582127</v>
      </c>
      <c r="K245" s="427">
        <v>0.85185930336549032</v>
      </c>
      <c r="L245" s="434">
        <v>0.58582279273612103</v>
      </c>
      <c r="M245" s="14">
        <f>Lisäosat[[#This Row],[HYTE-kerroin (sis. Kulttuurihyte)]]*Lisäosat[[#This Row],[Asukasmäärä 31.12.2024]]</f>
        <v>4937.900319972764</v>
      </c>
      <c r="N245" s="427">
        <f>Lisäosat[[#This Row],[HYTE-kerroin (sis. Kulttuurihyte)]]/$N$7</f>
        <v>0.87145342401278547</v>
      </c>
      <c r="O245" s="439">
        <v>0</v>
      </c>
      <c r="P245" s="197">
        <v>0</v>
      </c>
      <c r="Q245" s="159">
        <v>0</v>
      </c>
      <c r="R245" s="159">
        <v>100668.1153943094</v>
      </c>
      <c r="S245" s="159">
        <v>151831.09043044792</v>
      </c>
      <c r="T245" s="159">
        <v>0</v>
      </c>
      <c r="U245" s="309">
        <f t="shared" si="4"/>
        <v>252499.20582475731</v>
      </c>
      <c r="V245" s="44"/>
      <c r="W245" s="44"/>
      <c r="X245" s="110"/>
      <c r="Y245" s="110"/>
      <c r="Z245" s="111"/>
    </row>
    <row r="246" spans="1:26" s="45" customFormat="1" x14ac:dyDescent="0.25">
      <c r="A246" s="127">
        <v>762</v>
      </c>
      <c r="B246" s="124" t="s">
        <v>250</v>
      </c>
      <c r="C246" s="408">
        <v>3570</v>
      </c>
      <c r="D246" s="412">
        <v>1.0705166666666668</v>
      </c>
      <c r="E246" s="420">
        <v>0</v>
      </c>
      <c r="F246" s="155">
        <v>0</v>
      </c>
      <c r="G246" s="419">
        <v>0</v>
      </c>
      <c r="H246" s="269">
        <v>1054</v>
      </c>
      <c r="I246" s="15">
        <v>1243</v>
      </c>
      <c r="J246" s="331">
        <v>0.84794851166532581</v>
      </c>
      <c r="K246" s="427">
        <v>0.8483273203151801</v>
      </c>
      <c r="L246" s="434">
        <v>0.65007443703511703</v>
      </c>
      <c r="M246" s="14">
        <f>Lisäosat[[#This Row],[HYTE-kerroin (sis. Kulttuurihyte)]]*Lisäosat[[#This Row],[Asukasmäärä 31.12.2024]]</f>
        <v>2320.7657402153677</v>
      </c>
      <c r="N246" s="427">
        <f>Lisäosat[[#This Row],[HYTE-kerroin (sis. Kulttuurihyte)]]/$N$7</f>
        <v>0.967032353540768</v>
      </c>
      <c r="O246" s="439">
        <v>0</v>
      </c>
      <c r="P246" s="197">
        <v>384027.99608249997</v>
      </c>
      <c r="Q246" s="159">
        <v>0</v>
      </c>
      <c r="R246" s="159">
        <v>42459.970040023203</v>
      </c>
      <c r="S246" s="159">
        <v>71359.154729244998</v>
      </c>
      <c r="T246" s="159">
        <v>0</v>
      </c>
      <c r="U246" s="309">
        <f t="shared" si="4"/>
        <v>497847.12085176818</v>
      </c>
      <c r="V246" s="44"/>
      <c r="W246" s="44"/>
      <c r="X246" s="110"/>
      <c r="Y246" s="110"/>
      <c r="Z246" s="111"/>
    </row>
    <row r="247" spans="1:26" s="45" customFormat="1" x14ac:dyDescent="0.25">
      <c r="A247" s="127">
        <v>765</v>
      </c>
      <c r="B247" s="124" t="s">
        <v>251</v>
      </c>
      <c r="C247" s="408">
        <v>10185</v>
      </c>
      <c r="D247" s="412">
        <v>0.59563333333333335</v>
      </c>
      <c r="E247" s="420">
        <v>0</v>
      </c>
      <c r="F247" s="155">
        <v>0</v>
      </c>
      <c r="G247" s="419">
        <v>0</v>
      </c>
      <c r="H247" s="269">
        <v>4730</v>
      </c>
      <c r="I247" s="15">
        <v>4379</v>
      </c>
      <c r="J247" s="331">
        <v>1.080155286595113</v>
      </c>
      <c r="K247" s="427">
        <v>1.0806378302402979</v>
      </c>
      <c r="L247" s="434">
        <v>0.68830996757765694</v>
      </c>
      <c r="M247" s="14">
        <f>Lisäosat[[#This Row],[HYTE-kerroin (sis. Kulttuurihyte)]]*Lisäosat[[#This Row],[Asukasmäärä 31.12.2024]]</f>
        <v>7010.4370197784356</v>
      </c>
      <c r="N247" s="427">
        <f>Lisäosat[[#This Row],[HYTE-kerroin (sis. Kulttuurihyte)]]/$N$7</f>
        <v>1.0239104477757439</v>
      </c>
      <c r="O247" s="439">
        <v>0</v>
      </c>
      <c r="P247" s="197">
        <v>406396.54324499995</v>
      </c>
      <c r="Q247" s="159">
        <v>0</v>
      </c>
      <c r="R247" s="159">
        <v>154308.27413998402</v>
      </c>
      <c r="S247" s="159">
        <v>215557.67191201836</v>
      </c>
      <c r="T247" s="159">
        <v>0</v>
      </c>
      <c r="U247" s="309">
        <f t="shared" si="4"/>
        <v>776262.48929700232</v>
      </c>
      <c r="V247" s="44"/>
      <c r="W247" s="44"/>
      <c r="X247" s="110"/>
      <c r="Y247" s="110"/>
      <c r="Z247" s="111"/>
    </row>
    <row r="248" spans="1:26" s="45" customFormat="1" x14ac:dyDescent="0.25">
      <c r="A248" s="127">
        <v>768</v>
      </c>
      <c r="B248" s="124" t="s">
        <v>252</v>
      </c>
      <c r="C248" s="408">
        <v>2361</v>
      </c>
      <c r="D248" s="412">
        <v>1.2305166666666667</v>
      </c>
      <c r="E248" s="420">
        <v>0</v>
      </c>
      <c r="F248" s="155">
        <v>0</v>
      </c>
      <c r="G248" s="419">
        <v>0</v>
      </c>
      <c r="H248" s="269">
        <v>673</v>
      </c>
      <c r="I248" s="15">
        <v>774</v>
      </c>
      <c r="J248" s="331">
        <v>0.86950904392764861</v>
      </c>
      <c r="K248" s="427">
        <v>0.86989748443132908</v>
      </c>
      <c r="L248" s="434">
        <v>0.58918694678183403</v>
      </c>
      <c r="M248" s="14">
        <f>Lisäosat[[#This Row],[HYTE-kerroin (sis. Kulttuurihyte)]]*Lisäosat[[#This Row],[Asukasmäärä 31.12.2024]]</f>
        <v>1391.0703813519101</v>
      </c>
      <c r="N248" s="427">
        <f>Lisäosat[[#This Row],[HYTE-kerroin (sis. Kulttuurihyte)]]/$N$7</f>
        <v>0.87645784445936858</v>
      </c>
      <c r="O248" s="439">
        <v>0</v>
      </c>
      <c r="P248" s="197">
        <v>291934.03117725003</v>
      </c>
      <c r="Q248" s="159">
        <v>0</v>
      </c>
      <c r="R248" s="159">
        <v>28794.668009607998</v>
      </c>
      <c r="S248" s="159">
        <v>42772.781785786334</v>
      </c>
      <c r="T248" s="159">
        <v>0</v>
      </c>
      <c r="U248" s="309">
        <f t="shared" si="4"/>
        <v>363501.48097264435</v>
      </c>
      <c r="V248" s="44"/>
      <c r="W248" s="44"/>
      <c r="X248" s="110"/>
      <c r="Y248" s="110"/>
      <c r="Z248" s="111"/>
    </row>
    <row r="249" spans="1:26" s="45" customFormat="1" x14ac:dyDescent="0.25">
      <c r="A249" s="127">
        <v>777</v>
      </c>
      <c r="B249" s="124" t="s">
        <v>253</v>
      </c>
      <c r="C249" s="408">
        <v>7038</v>
      </c>
      <c r="D249" s="412">
        <v>1.4814499999999999</v>
      </c>
      <c r="E249" s="420">
        <v>0</v>
      </c>
      <c r="F249" s="155">
        <v>0</v>
      </c>
      <c r="G249" s="419">
        <v>0</v>
      </c>
      <c r="H249" s="269">
        <v>2054</v>
      </c>
      <c r="I249" s="15">
        <v>2311</v>
      </c>
      <c r="J249" s="331">
        <v>0.88879273041973172</v>
      </c>
      <c r="K249" s="427">
        <v>0.88918978562954565</v>
      </c>
      <c r="L249" s="434">
        <v>0.61136742357797802</v>
      </c>
      <c r="M249" s="14">
        <f>Lisäosat[[#This Row],[HYTE-kerroin (sis. Kulttuurihyte)]]*Lisäosat[[#This Row],[Asukasmäärä 31.12.2024]]</f>
        <v>4302.8039271418093</v>
      </c>
      <c r="N249" s="427">
        <f>Lisäosat[[#This Row],[HYTE-kerroin (sis. Kulttuurihyte)]]/$N$7</f>
        <v>0.90945289465186352</v>
      </c>
      <c r="O249" s="439">
        <v>0</v>
      </c>
      <c r="P249" s="197">
        <v>1047701.3358734997</v>
      </c>
      <c r="Q249" s="159">
        <v>0</v>
      </c>
      <c r="R249" s="159">
        <v>87738.810311875597</v>
      </c>
      <c r="S249" s="159">
        <v>132303.07819781141</v>
      </c>
      <c r="T249" s="159">
        <v>0</v>
      </c>
      <c r="U249" s="309">
        <f t="shared" si="4"/>
        <v>1267743.2243831868</v>
      </c>
      <c r="V249" s="44"/>
      <c r="W249" s="44"/>
      <c r="X249" s="110"/>
      <c r="Y249" s="110"/>
      <c r="Z249" s="111"/>
    </row>
    <row r="250" spans="1:26" s="45" customFormat="1" x14ac:dyDescent="0.25">
      <c r="A250" s="127">
        <v>778</v>
      </c>
      <c r="B250" s="124" t="s">
        <v>254</v>
      </c>
      <c r="C250" s="408">
        <v>6632</v>
      </c>
      <c r="D250" s="412">
        <v>0.39226666666666665</v>
      </c>
      <c r="E250" s="420">
        <v>0</v>
      </c>
      <c r="F250" s="155">
        <v>0</v>
      </c>
      <c r="G250" s="419">
        <v>0</v>
      </c>
      <c r="H250" s="269">
        <v>2280</v>
      </c>
      <c r="I250" s="15">
        <v>2439</v>
      </c>
      <c r="J250" s="331">
        <v>0.93480934809348093</v>
      </c>
      <c r="K250" s="427">
        <v>0.93522696055715171</v>
      </c>
      <c r="L250" s="434">
        <v>0.72183823715086604</v>
      </c>
      <c r="M250" s="14">
        <f>Lisäosat[[#This Row],[HYTE-kerroin (sis. Kulttuurihyte)]]*Lisäosat[[#This Row],[Asukasmäärä 31.12.2024]]</f>
        <v>4787.2311887845435</v>
      </c>
      <c r="N250" s="427">
        <f>Lisäosat[[#This Row],[HYTE-kerroin (sis. Kulttuurihyte)]]/$N$7</f>
        <v>1.0737861536770641</v>
      </c>
      <c r="O250" s="439">
        <v>0</v>
      </c>
      <c r="P250" s="197">
        <v>174275.32460799997</v>
      </c>
      <c r="Q250" s="159">
        <v>0</v>
      </c>
      <c r="R250" s="159">
        <v>86958.001337858717</v>
      </c>
      <c r="S250" s="159">
        <v>147198.29977042062</v>
      </c>
      <c r="T250" s="159">
        <v>0</v>
      </c>
      <c r="U250" s="309">
        <f t="shared" si="4"/>
        <v>408431.62571627926</v>
      </c>
      <c r="V250" s="44"/>
      <c r="W250" s="44"/>
      <c r="X250" s="110"/>
      <c r="Y250" s="110"/>
      <c r="Z250" s="111"/>
    </row>
    <row r="251" spans="1:26" s="45" customFormat="1" x14ac:dyDescent="0.25">
      <c r="A251" s="127">
        <v>781</v>
      </c>
      <c r="B251" s="124" t="s">
        <v>255</v>
      </c>
      <c r="C251" s="408">
        <v>3428</v>
      </c>
      <c r="D251" s="412">
        <v>1.0842833333333333</v>
      </c>
      <c r="E251" s="420">
        <v>0</v>
      </c>
      <c r="F251" s="155">
        <v>1</v>
      </c>
      <c r="G251" s="419">
        <v>2.9171528588098014E-4</v>
      </c>
      <c r="H251" s="269">
        <v>940</v>
      </c>
      <c r="I251" s="15">
        <v>1118</v>
      </c>
      <c r="J251" s="331">
        <v>0.84078711985688726</v>
      </c>
      <c r="K251" s="427">
        <v>0.84116272925923452</v>
      </c>
      <c r="L251" s="434">
        <v>0.62418273847824302</v>
      </c>
      <c r="M251" s="14">
        <f>Lisäosat[[#This Row],[HYTE-kerroin (sis. Kulttuurihyte)]]*Lisäosat[[#This Row],[Asukasmäärä 31.12.2024]]</f>
        <v>2139.698427503417</v>
      </c>
      <c r="N251" s="427">
        <f>Lisäosat[[#This Row],[HYTE-kerroin (sis. Kulttuurihyte)]]/$N$7</f>
        <v>0.92851659478117632</v>
      </c>
      <c r="O251" s="439">
        <v>0</v>
      </c>
      <c r="P251" s="197">
        <v>373495.03445099993</v>
      </c>
      <c r="Q251" s="159">
        <v>0</v>
      </c>
      <c r="R251" s="159">
        <v>40426.75181932719</v>
      </c>
      <c r="S251" s="159">
        <v>65791.677512427079</v>
      </c>
      <c r="T251" s="159">
        <v>0</v>
      </c>
      <c r="U251" s="309">
        <f t="shared" si="4"/>
        <v>479713.4637827542</v>
      </c>
      <c r="V251" s="44"/>
      <c r="W251" s="44"/>
      <c r="X251" s="110"/>
      <c r="Y251" s="110"/>
      <c r="Z251" s="111"/>
    </row>
    <row r="252" spans="1:26" s="45" customFormat="1" x14ac:dyDescent="0.25">
      <c r="A252" s="127">
        <v>783</v>
      </c>
      <c r="B252" s="124" t="s">
        <v>256</v>
      </c>
      <c r="C252" s="408">
        <v>6256</v>
      </c>
      <c r="D252" s="412">
        <v>0</v>
      </c>
      <c r="E252" s="420">
        <v>0</v>
      </c>
      <c r="F252" s="155">
        <v>0</v>
      </c>
      <c r="G252" s="419">
        <v>0</v>
      </c>
      <c r="H252" s="269">
        <v>3118</v>
      </c>
      <c r="I252" s="15">
        <v>2587</v>
      </c>
      <c r="J252" s="331">
        <v>1.2052570545032857</v>
      </c>
      <c r="K252" s="427">
        <v>1.2057954855415656</v>
      </c>
      <c r="L252" s="434">
        <v>0.54938234263943198</v>
      </c>
      <c r="M252" s="14">
        <f>Lisäosat[[#This Row],[HYTE-kerroin (sis. Kulttuurihyte)]]*Lisäosat[[#This Row],[Asukasmäärä 31.12.2024]]</f>
        <v>3436.9359355522865</v>
      </c>
      <c r="N252" s="427">
        <f>Lisäosat[[#This Row],[HYTE-kerroin (sis. Kulttuurihyte)]]/$N$7</f>
        <v>0.81724564069829952</v>
      </c>
      <c r="O252" s="439">
        <v>0</v>
      </c>
      <c r="P252" s="197">
        <v>0</v>
      </c>
      <c r="Q252" s="159">
        <v>0</v>
      </c>
      <c r="R252" s="159">
        <v>105759.26093682344</v>
      </c>
      <c r="S252" s="159">
        <v>105679.27601207099</v>
      </c>
      <c r="T252" s="159">
        <v>0</v>
      </c>
      <c r="U252" s="309">
        <f t="shared" si="4"/>
        <v>211438.53694889444</v>
      </c>
      <c r="V252" s="44"/>
      <c r="W252" s="44"/>
      <c r="X252" s="110"/>
      <c r="Y252" s="110"/>
      <c r="Z252" s="111"/>
    </row>
    <row r="253" spans="1:26" s="104" customFormat="1" x14ac:dyDescent="0.25">
      <c r="A253" s="124">
        <v>785</v>
      </c>
      <c r="B253" s="124" t="s">
        <v>257</v>
      </c>
      <c r="C253" s="408">
        <v>2581</v>
      </c>
      <c r="D253" s="412">
        <v>1.7081500000000001</v>
      </c>
      <c r="E253" s="420">
        <v>0</v>
      </c>
      <c r="F253" s="155">
        <v>0</v>
      </c>
      <c r="G253" s="419">
        <v>0</v>
      </c>
      <c r="H253" s="269">
        <v>791</v>
      </c>
      <c r="I253" s="15">
        <v>831</v>
      </c>
      <c r="J253" s="331">
        <v>0.95186522262334539</v>
      </c>
      <c r="K253" s="427">
        <v>0.95229045455059658</v>
      </c>
      <c r="L253" s="434">
        <v>0.603436920374671</v>
      </c>
      <c r="M253" s="14">
        <f>Lisäosat[[#This Row],[HYTE-kerroin (sis. Kulttuurihyte)]]*Lisäosat[[#This Row],[Asukasmäärä 31.12.2024]]</f>
        <v>1557.4706914870258</v>
      </c>
      <c r="N253" s="427">
        <f>Lisäosat[[#This Row],[HYTE-kerroin (sis. Kulttuurihyte)]]/$N$7</f>
        <v>0.89765570229888636</v>
      </c>
      <c r="O253" s="438">
        <v>0</v>
      </c>
      <c r="P253" s="197">
        <v>886023.50309549994</v>
      </c>
      <c r="Q253" s="159">
        <v>0</v>
      </c>
      <c r="R253" s="159">
        <v>34459.220517995163</v>
      </c>
      <c r="S253" s="159">
        <v>47889.276428982914</v>
      </c>
      <c r="T253" s="159">
        <v>0</v>
      </c>
      <c r="U253" s="309">
        <f t="shared" si="4"/>
        <v>968372.00004247809</v>
      </c>
      <c r="V253" s="59"/>
      <c r="W253" s="59"/>
      <c r="X253" s="109"/>
      <c r="Y253" s="110"/>
      <c r="Z253" s="111"/>
    </row>
    <row r="254" spans="1:26" s="45" customFormat="1" x14ac:dyDescent="0.25">
      <c r="A254" s="127">
        <v>790</v>
      </c>
      <c r="B254" s="124" t="s">
        <v>258</v>
      </c>
      <c r="C254" s="408">
        <v>23464</v>
      </c>
      <c r="D254" s="412">
        <v>0</v>
      </c>
      <c r="E254" s="420">
        <v>0</v>
      </c>
      <c r="F254" s="155">
        <v>0</v>
      </c>
      <c r="G254" s="419">
        <v>0</v>
      </c>
      <c r="H254" s="269">
        <v>7853</v>
      </c>
      <c r="I254" s="15">
        <v>9119</v>
      </c>
      <c r="J254" s="331">
        <v>0.86116898782761264</v>
      </c>
      <c r="K254" s="427">
        <v>0.86155370253267738</v>
      </c>
      <c r="L254" s="434">
        <v>0.64845678511421201</v>
      </c>
      <c r="M254" s="14">
        <f>Lisäosat[[#This Row],[HYTE-kerroin (sis. Kulttuurihyte)]]*Lisäosat[[#This Row],[Asukasmäärä 31.12.2024]]</f>
        <v>15215.390005919871</v>
      </c>
      <c r="N254" s="427">
        <f>Lisäosat[[#This Row],[HYTE-kerroin (sis. Kulttuurihyte)]]/$N$7</f>
        <v>0.9646259802777043</v>
      </c>
      <c r="O254" s="439">
        <v>0</v>
      </c>
      <c r="P254" s="197">
        <v>0</v>
      </c>
      <c r="Q254" s="159">
        <v>0</v>
      </c>
      <c r="R254" s="159">
        <v>283421.25498869893</v>
      </c>
      <c r="S254" s="159">
        <v>467844.44930554926</v>
      </c>
      <c r="T254" s="159">
        <v>0</v>
      </c>
      <c r="U254" s="309">
        <f t="shared" si="4"/>
        <v>751265.70429424825</v>
      </c>
      <c r="V254" s="44"/>
      <c r="W254" s="44"/>
      <c r="X254" s="110"/>
      <c r="Y254" s="110"/>
      <c r="Z254" s="111"/>
    </row>
    <row r="255" spans="1:26" s="45" customFormat="1" x14ac:dyDescent="0.25">
      <c r="A255" s="127">
        <v>791</v>
      </c>
      <c r="B255" s="124" t="s">
        <v>259</v>
      </c>
      <c r="C255" s="408">
        <v>4938</v>
      </c>
      <c r="D255" s="412">
        <v>1.4546666666666668</v>
      </c>
      <c r="E255" s="420">
        <v>0</v>
      </c>
      <c r="F255" s="155">
        <v>0</v>
      </c>
      <c r="G255" s="419">
        <v>0</v>
      </c>
      <c r="H255" s="269">
        <v>1631</v>
      </c>
      <c r="I255" s="15">
        <v>1782</v>
      </c>
      <c r="J255" s="331">
        <v>0.91526374859708193</v>
      </c>
      <c r="K255" s="427">
        <v>0.91567262934879845</v>
      </c>
      <c r="L255" s="434">
        <v>0.61059396516542097</v>
      </c>
      <c r="M255" s="14">
        <f>Lisäosat[[#This Row],[HYTE-kerroin (sis. Kulttuurihyte)]]*Lisäosat[[#This Row],[Asukasmäärä 31.12.2024]]</f>
        <v>3015.1129999868485</v>
      </c>
      <c r="N255" s="427">
        <f>Lisäosat[[#This Row],[HYTE-kerroin (sis. Kulttuurihyte)]]/$N$7</f>
        <v>0.9083023197846648</v>
      </c>
      <c r="O255" s="439">
        <v>0</v>
      </c>
      <c r="P255" s="197">
        <v>721798.22484000004</v>
      </c>
      <c r="Q255" s="159">
        <v>0</v>
      </c>
      <c r="R255" s="159">
        <v>63392.712041015613</v>
      </c>
      <c r="S255" s="159">
        <v>92709.018994848273</v>
      </c>
      <c r="T255" s="159">
        <v>0</v>
      </c>
      <c r="U255" s="309">
        <f t="shared" si="4"/>
        <v>877899.9558758639</v>
      </c>
      <c r="V255" s="44"/>
      <c r="W255" s="44"/>
      <c r="X255" s="110"/>
      <c r="Y255" s="110"/>
      <c r="Z255" s="111"/>
    </row>
    <row r="256" spans="1:26" s="45" customFormat="1" x14ac:dyDescent="0.25">
      <c r="A256" s="127">
        <v>831</v>
      </c>
      <c r="B256" s="124" t="s">
        <v>260</v>
      </c>
      <c r="C256" s="408">
        <v>4596</v>
      </c>
      <c r="D256" s="412">
        <v>0</v>
      </c>
      <c r="E256" s="420">
        <v>0</v>
      </c>
      <c r="F256" s="155">
        <v>0</v>
      </c>
      <c r="G256" s="419">
        <v>0</v>
      </c>
      <c r="H256" s="269">
        <v>746</v>
      </c>
      <c r="I256" s="15">
        <v>1859</v>
      </c>
      <c r="J256" s="331">
        <v>0.40129101667563205</v>
      </c>
      <c r="K256" s="427">
        <v>0.40147028759377662</v>
      </c>
      <c r="L256" s="434">
        <v>0.66370571020249702</v>
      </c>
      <c r="M256" s="14">
        <f>Lisäosat[[#This Row],[HYTE-kerroin (sis. Kulttuurihyte)]]*Lisäosat[[#This Row],[Asukasmäärä 31.12.2024]]</f>
        <v>3050.3914440906765</v>
      </c>
      <c r="N256" s="427">
        <f>Lisäosat[[#This Row],[HYTE-kerroin (sis. Kulttuurihyte)]]/$N$7</f>
        <v>0.98730985011935835</v>
      </c>
      <c r="O256" s="439">
        <v>1.2399528695531773E-2</v>
      </c>
      <c r="P256" s="197">
        <v>0</v>
      </c>
      <c r="Q256" s="159">
        <v>0</v>
      </c>
      <c r="R256" s="159">
        <v>25869.107333769582</v>
      </c>
      <c r="S256" s="159">
        <v>93793.764390640979</v>
      </c>
      <c r="T256" s="159">
        <v>624.59104337591782</v>
      </c>
      <c r="U256" s="309">
        <f t="shared" si="4"/>
        <v>120287.46276778648</v>
      </c>
      <c r="V256" s="44"/>
      <c r="W256" s="44"/>
      <c r="X256" s="110"/>
      <c r="Y256" s="110"/>
      <c r="Z256" s="111"/>
    </row>
    <row r="257" spans="1:26" s="45" customFormat="1" x14ac:dyDescent="0.25">
      <c r="A257" s="127">
        <v>832</v>
      </c>
      <c r="B257" s="124" t="s">
        <v>261</v>
      </c>
      <c r="C257" s="408">
        <v>3657</v>
      </c>
      <c r="D257" s="412">
        <v>1.7243499999999998</v>
      </c>
      <c r="E257" s="420">
        <v>0</v>
      </c>
      <c r="F257" s="155">
        <v>0</v>
      </c>
      <c r="G257" s="419">
        <v>0</v>
      </c>
      <c r="H257" s="269">
        <v>1155</v>
      </c>
      <c r="I257" s="15">
        <v>1266</v>
      </c>
      <c r="J257" s="331">
        <v>0.91232227488151663</v>
      </c>
      <c r="K257" s="427">
        <v>0.91272984157268422</v>
      </c>
      <c r="L257" s="434">
        <v>0.65919948905729497</v>
      </c>
      <c r="M257" s="14">
        <f>Lisäosat[[#This Row],[HYTE-kerroin (sis. Kulttuurihyte)]]*Lisäosat[[#This Row],[Asukasmäärä 31.12.2024]]</f>
        <v>2410.6925314825276</v>
      </c>
      <c r="N257" s="427">
        <f>Lisäosat[[#This Row],[HYTE-kerroin (sis. Kulttuurihyte)]]/$N$7</f>
        <v>0.98060652294425132</v>
      </c>
      <c r="O257" s="439">
        <v>0</v>
      </c>
      <c r="P257" s="197">
        <v>1267306.3595114998</v>
      </c>
      <c r="Q257" s="159">
        <v>0</v>
      </c>
      <c r="R257" s="159">
        <v>46796.699489450912</v>
      </c>
      <c r="S257" s="159">
        <v>74124.233384595325</v>
      </c>
      <c r="T257" s="159">
        <v>0</v>
      </c>
      <c r="U257" s="309">
        <f t="shared" si="4"/>
        <v>1388227.292385546</v>
      </c>
      <c r="V257" s="44"/>
      <c r="W257" s="44"/>
      <c r="X257" s="110"/>
      <c r="Y257" s="110"/>
      <c r="Z257" s="111"/>
    </row>
    <row r="258" spans="1:26" s="45" customFormat="1" x14ac:dyDescent="0.25">
      <c r="A258" s="127">
        <v>833</v>
      </c>
      <c r="B258" s="124" t="s">
        <v>262</v>
      </c>
      <c r="C258" s="408">
        <v>1692</v>
      </c>
      <c r="D258" s="412">
        <v>0.48993333333333333</v>
      </c>
      <c r="E258" s="420">
        <v>0</v>
      </c>
      <c r="F258" s="155">
        <v>0</v>
      </c>
      <c r="G258" s="419">
        <v>0</v>
      </c>
      <c r="H258" s="269">
        <v>463</v>
      </c>
      <c r="I258" s="15">
        <v>624</v>
      </c>
      <c r="J258" s="331">
        <v>0.74198717948717952</v>
      </c>
      <c r="K258" s="427">
        <v>0.74231865145488041</v>
      </c>
      <c r="L258" s="434">
        <v>0.37415587320989302</v>
      </c>
      <c r="M258" s="14">
        <f>Lisäosat[[#This Row],[HYTE-kerroin (sis. Kulttuurihyte)]]*Lisäosat[[#This Row],[Asukasmäärä 31.12.2024]]</f>
        <v>633.07173747113904</v>
      </c>
      <c r="N258" s="427">
        <f>Lisäosat[[#This Row],[HYTE-kerroin (sis. Kulttuurihyte)]]/$N$7</f>
        <v>0.55658369880143199</v>
      </c>
      <c r="O258" s="439">
        <v>0.30009107511776989</v>
      </c>
      <c r="P258" s="197">
        <v>55532.512728000002</v>
      </c>
      <c r="Q258" s="159">
        <v>0</v>
      </c>
      <c r="R258" s="159">
        <v>17609.164278828441</v>
      </c>
      <c r="S258" s="159">
        <v>19465.757911749715</v>
      </c>
      <c r="T258" s="159">
        <v>5564.9849261279633</v>
      </c>
      <c r="U258" s="309">
        <f t="shared" si="4"/>
        <v>98172.419844706121</v>
      </c>
      <c r="V258" s="44"/>
      <c r="W258" s="44"/>
      <c r="X258" s="110"/>
      <c r="Y258" s="110"/>
      <c r="Z258" s="111"/>
    </row>
    <row r="259" spans="1:26" s="45" customFormat="1" x14ac:dyDescent="0.25">
      <c r="A259" s="127">
        <v>834</v>
      </c>
      <c r="B259" s="124" t="s">
        <v>263</v>
      </c>
      <c r="C259" s="408">
        <v>5832</v>
      </c>
      <c r="D259" s="412">
        <v>0</v>
      </c>
      <c r="E259" s="420">
        <v>0</v>
      </c>
      <c r="F259" s="155">
        <v>0</v>
      </c>
      <c r="G259" s="419">
        <v>0</v>
      </c>
      <c r="H259" s="269">
        <v>1739</v>
      </c>
      <c r="I259" s="15">
        <v>2441</v>
      </c>
      <c r="J259" s="331">
        <v>0.71241294551413359</v>
      </c>
      <c r="K259" s="427">
        <v>0.7127312056234637</v>
      </c>
      <c r="L259" s="434">
        <v>0.70261936082946697</v>
      </c>
      <c r="M259" s="14">
        <f>Lisäosat[[#This Row],[HYTE-kerroin (sis. Kulttuurihyte)]]*Lisäosat[[#This Row],[Asukasmäärä 31.12.2024]]</f>
        <v>4097.6761123574515</v>
      </c>
      <c r="N259" s="427">
        <f>Lisäosat[[#This Row],[HYTE-kerroin (sis. Kulttuurihyte)]]/$N$7</f>
        <v>1.0451966966200292</v>
      </c>
      <c r="O259" s="439">
        <v>0</v>
      </c>
      <c r="P259" s="197">
        <v>0</v>
      </c>
      <c r="Q259" s="159">
        <v>0</v>
      </c>
      <c r="R259" s="159">
        <v>58276.210444568482</v>
      </c>
      <c r="S259" s="159">
        <v>125995.78607400118</v>
      </c>
      <c r="T259" s="159">
        <v>0</v>
      </c>
      <c r="U259" s="309">
        <f t="shared" si="4"/>
        <v>184271.99651856965</v>
      </c>
      <c r="V259" s="44"/>
      <c r="W259" s="44"/>
      <c r="X259" s="110"/>
      <c r="Y259" s="110"/>
      <c r="Z259" s="111"/>
    </row>
    <row r="260" spans="1:26" s="45" customFormat="1" x14ac:dyDescent="0.25">
      <c r="A260" s="127">
        <v>837</v>
      </c>
      <c r="B260" s="124" t="s">
        <v>264</v>
      </c>
      <c r="C260" s="408">
        <v>260180</v>
      </c>
      <c r="D260" s="412">
        <v>0</v>
      </c>
      <c r="E260" s="420">
        <v>0</v>
      </c>
      <c r="F260" s="155">
        <v>16</v>
      </c>
      <c r="G260" s="419">
        <v>6.1495887462525945E-5</v>
      </c>
      <c r="H260" s="269">
        <v>138159</v>
      </c>
      <c r="I260" s="15">
        <v>116465</v>
      </c>
      <c r="J260" s="331">
        <v>1.1862705533851372</v>
      </c>
      <c r="K260" s="427">
        <v>1.1868005024805217</v>
      </c>
      <c r="L260" s="434">
        <v>0.6895159999903</v>
      </c>
      <c r="M260" s="14">
        <f>Lisäosat[[#This Row],[HYTE-kerroin (sis. Kulttuurihyte)]]*Lisäosat[[#This Row],[Asukasmäärä 31.12.2024]]</f>
        <v>179398.27287747627</v>
      </c>
      <c r="N260" s="427">
        <f>Lisäosat[[#This Row],[HYTE-kerroin (sis. Kulttuurihyte)]]/$N$7</f>
        <v>1.0257045074956799</v>
      </c>
      <c r="O260" s="439">
        <v>2.1323571455582022</v>
      </c>
      <c r="P260" s="197">
        <v>0</v>
      </c>
      <c r="Q260" s="159">
        <v>0</v>
      </c>
      <c r="R260" s="159">
        <v>4329120.2013900578</v>
      </c>
      <c r="S260" s="159">
        <v>5516157.4003738714</v>
      </c>
      <c r="T260" s="159">
        <v>6080571.6361594107</v>
      </c>
      <c r="U260" s="309">
        <f t="shared" si="4"/>
        <v>15925849.237923341</v>
      </c>
      <c r="V260" s="44"/>
      <c r="W260" s="44"/>
      <c r="X260" s="110"/>
      <c r="Y260" s="110"/>
      <c r="Z260" s="111"/>
    </row>
    <row r="261" spans="1:26" s="45" customFormat="1" x14ac:dyDescent="0.25">
      <c r="A261" s="127">
        <v>844</v>
      </c>
      <c r="B261" s="124" t="s">
        <v>265</v>
      </c>
      <c r="C261" s="408">
        <v>1388</v>
      </c>
      <c r="D261" s="412">
        <v>1.4789666666666665</v>
      </c>
      <c r="E261" s="420">
        <v>0</v>
      </c>
      <c r="F261" s="155">
        <v>0</v>
      </c>
      <c r="G261" s="419">
        <v>0</v>
      </c>
      <c r="H261" s="269">
        <v>341</v>
      </c>
      <c r="I261" s="15">
        <v>472</v>
      </c>
      <c r="J261" s="331">
        <v>0.72245762711864403</v>
      </c>
      <c r="K261" s="427">
        <v>0.72278037454321142</v>
      </c>
      <c r="L261" s="434">
        <v>0.63634644232760895</v>
      </c>
      <c r="M261" s="14">
        <f>Lisäosat[[#This Row],[HYTE-kerroin (sis. Kulttuurihyte)]]*Lisäosat[[#This Row],[Asukasmäärä 31.12.2024]]</f>
        <v>883.24886195072122</v>
      </c>
      <c r="N261" s="427">
        <f>Lisäosat[[#This Row],[HYTE-kerroin (sis. Kulttuurihyte)]]/$N$7</f>
        <v>0.94661097673360772</v>
      </c>
      <c r="O261" s="439">
        <v>0</v>
      </c>
      <c r="P261" s="197">
        <v>206276.18411399995</v>
      </c>
      <c r="Q261" s="159">
        <v>0</v>
      </c>
      <c r="R261" s="159">
        <v>14065.132621321003</v>
      </c>
      <c r="S261" s="159">
        <v>27158.231058048139</v>
      </c>
      <c r="T261" s="159">
        <v>0</v>
      </c>
      <c r="U261" s="309">
        <f t="shared" si="4"/>
        <v>247499.5477933691</v>
      </c>
      <c r="V261" s="44"/>
      <c r="W261" s="44"/>
      <c r="X261" s="110"/>
      <c r="Y261" s="110"/>
      <c r="Z261" s="111"/>
    </row>
    <row r="262" spans="1:26" s="45" customFormat="1" x14ac:dyDescent="0.25">
      <c r="A262" s="127">
        <v>845</v>
      </c>
      <c r="B262" s="124" t="s">
        <v>266</v>
      </c>
      <c r="C262" s="408">
        <v>2826</v>
      </c>
      <c r="D262" s="412">
        <v>1.3779666666666666</v>
      </c>
      <c r="E262" s="420">
        <v>0</v>
      </c>
      <c r="F262" s="155">
        <v>1</v>
      </c>
      <c r="G262" s="419">
        <v>3.5385704175513094E-4</v>
      </c>
      <c r="H262" s="269">
        <v>1008</v>
      </c>
      <c r="I262" s="15">
        <v>1079</v>
      </c>
      <c r="J262" s="331">
        <v>0.93419833178869327</v>
      </c>
      <c r="K262" s="427">
        <v>0.93461567128972745</v>
      </c>
      <c r="L262" s="434">
        <v>0.434737194571025</v>
      </c>
      <c r="M262" s="14">
        <f>Lisäosat[[#This Row],[HYTE-kerroin (sis. Kulttuurihyte)]]*Lisäosat[[#This Row],[Asukasmäärä 31.12.2024]]</f>
        <v>1228.5673118577167</v>
      </c>
      <c r="N262" s="427">
        <f>Lisäosat[[#This Row],[HYTE-kerroin (sis. Kulttuurihyte)]]/$N$7</f>
        <v>0.64670275969491609</v>
      </c>
      <c r="O262" s="439">
        <v>0</v>
      </c>
      <c r="P262" s="197">
        <v>391302.03489299992</v>
      </c>
      <c r="Q262" s="159">
        <v>0</v>
      </c>
      <c r="R262" s="159">
        <v>37029.958896648073</v>
      </c>
      <c r="S262" s="159">
        <v>37776.11991721821</v>
      </c>
      <c r="T262" s="159">
        <v>0</v>
      </c>
      <c r="U262" s="309">
        <f t="shared" si="4"/>
        <v>466108.11370686622</v>
      </c>
      <c r="V262" s="44"/>
      <c r="W262" s="44"/>
      <c r="X262" s="110"/>
      <c r="Y262" s="110"/>
      <c r="Z262" s="111"/>
    </row>
    <row r="263" spans="1:26" s="45" customFormat="1" x14ac:dyDescent="0.25">
      <c r="A263" s="127">
        <v>846</v>
      </c>
      <c r="B263" s="124" t="s">
        <v>267</v>
      </c>
      <c r="C263" s="408">
        <v>4662</v>
      </c>
      <c r="D263" s="412">
        <v>0.17711666666666667</v>
      </c>
      <c r="E263" s="420">
        <v>0</v>
      </c>
      <c r="F263" s="155">
        <v>0</v>
      </c>
      <c r="G263" s="419">
        <v>0</v>
      </c>
      <c r="H263" s="269">
        <v>1517</v>
      </c>
      <c r="I263" s="15">
        <v>1737</v>
      </c>
      <c r="J263" s="331">
        <v>0.87334484743811169</v>
      </c>
      <c r="K263" s="427">
        <v>0.87373500153115391</v>
      </c>
      <c r="L263" s="434">
        <v>0.62252436607583095</v>
      </c>
      <c r="M263" s="14">
        <f>Lisäosat[[#This Row],[HYTE-kerroin (sis. Kulttuurihyte)]]*Lisäosat[[#This Row],[Asukasmäärä 31.12.2024]]</f>
        <v>2902.208594645524</v>
      </c>
      <c r="N263" s="427">
        <f>Lisäosat[[#This Row],[HYTE-kerroin (sis. Kulttuurihyte)]]/$N$7</f>
        <v>0.9260496468810776</v>
      </c>
      <c r="O263" s="439">
        <v>0</v>
      </c>
      <c r="P263" s="197">
        <v>55314.842120999994</v>
      </c>
      <c r="Q263" s="159">
        <v>0</v>
      </c>
      <c r="R263" s="159">
        <v>57108.403131478117</v>
      </c>
      <c r="S263" s="159">
        <v>89237.4221892106</v>
      </c>
      <c r="T263" s="159">
        <v>0</v>
      </c>
      <c r="U263" s="309">
        <f t="shared" si="4"/>
        <v>201660.66744168871</v>
      </c>
      <c r="V263" s="44"/>
      <c r="W263" s="44"/>
      <c r="X263" s="110"/>
      <c r="Y263" s="110"/>
      <c r="Z263" s="111"/>
    </row>
    <row r="264" spans="1:26" s="45" customFormat="1" x14ac:dyDescent="0.25">
      <c r="A264" s="127">
        <v>848</v>
      </c>
      <c r="B264" s="124" t="s">
        <v>268</v>
      </c>
      <c r="C264" s="408">
        <v>3976</v>
      </c>
      <c r="D264" s="412">
        <v>0.92721666666666658</v>
      </c>
      <c r="E264" s="420">
        <v>0</v>
      </c>
      <c r="F264" s="155">
        <v>1</v>
      </c>
      <c r="G264" s="419">
        <v>2.5150905432595576E-4</v>
      </c>
      <c r="H264" s="269">
        <v>1171</v>
      </c>
      <c r="I264" s="15">
        <v>1362</v>
      </c>
      <c r="J264" s="331">
        <v>0.85976505139500736</v>
      </c>
      <c r="K264" s="427">
        <v>0.8601491389119148</v>
      </c>
      <c r="L264" s="434">
        <v>0.59436745368594901</v>
      </c>
      <c r="M264" s="14">
        <f>Lisäosat[[#This Row],[HYTE-kerroin (sis. Kulttuurihyte)]]*Lisäosat[[#This Row],[Asukasmäärä 31.12.2024]]</f>
        <v>2363.2049958553334</v>
      </c>
      <c r="N264" s="427">
        <f>Lisäosat[[#This Row],[HYTE-kerroin (sis. Kulttuurihyte)]]/$N$7</f>
        <v>0.88416422006593609</v>
      </c>
      <c r="O264" s="439">
        <v>0</v>
      </c>
      <c r="P264" s="197">
        <v>246966.23613199996</v>
      </c>
      <c r="Q264" s="159">
        <v>0</v>
      </c>
      <c r="R264" s="159">
        <v>47947.740727919103</v>
      </c>
      <c r="S264" s="159">
        <v>72664.081528761293</v>
      </c>
      <c r="T264" s="159">
        <v>0</v>
      </c>
      <c r="U264" s="309">
        <f t="shared" ref="U264:U299" si="5">SUM(P264:T264)</f>
        <v>367578.05838868039</v>
      </c>
      <c r="V264" s="44"/>
      <c r="W264" s="44"/>
      <c r="X264" s="110"/>
      <c r="Y264" s="110"/>
      <c r="Z264" s="111"/>
    </row>
    <row r="265" spans="1:26" s="45" customFormat="1" x14ac:dyDescent="0.25">
      <c r="A265" s="127">
        <v>849</v>
      </c>
      <c r="B265" s="124" t="s">
        <v>269</v>
      </c>
      <c r="C265" s="408">
        <v>2799</v>
      </c>
      <c r="D265" s="412">
        <v>0.86536666666666673</v>
      </c>
      <c r="E265" s="420">
        <v>0</v>
      </c>
      <c r="F265" s="155">
        <v>0</v>
      </c>
      <c r="G265" s="419">
        <v>0</v>
      </c>
      <c r="H265" s="269">
        <v>972</v>
      </c>
      <c r="I265" s="15">
        <v>1056</v>
      </c>
      <c r="J265" s="331">
        <v>0.92045454545454541</v>
      </c>
      <c r="K265" s="427">
        <v>0.9208657451191703</v>
      </c>
      <c r="L265" s="434">
        <v>0.62151708144740003</v>
      </c>
      <c r="M265" s="14">
        <f>Lisäosat[[#This Row],[HYTE-kerroin (sis. Kulttuurihyte)]]*Lisäosat[[#This Row],[Asukasmäärä 31.12.2024]]</f>
        <v>1739.6263109712727</v>
      </c>
      <c r="N265" s="427">
        <f>Lisäosat[[#This Row],[HYTE-kerroin (sis. Kulttuurihyte)]]/$N$7</f>
        <v>0.9245512387459115</v>
      </c>
      <c r="O265" s="439">
        <v>0</v>
      </c>
      <c r="P265" s="197">
        <v>162260.585487</v>
      </c>
      <c r="Q265" s="159">
        <v>0</v>
      </c>
      <c r="R265" s="159">
        <v>36136.595152651578</v>
      </c>
      <c r="S265" s="159">
        <v>53490.2170195535</v>
      </c>
      <c r="T265" s="159">
        <v>0</v>
      </c>
      <c r="U265" s="309">
        <f t="shared" si="5"/>
        <v>251887.39765920507</v>
      </c>
      <c r="V265" s="44"/>
      <c r="W265" s="44"/>
      <c r="X265" s="110"/>
      <c r="Y265" s="110"/>
      <c r="Z265" s="111"/>
    </row>
    <row r="266" spans="1:26" s="45" customFormat="1" x14ac:dyDescent="0.25">
      <c r="A266" s="127">
        <v>850</v>
      </c>
      <c r="B266" s="124" t="s">
        <v>270</v>
      </c>
      <c r="C266" s="408">
        <v>2349</v>
      </c>
      <c r="D266" s="412">
        <v>0.21193333333333333</v>
      </c>
      <c r="E266" s="420">
        <v>0</v>
      </c>
      <c r="F266" s="155">
        <v>0</v>
      </c>
      <c r="G266" s="419">
        <v>0</v>
      </c>
      <c r="H266" s="269">
        <v>548</v>
      </c>
      <c r="I266" s="15">
        <v>908</v>
      </c>
      <c r="J266" s="331">
        <v>0.6035242290748899</v>
      </c>
      <c r="K266" s="427">
        <v>0.60379384473577624</v>
      </c>
      <c r="L266" s="434">
        <v>0.60918761319564796</v>
      </c>
      <c r="M266" s="14">
        <f>Lisäosat[[#This Row],[HYTE-kerroin (sis. Kulttuurihyte)]]*Lisäosat[[#This Row],[Asukasmäärä 31.12.2024]]</f>
        <v>1430.9817033965771</v>
      </c>
      <c r="N266" s="427">
        <f>Lisäosat[[#This Row],[HYTE-kerroin (sis. Kulttuurihyte)]]/$N$7</f>
        <v>0.90621027035500412</v>
      </c>
      <c r="O266" s="439">
        <v>0</v>
      </c>
      <c r="P266" s="197">
        <v>33349.725486000003</v>
      </c>
      <c r="Q266" s="159">
        <v>0</v>
      </c>
      <c r="R266" s="159">
        <v>19884.730612806427</v>
      </c>
      <c r="S266" s="159">
        <v>43999.979411070912</v>
      </c>
      <c r="T266" s="159">
        <v>0</v>
      </c>
      <c r="U266" s="309">
        <f t="shared" si="5"/>
        <v>97234.435509877338</v>
      </c>
      <c r="V266" s="44"/>
      <c r="W266" s="44"/>
      <c r="X266" s="110"/>
      <c r="Y266" s="110"/>
      <c r="Z266" s="111"/>
    </row>
    <row r="267" spans="1:26" s="45" customFormat="1" x14ac:dyDescent="0.25">
      <c r="A267" s="127">
        <v>851</v>
      </c>
      <c r="B267" s="124" t="s">
        <v>271</v>
      </c>
      <c r="C267" s="408">
        <v>20959</v>
      </c>
      <c r="D267" s="412">
        <v>0.14405000000000001</v>
      </c>
      <c r="E267" s="420">
        <v>0</v>
      </c>
      <c r="F267" s="155">
        <v>16</v>
      </c>
      <c r="G267" s="419">
        <v>7.6339520015267909E-4</v>
      </c>
      <c r="H267" s="269">
        <v>8856</v>
      </c>
      <c r="I267" s="15">
        <v>8678</v>
      </c>
      <c r="J267" s="331">
        <v>1.0205116386264117</v>
      </c>
      <c r="K267" s="427">
        <v>1.0209675373403908</v>
      </c>
      <c r="L267" s="434">
        <v>0.61926565749392204</v>
      </c>
      <c r="M267" s="14">
        <f>Lisäosat[[#This Row],[HYTE-kerroin (sis. Kulttuurihyte)]]*Lisäosat[[#This Row],[Asukasmäärä 31.12.2024]]</f>
        <v>12979.188915415112</v>
      </c>
      <c r="N267" s="427">
        <f>Lisäosat[[#This Row],[HYTE-kerroin (sis. Kulttuurihyte)]]/$N$7</f>
        <v>0.92120208412528104</v>
      </c>
      <c r="O267" s="439">
        <v>0</v>
      </c>
      <c r="P267" s="197">
        <v>202252.45321049998</v>
      </c>
      <c r="Q267" s="159">
        <v>0</v>
      </c>
      <c r="R267" s="159">
        <v>300006.38978394389</v>
      </c>
      <c r="S267" s="159">
        <v>399085.49752602715</v>
      </c>
      <c r="T267" s="159">
        <v>0</v>
      </c>
      <c r="U267" s="309">
        <f t="shared" si="5"/>
        <v>901344.34052047099</v>
      </c>
      <c r="V267" s="44"/>
      <c r="W267" s="44"/>
      <c r="X267" s="110"/>
      <c r="Y267" s="110"/>
      <c r="Z267" s="111"/>
    </row>
    <row r="268" spans="1:26" s="45" customFormat="1" x14ac:dyDescent="0.25">
      <c r="A268" s="127">
        <v>853</v>
      </c>
      <c r="B268" s="124" t="s">
        <v>272</v>
      </c>
      <c r="C268" s="408">
        <v>206073</v>
      </c>
      <c r="D268" s="412">
        <v>0</v>
      </c>
      <c r="E268" s="420">
        <v>0</v>
      </c>
      <c r="F268" s="155">
        <v>10</v>
      </c>
      <c r="G268" s="419">
        <v>4.8526493038874575E-5</v>
      </c>
      <c r="H268" s="269">
        <v>109511</v>
      </c>
      <c r="I268" s="15">
        <v>90315</v>
      </c>
      <c r="J268" s="331">
        <v>1.2125449814538005</v>
      </c>
      <c r="K268" s="427">
        <v>1.2130866682673196</v>
      </c>
      <c r="L268" s="434">
        <v>0.66314796438368495</v>
      </c>
      <c r="M268" s="14">
        <f>Lisäosat[[#This Row],[HYTE-kerroin (sis. Kulttuurihyte)]]*Lisäosat[[#This Row],[Asukasmäärä 31.12.2024]]</f>
        <v>136656.89046443912</v>
      </c>
      <c r="N268" s="427">
        <f>Lisäosat[[#This Row],[HYTE-kerroin (sis. Kulttuurihyte)]]/$N$7</f>
        <v>0.98648016320795895</v>
      </c>
      <c r="O268" s="439">
        <v>1.8346759045410426</v>
      </c>
      <c r="P268" s="197">
        <v>0</v>
      </c>
      <c r="Q268" s="159">
        <v>0</v>
      </c>
      <c r="R268" s="159">
        <v>3504781.4140377161</v>
      </c>
      <c r="S268" s="159">
        <v>4201940.7743258197</v>
      </c>
      <c r="T268" s="159">
        <v>4143725.7577342894</v>
      </c>
      <c r="U268" s="309">
        <f t="shared" si="5"/>
        <v>11850447.946097825</v>
      </c>
      <c r="V268" s="44"/>
      <c r="W268" s="44"/>
      <c r="X268" s="110"/>
      <c r="Y268" s="110"/>
      <c r="Z268" s="111"/>
    </row>
    <row r="269" spans="1:26" s="45" customFormat="1" x14ac:dyDescent="0.25">
      <c r="A269" s="127">
        <v>854</v>
      </c>
      <c r="B269" s="124" t="s">
        <v>273</v>
      </c>
      <c r="C269" s="408">
        <v>3191</v>
      </c>
      <c r="D269" s="412">
        <v>1.7608999999999999</v>
      </c>
      <c r="E269" s="420">
        <v>0</v>
      </c>
      <c r="F269" s="155">
        <v>1</v>
      </c>
      <c r="G269" s="419">
        <v>3.1338138514572234E-4</v>
      </c>
      <c r="H269" s="269">
        <v>1047</v>
      </c>
      <c r="I269" s="15">
        <v>1052</v>
      </c>
      <c r="J269" s="331">
        <v>0.99524714828897343</v>
      </c>
      <c r="K269" s="427">
        <v>0.99569176045979291</v>
      </c>
      <c r="L269" s="434">
        <v>0.52186995991718998</v>
      </c>
      <c r="M269" s="14">
        <f>Lisäosat[[#This Row],[HYTE-kerroin (sis. Kulttuurihyte)]]*Lisäosat[[#This Row],[Asukasmäärä 31.12.2024]]</f>
        <v>1665.2870420957533</v>
      </c>
      <c r="N269" s="427">
        <f>Lisäosat[[#This Row],[HYTE-kerroin (sis. Kulttuurihyte)]]/$N$7</f>
        <v>0.77631899799450887</v>
      </c>
      <c r="O269" s="439">
        <v>0</v>
      </c>
      <c r="P269" s="197">
        <v>1129256.8409429998</v>
      </c>
      <c r="Q269" s="159">
        <v>0</v>
      </c>
      <c r="R269" s="159">
        <v>44545.078754933333</v>
      </c>
      <c r="S269" s="159">
        <v>51204.425180151884</v>
      </c>
      <c r="T269" s="159">
        <v>0</v>
      </c>
      <c r="U269" s="309">
        <f t="shared" si="5"/>
        <v>1225006.344878085</v>
      </c>
      <c r="V269" s="44"/>
      <c r="W269" s="44"/>
      <c r="X269" s="110"/>
      <c r="Y269" s="110"/>
      <c r="Z269" s="111"/>
    </row>
    <row r="270" spans="1:26" s="45" customFormat="1" x14ac:dyDescent="0.25">
      <c r="A270" s="127">
        <v>857</v>
      </c>
      <c r="B270" s="124" t="s">
        <v>274</v>
      </c>
      <c r="C270" s="408">
        <v>2311</v>
      </c>
      <c r="D270" s="412">
        <v>1.1848333333333332</v>
      </c>
      <c r="E270" s="420">
        <v>0</v>
      </c>
      <c r="F270" s="155">
        <v>1</v>
      </c>
      <c r="G270" s="419">
        <v>4.3271311120726956E-4</v>
      </c>
      <c r="H270" s="269">
        <v>579</v>
      </c>
      <c r="I270" s="15">
        <v>718</v>
      </c>
      <c r="J270" s="331">
        <v>0.80640668523676884</v>
      </c>
      <c r="K270" s="427">
        <v>0.80676693568059366</v>
      </c>
      <c r="L270" s="434">
        <v>0.534161050460635</v>
      </c>
      <c r="M270" s="14">
        <f>Lisäosat[[#This Row],[HYTE-kerroin (sis. Kulttuurihyte)]]*Lisäosat[[#This Row],[Asukasmäärä 31.12.2024]]</f>
        <v>1234.4461876145274</v>
      </c>
      <c r="N270" s="427">
        <f>Lisäosat[[#This Row],[HYTE-kerroin (sis. Kulttuurihyte)]]/$N$7</f>
        <v>0.7946028767915585</v>
      </c>
      <c r="O270" s="439">
        <v>0</v>
      </c>
      <c r="P270" s="197">
        <v>275142.98600249994</v>
      </c>
      <c r="Q270" s="159">
        <v>0</v>
      </c>
      <c r="R270" s="159">
        <v>26139.426204777083</v>
      </c>
      <c r="S270" s="159">
        <v>37956.884221643581</v>
      </c>
      <c r="T270" s="159">
        <v>0</v>
      </c>
      <c r="U270" s="309">
        <f t="shared" si="5"/>
        <v>339239.29642892058</v>
      </c>
      <c r="V270" s="44"/>
      <c r="W270" s="44"/>
      <c r="X270" s="110"/>
      <c r="Y270" s="110"/>
      <c r="Z270" s="111"/>
    </row>
    <row r="271" spans="1:26" s="45" customFormat="1" x14ac:dyDescent="0.25">
      <c r="A271" s="127">
        <v>858</v>
      </c>
      <c r="B271" s="124" t="s">
        <v>275</v>
      </c>
      <c r="C271" s="408">
        <v>42225</v>
      </c>
      <c r="D271" s="412">
        <v>0</v>
      </c>
      <c r="E271" s="420">
        <v>0</v>
      </c>
      <c r="F271" s="155">
        <v>0</v>
      </c>
      <c r="G271" s="419">
        <v>0</v>
      </c>
      <c r="H271" s="269">
        <v>14251</v>
      </c>
      <c r="I271" s="15">
        <v>20026</v>
      </c>
      <c r="J271" s="331">
        <v>0.71162488764606013</v>
      </c>
      <c r="K271" s="427">
        <v>0.71194279570201335</v>
      </c>
      <c r="L271" s="434">
        <v>0.74821880558897402</v>
      </c>
      <c r="M271" s="14">
        <f>Lisäosat[[#This Row],[HYTE-kerroin (sis. Kulttuurihyte)]]*Lisäosat[[#This Row],[Asukasmäärä 31.12.2024]]</f>
        <v>31593.539065994428</v>
      </c>
      <c r="N271" s="427">
        <f>Lisäosat[[#This Row],[HYTE-kerroin (sis. Kulttuurihyte)]]/$N$7</f>
        <v>1.1130291414505837</v>
      </c>
      <c r="O271" s="439">
        <v>2.0616229288003143</v>
      </c>
      <c r="P271" s="197">
        <v>0</v>
      </c>
      <c r="Q271" s="159">
        <v>0</v>
      </c>
      <c r="R271" s="159">
        <v>421466.21937021549</v>
      </c>
      <c r="S271" s="159">
        <v>971441.53913851117</v>
      </c>
      <c r="T271" s="159">
        <v>954090.22872778238</v>
      </c>
      <c r="U271" s="309">
        <f t="shared" si="5"/>
        <v>2346997.9872365091</v>
      </c>
      <c r="V271" s="44"/>
      <c r="W271" s="44"/>
      <c r="X271" s="110"/>
      <c r="Y271" s="110"/>
      <c r="Z271" s="111"/>
    </row>
    <row r="272" spans="1:26" s="45" customFormat="1" x14ac:dyDescent="0.25">
      <c r="A272" s="127">
        <v>859</v>
      </c>
      <c r="B272" s="124" t="s">
        <v>276</v>
      </c>
      <c r="C272" s="408">
        <v>6501</v>
      </c>
      <c r="D272" s="412">
        <v>0</v>
      </c>
      <c r="E272" s="420">
        <v>0</v>
      </c>
      <c r="F272" s="155">
        <v>0</v>
      </c>
      <c r="G272" s="419">
        <v>0</v>
      </c>
      <c r="H272" s="269">
        <v>1314</v>
      </c>
      <c r="I272" s="15">
        <v>2539</v>
      </c>
      <c r="J272" s="331">
        <v>0.51752658526979123</v>
      </c>
      <c r="K272" s="427">
        <v>0.51775778273559581</v>
      </c>
      <c r="L272" s="434">
        <v>0.66227163768090702</v>
      </c>
      <c r="M272" s="14">
        <f>Lisäosat[[#This Row],[HYTE-kerroin (sis. Kulttuurihyte)]]*Lisäosat[[#This Row],[Asukasmäärä 31.12.2024]]</f>
        <v>4305.4279165635762</v>
      </c>
      <c r="N272" s="427">
        <f>Lisäosat[[#This Row],[HYTE-kerroin (sis. Kulttuurihyte)]]/$N$7</f>
        <v>0.98517656438053391</v>
      </c>
      <c r="O272" s="439">
        <v>0</v>
      </c>
      <c r="P272" s="197">
        <v>0</v>
      </c>
      <c r="Q272" s="159">
        <v>0</v>
      </c>
      <c r="R272" s="159">
        <v>47190.525704808795</v>
      </c>
      <c r="S272" s="159">
        <v>132383.76090693238</v>
      </c>
      <c r="T272" s="159">
        <v>0</v>
      </c>
      <c r="U272" s="309">
        <f t="shared" si="5"/>
        <v>179574.28661174118</v>
      </c>
      <c r="V272" s="44"/>
      <c r="W272" s="44"/>
      <c r="X272" s="110"/>
      <c r="Y272" s="110"/>
      <c r="Z272" s="111"/>
    </row>
    <row r="273" spans="1:26" s="45" customFormat="1" x14ac:dyDescent="0.25">
      <c r="A273" s="127">
        <v>886</v>
      </c>
      <c r="B273" s="124" t="s">
        <v>277</v>
      </c>
      <c r="C273" s="408">
        <v>12382</v>
      </c>
      <c r="D273" s="412">
        <v>0</v>
      </c>
      <c r="E273" s="420">
        <v>0</v>
      </c>
      <c r="F273" s="155">
        <v>0</v>
      </c>
      <c r="G273" s="419">
        <v>0</v>
      </c>
      <c r="H273" s="269">
        <v>3869</v>
      </c>
      <c r="I273" s="15">
        <v>5225</v>
      </c>
      <c r="J273" s="331">
        <v>0.74047846889952151</v>
      </c>
      <c r="K273" s="427">
        <v>0.74080926687273707</v>
      </c>
      <c r="L273" s="434">
        <v>0.63581415456581603</v>
      </c>
      <c r="M273" s="14">
        <f>Lisäosat[[#This Row],[HYTE-kerroin (sis. Kulttuurihyte)]]*Lisäosat[[#This Row],[Asukasmäärä 31.12.2024]]</f>
        <v>7872.650861833934</v>
      </c>
      <c r="N273" s="427">
        <f>Lisäosat[[#This Row],[HYTE-kerroin (sis. Kulttuurihyte)]]/$N$7</f>
        <v>0.94581916050807635</v>
      </c>
      <c r="O273" s="439">
        <v>0</v>
      </c>
      <c r="P273" s="197">
        <v>0</v>
      </c>
      <c r="Q273" s="159">
        <v>0</v>
      </c>
      <c r="R273" s="159">
        <v>128601.2588007036</v>
      </c>
      <c r="S273" s="159">
        <v>242069.1159146454</v>
      </c>
      <c r="T273" s="159">
        <v>0</v>
      </c>
      <c r="U273" s="309">
        <f t="shared" si="5"/>
        <v>370670.374715349</v>
      </c>
      <c r="V273" s="44"/>
      <c r="W273" s="44"/>
      <c r="X273" s="110"/>
      <c r="Y273" s="110"/>
      <c r="Z273" s="111"/>
    </row>
    <row r="274" spans="1:26" s="45" customFormat="1" x14ac:dyDescent="0.25">
      <c r="A274" s="127">
        <v>887</v>
      </c>
      <c r="B274" s="124" t="s">
        <v>278</v>
      </c>
      <c r="C274" s="408">
        <v>4493</v>
      </c>
      <c r="D274" s="412">
        <v>0</v>
      </c>
      <c r="E274" s="420">
        <v>0</v>
      </c>
      <c r="F274" s="155">
        <v>0</v>
      </c>
      <c r="G274" s="419">
        <v>0</v>
      </c>
      <c r="H274" s="269">
        <v>1310</v>
      </c>
      <c r="I274" s="15">
        <v>1666</v>
      </c>
      <c r="J274" s="331">
        <v>0.78631452581032413</v>
      </c>
      <c r="K274" s="427">
        <v>0.78666580037450495</v>
      </c>
      <c r="L274" s="434">
        <v>0.65062539878208403</v>
      </c>
      <c r="M274" s="14">
        <f>Lisäosat[[#This Row],[HYTE-kerroin (sis. Kulttuurihyte)]]*Lisäosat[[#This Row],[Asukasmäärä 31.12.2024]]</f>
        <v>2923.2599167279036</v>
      </c>
      <c r="N274" s="427">
        <f>Lisäosat[[#This Row],[HYTE-kerroin (sis. Kulttuurihyte)]]/$N$7</f>
        <v>0.96785194865869095</v>
      </c>
      <c r="O274" s="439">
        <v>0</v>
      </c>
      <c r="P274" s="197">
        <v>0</v>
      </c>
      <c r="Q274" s="159">
        <v>0</v>
      </c>
      <c r="R274" s="159">
        <v>49553.541963978765</v>
      </c>
      <c r="S274" s="159">
        <v>89884.710506036732</v>
      </c>
      <c r="T274" s="159">
        <v>0</v>
      </c>
      <c r="U274" s="309">
        <f t="shared" si="5"/>
        <v>139438.25247001549</v>
      </c>
      <c r="V274" s="44"/>
      <c r="W274" s="44"/>
      <c r="X274" s="110"/>
      <c r="Y274" s="110"/>
      <c r="Z274" s="111"/>
    </row>
    <row r="275" spans="1:26" s="45" customFormat="1" x14ac:dyDescent="0.25">
      <c r="A275" s="127">
        <v>889</v>
      </c>
      <c r="B275" s="124" t="s">
        <v>279</v>
      </c>
      <c r="C275" s="408">
        <v>2466</v>
      </c>
      <c r="D275" s="412">
        <v>1.3616333333333333</v>
      </c>
      <c r="E275" s="420">
        <v>0</v>
      </c>
      <c r="F275" s="155">
        <v>0</v>
      </c>
      <c r="G275" s="419">
        <v>0</v>
      </c>
      <c r="H275" s="269">
        <v>779</v>
      </c>
      <c r="I275" s="15">
        <v>868</v>
      </c>
      <c r="J275" s="331">
        <v>0.89746543778801846</v>
      </c>
      <c r="K275" s="427">
        <v>0.89786636740355807</v>
      </c>
      <c r="L275" s="434">
        <v>0.66733618882958601</v>
      </c>
      <c r="M275" s="14">
        <f>Lisäosat[[#This Row],[HYTE-kerroin (sis. Kulttuurihyte)]]*Lisäosat[[#This Row],[Asukasmäärä 31.12.2024]]</f>
        <v>1645.6510416537592</v>
      </c>
      <c r="N275" s="427">
        <f>Lisäosat[[#This Row],[HYTE-kerroin (sis. Kulttuurihyte)]]/$N$7</f>
        <v>0.99271044748363169</v>
      </c>
      <c r="O275" s="439">
        <v>0</v>
      </c>
      <c r="P275" s="197">
        <v>337407.30708299996</v>
      </c>
      <c r="Q275" s="159">
        <v>0</v>
      </c>
      <c r="R275" s="159">
        <v>31042.221237480782</v>
      </c>
      <c r="S275" s="159">
        <v>50600.65532543412</v>
      </c>
      <c r="T275" s="159">
        <v>0</v>
      </c>
      <c r="U275" s="309">
        <f t="shared" si="5"/>
        <v>419050.18364591483</v>
      </c>
      <c r="V275" s="44"/>
      <c r="W275" s="44"/>
      <c r="X275" s="110"/>
      <c r="Y275" s="110"/>
      <c r="Z275" s="111"/>
    </row>
    <row r="276" spans="1:26" s="45" customFormat="1" x14ac:dyDescent="0.25">
      <c r="A276" s="127">
        <v>890</v>
      </c>
      <c r="B276" s="124" t="s">
        <v>280</v>
      </c>
      <c r="C276" s="408">
        <v>1137</v>
      </c>
      <c r="D276" s="412">
        <v>1.9536666666666667</v>
      </c>
      <c r="E276" s="420">
        <v>1</v>
      </c>
      <c r="F276" s="155">
        <v>472</v>
      </c>
      <c r="G276" s="419">
        <v>0.41512752858399299</v>
      </c>
      <c r="H276" s="269">
        <v>445</v>
      </c>
      <c r="I276" s="15">
        <v>474</v>
      </c>
      <c r="J276" s="331">
        <v>0.93881856540084385</v>
      </c>
      <c r="K276" s="427">
        <v>0.93923796892396483</v>
      </c>
      <c r="L276" s="434">
        <v>0.42250112502352899</v>
      </c>
      <c r="M276" s="14">
        <f>Lisäosat[[#This Row],[HYTE-kerroin (sis. Kulttuurihyte)]]*Lisäosat[[#This Row],[Asukasmäärä 31.12.2024]]</f>
        <v>480.38377915175244</v>
      </c>
      <c r="N276" s="427">
        <f>Lisäosat[[#This Row],[HYTE-kerroin (sis. Kulttuurihyte)]]/$N$7</f>
        <v>0.62850072857587913</v>
      </c>
      <c r="O276" s="439">
        <v>0</v>
      </c>
      <c r="P276" s="197">
        <v>446418.47942999995</v>
      </c>
      <c r="Q276" s="159">
        <v>462257.91999999998</v>
      </c>
      <c r="R276" s="159">
        <v>14972.148260745002</v>
      </c>
      <c r="S276" s="159">
        <v>14770.892137837312</v>
      </c>
      <c r="T276" s="159">
        <v>0</v>
      </c>
      <c r="U276" s="309">
        <f t="shared" si="5"/>
        <v>938419.43982858234</v>
      </c>
      <c r="V276" s="44"/>
      <c r="W276" s="44"/>
      <c r="X276" s="110"/>
      <c r="Y276" s="110"/>
      <c r="Z276" s="111"/>
    </row>
    <row r="277" spans="1:26" s="45" customFormat="1" x14ac:dyDescent="0.25">
      <c r="A277" s="127">
        <v>892</v>
      </c>
      <c r="B277" s="124" t="s">
        <v>281</v>
      </c>
      <c r="C277" s="408">
        <v>3657</v>
      </c>
      <c r="D277" s="412">
        <v>0</v>
      </c>
      <c r="E277" s="420">
        <v>0</v>
      </c>
      <c r="F277" s="155">
        <v>0</v>
      </c>
      <c r="G277" s="419">
        <v>0</v>
      </c>
      <c r="H277" s="269">
        <v>739</v>
      </c>
      <c r="I277" s="15">
        <v>1397</v>
      </c>
      <c r="J277" s="331">
        <v>0.5289906943450251</v>
      </c>
      <c r="K277" s="427">
        <v>0.52922701323461996</v>
      </c>
      <c r="L277" s="434">
        <v>0.63307338912593103</v>
      </c>
      <c r="M277" s="14">
        <f>Lisäosat[[#This Row],[HYTE-kerroin (sis. Kulttuurihyte)]]*Lisäosat[[#This Row],[Asukasmäärä 31.12.2024]]</f>
        <v>2315.1493840335297</v>
      </c>
      <c r="N277" s="427">
        <f>Lisäosat[[#This Row],[HYTE-kerroin (sis. Kulttuurihyte)]]/$N$7</f>
        <v>0.94174207532699583</v>
      </c>
      <c r="O277" s="439">
        <v>0.2154620972816971</v>
      </c>
      <c r="P277" s="197">
        <v>0</v>
      </c>
      <c r="Q277" s="159">
        <v>0</v>
      </c>
      <c r="R277" s="159">
        <v>27134.072287334053</v>
      </c>
      <c r="S277" s="159">
        <v>71186.462404961931</v>
      </c>
      <c r="T277" s="159">
        <v>8635.8759917604621</v>
      </c>
      <c r="U277" s="309">
        <f t="shared" si="5"/>
        <v>106956.41068405645</v>
      </c>
      <c r="V277" s="44"/>
      <c r="W277" s="44"/>
      <c r="X277" s="110"/>
      <c r="Y277" s="110"/>
      <c r="Z277" s="111"/>
    </row>
    <row r="278" spans="1:26" s="45" customFormat="1" x14ac:dyDescent="0.25">
      <c r="A278" s="127">
        <v>893</v>
      </c>
      <c r="B278" s="124" t="s">
        <v>282</v>
      </c>
      <c r="C278" s="408">
        <v>7439</v>
      </c>
      <c r="D278" s="412">
        <v>1.1783333333333333E-2</v>
      </c>
      <c r="E278" s="420">
        <v>0</v>
      </c>
      <c r="F278" s="155">
        <v>0</v>
      </c>
      <c r="G278" s="419">
        <v>0</v>
      </c>
      <c r="H278" s="269">
        <v>3161</v>
      </c>
      <c r="I278" s="15">
        <v>3251</v>
      </c>
      <c r="J278" s="331">
        <v>0.97231621039680094</v>
      </c>
      <c r="K278" s="427">
        <v>0.97275057850503488</v>
      </c>
      <c r="L278" s="434">
        <v>0.57963566109523901</v>
      </c>
      <c r="M278" s="14">
        <f>Lisäosat[[#This Row],[HYTE-kerroin (sis. Kulttuurihyte)]]*Lisäosat[[#This Row],[Asukasmäärä 31.12.2024]]</f>
        <v>4311.9096828874826</v>
      </c>
      <c r="N278" s="427">
        <f>Lisäosat[[#This Row],[HYTE-kerroin (sis. Kulttuurihyte)]]/$N$7</f>
        <v>0.86224962190723453</v>
      </c>
      <c r="O278" s="439">
        <v>0</v>
      </c>
      <c r="P278" s="197">
        <v>5872.0899544999993</v>
      </c>
      <c r="Q278" s="159">
        <v>0</v>
      </c>
      <c r="R278" s="159">
        <v>101452.80758005533</v>
      </c>
      <c r="S278" s="159">
        <v>132583.06295539488</v>
      </c>
      <c r="T278" s="159">
        <v>0</v>
      </c>
      <c r="U278" s="309">
        <f t="shared" si="5"/>
        <v>239907.9604899502</v>
      </c>
      <c r="V278" s="44"/>
      <c r="W278" s="44"/>
      <c r="X278" s="110"/>
      <c r="Y278" s="110"/>
      <c r="Z278" s="111"/>
    </row>
    <row r="279" spans="1:26" s="45" customFormat="1" x14ac:dyDescent="0.25">
      <c r="A279" s="127">
        <v>895</v>
      </c>
      <c r="B279" s="124" t="s">
        <v>283</v>
      </c>
      <c r="C279" s="408">
        <v>14814</v>
      </c>
      <c r="D279" s="412">
        <v>0</v>
      </c>
      <c r="E279" s="420">
        <v>0</v>
      </c>
      <c r="F279" s="155">
        <v>1</v>
      </c>
      <c r="G279" s="419">
        <v>6.7503712704198725E-5</v>
      </c>
      <c r="H279" s="269">
        <v>7005</v>
      </c>
      <c r="I279" s="15">
        <v>5969</v>
      </c>
      <c r="J279" s="331">
        <v>1.1735634109566091</v>
      </c>
      <c r="K279" s="427">
        <v>1.1740876833211538</v>
      </c>
      <c r="L279" s="434">
        <v>0.67650065741943699</v>
      </c>
      <c r="M279" s="14">
        <f>Lisäosat[[#This Row],[HYTE-kerroin (sis. Kulttuurihyte)]]*Lisäosat[[#This Row],[Asukasmäärä 31.12.2024]]</f>
        <v>10021.680739011539</v>
      </c>
      <c r="N279" s="427">
        <f>Lisäosat[[#This Row],[HYTE-kerroin (sis. Kulttuurihyte)]]/$N$7</f>
        <v>1.0063432518587947</v>
      </c>
      <c r="O279" s="439">
        <v>0</v>
      </c>
      <c r="P279" s="197">
        <v>0</v>
      </c>
      <c r="Q279" s="159">
        <v>0</v>
      </c>
      <c r="R279" s="159">
        <v>243848.94786888841</v>
      </c>
      <c r="S279" s="159">
        <v>308147.71784585796</v>
      </c>
      <c r="T279" s="159">
        <v>0</v>
      </c>
      <c r="U279" s="309">
        <f t="shared" si="5"/>
        <v>551996.66571474634</v>
      </c>
      <c r="V279" s="44"/>
      <c r="W279" s="44"/>
      <c r="X279" s="110"/>
      <c r="Y279" s="110"/>
      <c r="Z279" s="111"/>
    </row>
    <row r="280" spans="1:26" s="45" customFormat="1" x14ac:dyDescent="0.25">
      <c r="A280" s="127">
        <v>905</v>
      </c>
      <c r="B280" s="124" t="s">
        <v>284</v>
      </c>
      <c r="C280" s="408">
        <v>70361</v>
      </c>
      <c r="D280" s="412">
        <v>0</v>
      </c>
      <c r="E280" s="420">
        <v>0</v>
      </c>
      <c r="F280" s="155">
        <v>5</v>
      </c>
      <c r="G280" s="419">
        <v>7.10620940577877E-5</v>
      </c>
      <c r="H280" s="269">
        <v>39139</v>
      </c>
      <c r="I280" s="15">
        <v>31376</v>
      </c>
      <c r="J280" s="331">
        <v>1.2474184089750127</v>
      </c>
      <c r="K280" s="427">
        <v>1.2479756749844537</v>
      </c>
      <c r="L280" s="434">
        <v>0.74942461162715601</v>
      </c>
      <c r="M280" s="14">
        <f>Lisäosat[[#This Row],[HYTE-kerroin (sis. Kulttuurihyte)]]*Lisäosat[[#This Row],[Asukasmäärä 31.12.2024]]</f>
        <v>52730.265098698321</v>
      </c>
      <c r="N280" s="427">
        <f>Lisäosat[[#This Row],[HYTE-kerroin (sis. Kulttuurihyte)]]/$N$7</f>
        <v>1.1148228644222715</v>
      </c>
      <c r="O280" s="439">
        <v>1.3376548620853319</v>
      </c>
      <c r="P280" s="197">
        <v>0</v>
      </c>
      <c r="Q280" s="159">
        <v>0</v>
      </c>
      <c r="R280" s="159">
        <v>1231079.6068754876</v>
      </c>
      <c r="S280" s="159">
        <v>1621355.8658199315</v>
      </c>
      <c r="T280" s="159">
        <v>1031541.321912999</v>
      </c>
      <c r="U280" s="309">
        <f t="shared" si="5"/>
        <v>3883976.7946084179</v>
      </c>
      <c r="V280" s="44"/>
      <c r="W280" s="44"/>
      <c r="X280" s="110"/>
      <c r="Y280" s="110"/>
      <c r="Z280" s="111"/>
    </row>
    <row r="281" spans="1:26" s="45" customFormat="1" x14ac:dyDescent="0.25">
      <c r="A281" s="127">
        <v>908</v>
      </c>
      <c r="B281" s="124" t="s">
        <v>285</v>
      </c>
      <c r="C281" s="408">
        <v>20847</v>
      </c>
      <c r="D281" s="412">
        <v>0</v>
      </c>
      <c r="E281" s="420">
        <v>0</v>
      </c>
      <c r="F281" s="155">
        <v>1</v>
      </c>
      <c r="G281" s="419">
        <v>4.7968532642586462E-5</v>
      </c>
      <c r="H281" s="269">
        <v>6499</v>
      </c>
      <c r="I281" s="15">
        <v>8219</v>
      </c>
      <c r="J281" s="331">
        <v>0.79072879912398097</v>
      </c>
      <c r="K281" s="427">
        <v>0.79108204570048457</v>
      </c>
      <c r="L281" s="434">
        <v>0.71771584155577295</v>
      </c>
      <c r="M281" s="14">
        <f>Lisäosat[[#This Row],[HYTE-kerroin (sis. Kulttuurihyte)]]*Lisäosat[[#This Row],[Asukasmäärä 31.12.2024]]</f>
        <v>14962.222148913199</v>
      </c>
      <c r="N281" s="427">
        <f>Lisäosat[[#This Row],[HYTE-kerroin (sis. Kulttuurihyte)]]/$N$7</f>
        <v>1.067653794538731</v>
      </c>
      <c r="O281" s="439">
        <v>0.2448431524590918</v>
      </c>
      <c r="P281" s="197">
        <v>0</v>
      </c>
      <c r="Q281" s="159">
        <v>0</v>
      </c>
      <c r="R281" s="159">
        <v>231213.45744218639</v>
      </c>
      <c r="S281" s="159">
        <v>460060.0167936603</v>
      </c>
      <c r="T281" s="159">
        <v>55942.527384488974</v>
      </c>
      <c r="U281" s="309">
        <f t="shared" si="5"/>
        <v>747216.00162033562</v>
      </c>
      <c r="V281" s="44"/>
      <c r="W281" s="44"/>
      <c r="X281" s="110"/>
      <c r="Y281" s="110"/>
      <c r="Z281" s="111"/>
    </row>
    <row r="282" spans="1:26" s="45" customFormat="1" x14ac:dyDescent="0.25">
      <c r="A282" s="127">
        <v>915</v>
      </c>
      <c r="B282" s="124" t="s">
        <v>286</v>
      </c>
      <c r="C282" s="408">
        <v>19669</v>
      </c>
      <c r="D282" s="412">
        <v>7.091666666666667E-2</v>
      </c>
      <c r="E282" s="420">
        <v>0</v>
      </c>
      <c r="F282" s="155">
        <v>0</v>
      </c>
      <c r="G282" s="419">
        <v>0</v>
      </c>
      <c r="H282" s="269">
        <v>7924</v>
      </c>
      <c r="I282" s="15">
        <v>7035</v>
      </c>
      <c r="J282" s="331">
        <v>1.12636815920398</v>
      </c>
      <c r="K282" s="427">
        <v>1.1268713477770562</v>
      </c>
      <c r="L282" s="434">
        <v>0.69155358499079</v>
      </c>
      <c r="M282" s="14">
        <f>Lisäosat[[#This Row],[HYTE-kerroin (sis. Kulttuurihyte)]]*Lisäosat[[#This Row],[Asukasmäärä 31.12.2024]]</f>
        <v>13602.167463183849</v>
      </c>
      <c r="N282" s="427">
        <f>Lisäosat[[#This Row],[HYTE-kerroin (sis. Kulttuurihyte)]]/$N$7</f>
        <v>1.0287355613355291</v>
      </c>
      <c r="O282" s="439">
        <v>0</v>
      </c>
      <c r="P282" s="197">
        <v>93441.665817500005</v>
      </c>
      <c r="Q282" s="159">
        <v>0</v>
      </c>
      <c r="R282" s="159">
        <v>310745.34420276538</v>
      </c>
      <c r="S282" s="159">
        <v>418240.90895462915</v>
      </c>
      <c r="T282" s="159">
        <v>0</v>
      </c>
      <c r="U282" s="309">
        <f t="shared" si="5"/>
        <v>822427.91897489456</v>
      </c>
      <c r="V282" s="44"/>
      <c r="W282" s="44"/>
      <c r="X282" s="110"/>
      <c r="Y282" s="110"/>
      <c r="Z282" s="111"/>
    </row>
    <row r="283" spans="1:26" s="45" customFormat="1" x14ac:dyDescent="0.25">
      <c r="A283" s="127">
        <v>918</v>
      </c>
      <c r="B283" s="124" t="s">
        <v>287</v>
      </c>
      <c r="C283" s="408">
        <v>2246</v>
      </c>
      <c r="D283" s="412">
        <v>0</v>
      </c>
      <c r="E283" s="420">
        <v>0</v>
      </c>
      <c r="F283" s="155">
        <v>0</v>
      </c>
      <c r="G283" s="419">
        <v>0</v>
      </c>
      <c r="H283" s="269">
        <v>661</v>
      </c>
      <c r="I283" s="15">
        <v>920</v>
      </c>
      <c r="J283" s="331">
        <v>0.71847826086956523</v>
      </c>
      <c r="K283" s="427">
        <v>0.718799230570208</v>
      </c>
      <c r="L283" s="434">
        <v>0.54445861255842398</v>
      </c>
      <c r="M283" s="14">
        <f>Lisäosat[[#This Row],[HYTE-kerroin (sis. Kulttuurihyte)]]*Lisäosat[[#This Row],[Asukasmäärä 31.12.2024]]</f>
        <v>1222.8540438062203</v>
      </c>
      <c r="N283" s="427">
        <f>Lisäosat[[#This Row],[HYTE-kerroin (sis. Kulttuurihyte)]]/$N$7</f>
        <v>0.8099212390341568</v>
      </c>
      <c r="O283" s="439">
        <v>0</v>
      </c>
      <c r="P283" s="197">
        <v>0</v>
      </c>
      <c r="Q283" s="159">
        <v>0</v>
      </c>
      <c r="R283" s="159">
        <v>22634.211467486835</v>
      </c>
      <c r="S283" s="159">
        <v>37600.447736337708</v>
      </c>
      <c r="T283" s="159">
        <v>0</v>
      </c>
      <c r="U283" s="309">
        <f t="shared" si="5"/>
        <v>60234.659203824544</v>
      </c>
      <c r="V283" s="44"/>
      <c r="W283" s="44"/>
      <c r="X283" s="110"/>
      <c r="Y283" s="110"/>
      <c r="Z283" s="111"/>
    </row>
    <row r="284" spans="1:26" s="45" customFormat="1" x14ac:dyDescent="0.25">
      <c r="A284" s="127">
        <v>921</v>
      </c>
      <c r="B284" s="124" t="s">
        <v>288</v>
      </c>
      <c r="C284" s="408">
        <v>1851</v>
      </c>
      <c r="D284" s="412">
        <v>1.6164666666666667</v>
      </c>
      <c r="E284" s="420">
        <v>0</v>
      </c>
      <c r="F284" s="155">
        <v>0</v>
      </c>
      <c r="G284" s="419">
        <v>0</v>
      </c>
      <c r="H284" s="269">
        <v>486</v>
      </c>
      <c r="I284" s="15">
        <v>611</v>
      </c>
      <c r="J284" s="331">
        <v>0.79541734860883795</v>
      </c>
      <c r="K284" s="427">
        <v>0.7957726897265498</v>
      </c>
      <c r="L284" s="434">
        <v>0.56773374171901503</v>
      </c>
      <c r="M284" s="14">
        <f>Lisäosat[[#This Row],[HYTE-kerroin (sis. Kulttuurihyte)]]*Lisäosat[[#This Row],[Asukasmäärä 31.12.2024]]</f>
        <v>1050.8751559218967</v>
      </c>
      <c r="N284" s="427">
        <f>Lisäosat[[#This Row],[HYTE-kerroin (sis. Kulttuurihyte)]]/$N$7</f>
        <v>0.84454466313584287</v>
      </c>
      <c r="O284" s="439">
        <v>0</v>
      </c>
      <c r="P284" s="197">
        <v>601318.27740599995</v>
      </c>
      <c r="Q284" s="159">
        <v>0</v>
      </c>
      <c r="R284" s="159">
        <v>20651.112986547487</v>
      </c>
      <c r="S284" s="159">
        <v>32312.422384170084</v>
      </c>
      <c r="T284" s="159">
        <v>0</v>
      </c>
      <c r="U284" s="309">
        <f t="shared" si="5"/>
        <v>654281.81277671759</v>
      </c>
      <c r="V284" s="44"/>
      <c r="W284" s="44"/>
      <c r="X284" s="110"/>
      <c r="Y284" s="110"/>
      <c r="Z284" s="111"/>
    </row>
    <row r="285" spans="1:26" s="45" customFormat="1" x14ac:dyDescent="0.25">
      <c r="A285" s="127">
        <v>922</v>
      </c>
      <c r="B285" s="124" t="s">
        <v>289</v>
      </c>
      <c r="C285" s="408">
        <v>4511</v>
      </c>
      <c r="D285" s="412">
        <v>0</v>
      </c>
      <c r="E285" s="420">
        <v>0</v>
      </c>
      <c r="F285" s="155">
        <v>0</v>
      </c>
      <c r="G285" s="419">
        <v>0</v>
      </c>
      <c r="H285" s="269">
        <v>940</v>
      </c>
      <c r="I285" s="15">
        <v>2059</v>
      </c>
      <c r="J285" s="331">
        <v>0.45653229723166588</v>
      </c>
      <c r="K285" s="427">
        <v>0.45673624638748145</v>
      </c>
      <c r="L285" s="434">
        <v>0.84942092250507095</v>
      </c>
      <c r="M285" s="14">
        <f>Lisäosat[[#This Row],[HYTE-kerroin (sis. Kulttuurihyte)]]*Lisäosat[[#This Row],[Asukasmäärä 31.12.2024]]</f>
        <v>3831.7377814203751</v>
      </c>
      <c r="N285" s="427">
        <f>Lisäosat[[#This Row],[HYTE-kerroin (sis. Kulttuurihyte)]]/$N$7</f>
        <v>1.2635745493749913</v>
      </c>
      <c r="O285" s="439">
        <v>0.50382756817033048</v>
      </c>
      <c r="P285" s="197">
        <v>0</v>
      </c>
      <c r="Q285" s="159">
        <v>0</v>
      </c>
      <c r="R285" s="159">
        <v>28885.927648504083</v>
      </c>
      <c r="S285" s="159">
        <v>117818.68565540621</v>
      </c>
      <c r="T285" s="159">
        <v>24909.517113779315</v>
      </c>
      <c r="U285" s="309">
        <f t="shared" si="5"/>
        <v>171614.13041768962</v>
      </c>
      <c r="V285" s="44"/>
      <c r="W285" s="44"/>
      <c r="X285" s="110"/>
      <c r="Y285" s="110"/>
      <c r="Z285" s="111"/>
    </row>
    <row r="286" spans="1:26" s="45" customFormat="1" x14ac:dyDescent="0.25">
      <c r="A286" s="127">
        <v>924</v>
      </c>
      <c r="B286" s="124" t="s">
        <v>290</v>
      </c>
      <c r="C286" s="408">
        <v>2931</v>
      </c>
      <c r="D286" s="412">
        <v>0.99025000000000007</v>
      </c>
      <c r="E286" s="420">
        <v>0</v>
      </c>
      <c r="F286" s="155">
        <v>0</v>
      </c>
      <c r="G286" s="419">
        <v>0</v>
      </c>
      <c r="H286" s="269">
        <v>980</v>
      </c>
      <c r="I286" s="15">
        <v>1166</v>
      </c>
      <c r="J286" s="331">
        <v>0.84048027444253859</v>
      </c>
      <c r="K286" s="427">
        <v>0.84085574676616526</v>
      </c>
      <c r="L286" s="434">
        <v>0.52654750166308795</v>
      </c>
      <c r="M286" s="14">
        <f>Lisäosat[[#This Row],[HYTE-kerroin (sis. Kulttuurihyte)]]*Lisäosat[[#This Row],[Asukasmäärä 31.12.2024]]</f>
        <v>1543.3107273745109</v>
      </c>
      <c r="N286" s="427">
        <f>Lisäosat[[#This Row],[HYTE-kerroin (sis. Kulttuurihyte)]]/$N$7</f>
        <v>0.78327717685161191</v>
      </c>
      <c r="O286" s="439">
        <v>0</v>
      </c>
      <c r="P286" s="197">
        <v>194433.30002249999</v>
      </c>
      <c r="Q286" s="159">
        <v>0</v>
      </c>
      <c r="R286" s="159">
        <v>34552.965676678257</v>
      </c>
      <c r="S286" s="159">
        <v>47453.884328627384</v>
      </c>
      <c r="T286" s="159">
        <v>0</v>
      </c>
      <c r="U286" s="309">
        <f t="shared" si="5"/>
        <v>276440.15002780565</v>
      </c>
      <c r="V286" s="44"/>
      <c r="W286" s="44"/>
      <c r="X286" s="110"/>
      <c r="Y286" s="110"/>
      <c r="Z286" s="111"/>
    </row>
    <row r="287" spans="1:26" s="45" customFormat="1" x14ac:dyDescent="0.25">
      <c r="A287" s="127">
        <v>925</v>
      </c>
      <c r="B287" s="124" t="s">
        <v>291</v>
      </c>
      <c r="C287" s="408">
        <v>3352</v>
      </c>
      <c r="D287" s="412">
        <v>0.83401666666666663</v>
      </c>
      <c r="E287" s="420">
        <v>0</v>
      </c>
      <c r="F287" s="155">
        <v>0</v>
      </c>
      <c r="G287" s="419">
        <v>0</v>
      </c>
      <c r="H287" s="269">
        <v>1936</v>
      </c>
      <c r="I287" s="15">
        <v>1423</v>
      </c>
      <c r="J287" s="331">
        <v>1.3605059732958538</v>
      </c>
      <c r="K287" s="427">
        <v>1.3611137595278866</v>
      </c>
      <c r="L287" s="434">
        <v>0.65491547147456697</v>
      </c>
      <c r="M287" s="14">
        <f>Lisäosat[[#This Row],[HYTE-kerroin (sis. Kulttuurihyte)]]*Lisäosat[[#This Row],[Asukasmäärä 31.12.2024]]</f>
        <v>2195.2766603827486</v>
      </c>
      <c r="N287" s="427">
        <f>Lisäosat[[#This Row],[HYTE-kerroin (sis. Kulttuurihyte)]]/$N$7</f>
        <v>0.97423373950651138</v>
      </c>
      <c r="O287" s="439">
        <v>0</v>
      </c>
      <c r="P287" s="197">
        <v>187278.84282799996</v>
      </c>
      <c r="Q287" s="159">
        <v>0</v>
      </c>
      <c r="R287" s="159">
        <v>63965.595573563412</v>
      </c>
      <c r="S287" s="159">
        <v>67500.602998049828</v>
      </c>
      <c r="T287" s="159">
        <v>0</v>
      </c>
      <c r="U287" s="309">
        <f t="shared" si="5"/>
        <v>318745.0413996132</v>
      </c>
      <c r="V287" s="44"/>
      <c r="W287" s="44"/>
      <c r="X287" s="110"/>
      <c r="Y287" s="110"/>
      <c r="Z287" s="111"/>
    </row>
    <row r="288" spans="1:26" s="45" customFormat="1" x14ac:dyDescent="0.25">
      <c r="A288" s="127">
        <v>927</v>
      </c>
      <c r="B288" s="124" t="s">
        <v>292</v>
      </c>
      <c r="C288" s="408">
        <v>28799</v>
      </c>
      <c r="D288" s="412">
        <v>0</v>
      </c>
      <c r="E288" s="420">
        <v>0</v>
      </c>
      <c r="F288" s="155">
        <v>3</v>
      </c>
      <c r="G288" s="419">
        <v>1.0417028369040591E-4</v>
      </c>
      <c r="H288" s="269">
        <v>7697</v>
      </c>
      <c r="I288" s="15">
        <v>13366</v>
      </c>
      <c r="J288" s="331">
        <v>0.57586413287445759</v>
      </c>
      <c r="K288" s="427">
        <v>0.57612139179014965</v>
      </c>
      <c r="L288" s="434">
        <v>0.68216917662510701</v>
      </c>
      <c r="M288" s="14">
        <f>Lisäosat[[#This Row],[HYTE-kerroin (sis. Kulttuurihyte)]]*Lisäosat[[#This Row],[Asukasmäärä 31.12.2024]]</f>
        <v>19645.790117626457</v>
      </c>
      <c r="N288" s="427">
        <f>Lisäosat[[#This Row],[HYTE-kerroin (sis. Kulttuurihyte)]]/$N$7</f>
        <v>1.0147755807680054</v>
      </c>
      <c r="O288" s="439">
        <v>0</v>
      </c>
      <c r="P288" s="197">
        <v>0</v>
      </c>
      <c r="Q288" s="159">
        <v>0</v>
      </c>
      <c r="R288" s="159">
        <v>232615.91386954655</v>
      </c>
      <c r="S288" s="159">
        <v>604070.86871761619</v>
      </c>
      <c r="T288" s="159">
        <v>0</v>
      </c>
      <c r="U288" s="309">
        <f t="shared" si="5"/>
        <v>836686.78258716268</v>
      </c>
      <c r="V288" s="44"/>
      <c r="W288" s="44"/>
      <c r="X288" s="110"/>
      <c r="Y288" s="110"/>
      <c r="Z288" s="111"/>
    </row>
    <row r="289" spans="1:26" s="45" customFormat="1" x14ac:dyDescent="0.25">
      <c r="A289" s="127">
        <v>931</v>
      </c>
      <c r="B289" s="124" t="s">
        <v>293</v>
      </c>
      <c r="C289" s="408">
        <v>5764</v>
      </c>
      <c r="D289" s="412">
        <v>1.4403999999999999</v>
      </c>
      <c r="E289" s="420">
        <v>0</v>
      </c>
      <c r="F289" s="155">
        <v>0</v>
      </c>
      <c r="G289" s="419">
        <v>0</v>
      </c>
      <c r="H289" s="269">
        <v>2085</v>
      </c>
      <c r="I289" s="15">
        <v>2020</v>
      </c>
      <c r="J289" s="331">
        <v>1.0321782178217822</v>
      </c>
      <c r="K289" s="427">
        <v>1.0326393284101294</v>
      </c>
      <c r="L289" s="434">
        <v>0.66823789282422996</v>
      </c>
      <c r="M289" s="14">
        <f>Lisäosat[[#This Row],[HYTE-kerroin (sis. Kulttuurihyte)]]*Lisäosat[[#This Row],[Asukasmäärä 31.12.2024]]</f>
        <v>3851.7232142388616</v>
      </c>
      <c r="N289" s="427">
        <f>Lisäosat[[#This Row],[HYTE-kerroin (sis. Kulttuurihyte)]]/$N$7</f>
        <v>0.99405179685296641</v>
      </c>
      <c r="O289" s="439">
        <v>0</v>
      </c>
      <c r="P289" s="197">
        <v>834273.25581599982</v>
      </c>
      <c r="Q289" s="159">
        <v>0</v>
      </c>
      <c r="R289" s="159">
        <v>83448.905907162916</v>
      </c>
      <c r="S289" s="159">
        <v>118433.19989444051</v>
      </c>
      <c r="T289" s="159">
        <v>0</v>
      </c>
      <c r="U289" s="309">
        <f t="shared" si="5"/>
        <v>1036155.3616176032</v>
      </c>
      <c r="V289" s="44"/>
      <c r="W289" s="44"/>
      <c r="X289" s="110"/>
      <c r="Y289" s="110"/>
      <c r="Z289" s="111"/>
    </row>
    <row r="290" spans="1:26" s="45" customFormat="1" x14ac:dyDescent="0.25">
      <c r="A290" s="127">
        <v>934</v>
      </c>
      <c r="B290" s="124" t="s">
        <v>294</v>
      </c>
      <c r="C290" s="408">
        <v>2607</v>
      </c>
      <c r="D290" s="412">
        <v>0.61865000000000003</v>
      </c>
      <c r="E290" s="420">
        <v>0</v>
      </c>
      <c r="F290" s="155">
        <v>0</v>
      </c>
      <c r="G290" s="419">
        <v>0</v>
      </c>
      <c r="H290" s="269">
        <v>927</v>
      </c>
      <c r="I290" s="15">
        <v>1025</v>
      </c>
      <c r="J290" s="331">
        <v>0.90439024390243905</v>
      </c>
      <c r="K290" s="427">
        <v>0.90479426707427202</v>
      </c>
      <c r="L290" s="434">
        <v>0.61091799569939798</v>
      </c>
      <c r="M290" s="14">
        <f>Lisäosat[[#This Row],[HYTE-kerroin (sis. Kulttuurihyte)]]*Lisäosat[[#This Row],[Asukasmäärä 31.12.2024]]</f>
        <v>1592.6632147883306</v>
      </c>
      <c r="N290" s="427">
        <f>Lisäosat[[#This Row],[HYTE-kerroin (sis. Kulttuurihyte)]]/$N$7</f>
        <v>0.90878433844597373</v>
      </c>
      <c r="O290" s="439">
        <v>0</v>
      </c>
      <c r="P290" s="197">
        <v>108042.8486445</v>
      </c>
      <c r="Q290" s="159">
        <v>0</v>
      </c>
      <c r="R290" s="159">
        <v>33070.35713276203</v>
      </c>
      <c r="S290" s="159">
        <v>48971.379922693275</v>
      </c>
      <c r="T290" s="159">
        <v>0</v>
      </c>
      <c r="U290" s="309">
        <f t="shared" si="5"/>
        <v>190084.58569995532</v>
      </c>
      <c r="V290" s="44"/>
      <c r="W290" s="44"/>
      <c r="X290" s="110"/>
      <c r="Y290" s="110"/>
      <c r="Z290" s="111"/>
    </row>
    <row r="291" spans="1:26" s="45" customFormat="1" x14ac:dyDescent="0.25">
      <c r="A291" s="127">
        <v>935</v>
      </c>
      <c r="B291" s="124" t="s">
        <v>295</v>
      </c>
      <c r="C291" s="408">
        <v>2831</v>
      </c>
      <c r="D291" s="412">
        <v>0.64713333333333334</v>
      </c>
      <c r="E291" s="420">
        <v>0</v>
      </c>
      <c r="F291" s="155">
        <v>0</v>
      </c>
      <c r="G291" s="419">
        <v>0</v>
      </c>
      <c r="H291" s="269">
        <v>1010</v>
      </c>
      <c r="I291" s="15">
        <v>1076</v>
      </c>
      <c r="J291" s="331">
        <v>0.93866171003717469</v>
      </c>
      <c r="K291" s="427">
        <v>0.93908104348744614</v>
      </c>
      <c r="L291" s="434">
        <v>0.63170424209913001</v>
      </c>
      <c r="M291" s="14">
        <f>Lisäosat[[#This Row],[HYTE-kerroin (sis. Kulttuurihyte)]]*Lisäosat[[#This Row],[Asukasmäärä 31.12.2024]]</f>
        <v>1788.3547093826371</v>
      </c>
      <c r="N291" s="427">
        <f>Lisäosat[[#This Row],[HYTE-kerroin (sis. Kulttuurihyte)]]/$N$7</f>
        <v>0.93970537091863704</v>
      </c>
      <c r="O291" s="439">
        <v>0</v>
      </c>
      <c r="P291" s="197">
        <v>122727.98892199999</v>
      </c>
      <c r="Q291" s="159">
        <v>0</v>
      </c>
      <c r="R291" s="159">
        <v>37272.708846263704</v>
      </c>
      <c r="S291" s="159">
        <v>54988.523057810577</v>
      </c>
      <c r="T291" s="159">
        <v>0</v>
      </c>
      <c r="U291" s="309">
        <f t="shared" si="5"/>
        <v>214989.22082607428</v>
      </c>
      <c r="V291" s="44"/>
      <c r="W291" s="44"/>
      <c r="X291" s="110"/>
      <c r="Y291" s="110"/>
      <c r="Z291" s="111"/>
    </row>
    <row r="292" spans="1:26" s="45" customFormat="1" x14ac:dyDescent="0.25">
      <c r="A292" s="127">
        <v>936</v>
      </c>
      <c r="B292" s="124" t="s">
        <v>296</v>
      </c>
      <c r="C292" s="408">
        <v>6190</v>
      </c>
      <c r="D292" s="412">
        <v>1.0767333333333333</v>
      </c>
      <c r="E292" s="420">
        <v>0</v>
      </c>
      <c r="F292" s="155">
        <v>0</v>
      </c>
      <c r="G292" s="419">
        <v>0</v>
      </c>
      <c r="H292" s="269">
        <v>2227</v>
      </c>
      <c r="I292" s="15">
        <v>2228</v>
      </c>
      <c r="J292" s="331">
        <v>0.99955116696588864</v>
      </c>
      <c r="K292" s="427">
        <v>0.99999770189437742</v>
      </c>
      <c r="L292" s="434">
        <v>0.73220645109451699</v>
      </c>
      <c r="M292" s="14">
        <f>Lisäosat[[#This Row],[HYTE-kerroin (sis. Kulttuurihyte)]]*Lisäosat[[#This Row],[Asukasmäärä 31.12.2024]]</f>
        <v>4532.3579322750602</v>
      </c>
      <c r="N292" s="427">
        <f>Lisäosat[[#This Row],[HYTE-kerroin (sis. Kulttuurihyte)]]/$N$7</f>
        <v>1.0892096156080879</v>
      </c>
      <c r="O292" s="439">
        <v>0</v>
      </c>
      <c r="P292" s="197">
        <v>669730.44831000001</v>
      </c>
      <c r="Q292" s="159">
        <v>0</v>
      </c>
      <c r="R292" s="159">
        <v>86783.600561661267</v>
      </c>
      <c r="S292" s="159">
        <v>139361.42945109273</v>
      </c>
      <c r="T292" s="159">
        <v>0</v>
      </c>
      <c r="U292" s="309">
        <f t="shared" si="5"/>
        <v>895875.47832275403</v>
      </c>
      <c r="V292" s="44"/>
      <c r="W292" s="44"/>
      <c r="X292" s="110"/>
      <c r="Y292" s="110"/>
      <c r="Z292" s="111"/>
    </row>
    <row r="293" spans="1:26" s="45" customFormat="1" x14ac:dyDescent="0.25">
      <c r="A293" s="127">
        <v>946</v>
      </c>
      <c r="B293" s="124" t="s">
        <v>297</v>
      </c>
      <c r="C293" s="408">
        <v>6210</v>
      </c>
      <c r="D293" s="412">
        <v>0.40866666666666668</v>
      </c>
      <c r="E293" s="420">
        <v>0</v>
      </c>
      <c r="F293" s="155">
        <v>0</v>
      </c>
      <c r="G293" s="419">
        <v>0</v>
      </c>
      <c r="H293" s="269">
        <v>2268</v>
      </c>
      <c r="I293" s="15">
        <v>2700</v>
      </c>
      <c r="J293" s="331">
        <v>0.84</v>
      </c>
      <c r="K293" s="427">
        <v>0.84037525776801314</v>
      </c>
      <c r="L293" s="434">
        <v>0.636915454044645</v>
      </c>
      <c r="M293" s="14">
        <f>Lisäosat[[#This Row],[HYTE-kerroin (sis. Kulttuurihyte)]]*Lisäosat[[#This Row],[Asukasmäärä 31.12.2024]]</f>
        <v>3955.2449696172453</v>
      </c>
      <c r="N293" s="427">
        <f>Lisäosat[[#This Row],[HYTE-kerroin (sis. Kulttuurihyte)]]/$N$7</f>
        <v>0.94745742247669407</v>
      </c>
      <c r="O293" s="439">
        <v>0</v>
      </c>
      <c r="P293" s="197">
        <v>170008.5618</v>
      </c>
      <c r="Q293" s="159">
        <v>0</v>
      </c>
      <c r="R293" s="159">
        <v>73166.599517365845</v>
      </c>
      <c r="S293" s="159">
        <v>121616.2979693042</v>
      </c>
      <c r="T293" s="159">
        <v>0</v>
      </c>
      <c r="U293" s="309">
        <f t="shared" si="5"/>
        <v>364791.45928667003</v>
      </c>
      <c r="V293" s="44"/>
      <c r="W293" s="44"/>
      <c r="X293" s="110"/>
      <c r="Y293" s="110"/>
      <c r="Z293" s="111"/>
    </row>
    <row r="294" spans="1:26" s="45" customFormat="1" x14ac:dyDescent="0.25">
      <c r="A294" s="127">
        <v>976</v>
      </c>
      <c r="B294" s="124" t="s">
        <v>298</v>
      </c>
      <c r="C294" s="408">
        <v>3721</v>
      </c>
      <c r="D294" s="412">
        <v>1.7273999999999998</v>
      </c>
      <c r="E294" s="420">
        <v>0</v>
      </c>
      <c r="F294" s="155">
        <v>2</v>
      </c>
      <c r="G294" s="419">
        <v>5.3748992206396125E-4</v>
      </c>
      <c r="H294" s="269">
        <v>1138</v>
      </c>
      <c r="I294" s="15">
        <v>1273</v>
      </c>
      <c r="J294" s="331">
        <v>0.8939512961508248</v>
      </c>
      <c r="K294" s="427">
        <v>0.89435065587476059</v>
      </c>
      <c r="L294" s="434">
        <v>0.65929851217680002</v>
      </c>
      <c r="M294" s="14">
        <f>Lisäosat[[#This Row],[HYTE-kerroin (sis. Kulttuurihyte)]]*Lisäosat[[#This Row],[Asukasmäärä 31.12.2024]]</f>
        <v>2453.249763809873</v>
      </c>
      <c r="N294" s="427">
        <f>Lisäosat[[#This Row],[HYTE-kerroin (sis. Kulttuurihyte)]]/$N$7</f>
        <v>0.9807538269372319</v>
      </c>
      <c r="O294" s="439">
        <v>0</v>
      </c>
      <c r="P294" s="197">
        <v>1291765.9057379998</v>
      </c>
      <c r="Q294" s="159">
        <v>0</v>
      </c>
      <c r="R294" s="159">
        <v>46656.860642949978</v>
      </c>
      <c r="S294" s="159">
        <v>75432.787743991212</v>
      </c>
      <c r="T294" s="159">
        <v>0</v>
      </c>
      <c r="U294" s="309">
        <f t="shared" si="5"/>
        <v>1413855.5541249411</v>
      </c>
      <c r="V294" s="44"/>
      <c r="W294" s="44"/>
      <c r="X294" s="110"/>
      <c r="Y294" s="110"/>
      <c r="Z294" s="111"/>
    </row>
    <row r="295" spans="1:26" s="45" customFormat="1" x14ac:dyDescent="0.25">
      <c r="A295" s="127">
        <v>977</v>
      </c>
      <c r="B295" s="124" t="s">
        <v>299</v>
      </c>
      <c r="C295" s="408">
        <v>15406</v>
      </c>
      <c r="D295" s="412">
        <v>0</v>
      </c>
      <c r="E295" s="420">
        <v>0</v>
      </c>
      <c r="F295" s="155">
        <v>1</v>
      </c>
      <c r="G295" s="419">
        <v>6.4909775412177079E-5</v>
      </c>
      <c r="H295" s="269">
        <v>6863</v>
      </c>
      <c r="I295" s="15">
        <v>6314</v>
      </c>
      <c r="J295" s="331">
        <v>1.0869496357301236</v>
      </c>
      <c r="K295" s="427">
        <v>1.087435214651846</v>
      </c>
      <c r="L295" s="434">
        <v>0.70369063980122304</v>
      </c>
      <c r="M295" s="14">
        <f>Lisäosat[[#This Row],[HYTE-kerroin (sis. Kulttuurihyte)]]*Lisäosat[[#This Row],[Asukasmäärä 31.12.2024]]</f>
        <v>10841.057996777643</v>
      </c>
      <c r="N295" s="427">
        <f>Lisäosat[[#This Row],[HYTE-kerroin (sis. Kulttuurihyte)]]/$N$7</f>
        <v>1.0467903009310693</v>
      </c>
      <c r="O295" s="439">
        <v>0.10698522864487359</v>
      </c>
      <c r="P295" s="197">
        <v>0</v>
      </c>
      <c r="Q295" s="159">
        <v>0</v>
      </c>
      <c r="R295" s="159">
        <v>234877.43737530729</v>
      </c>
      <c r="S295" s="159">
        <v>333342.01794489764</v>
      </c>
      <c r="T295" s="159">
        <v>18064.430180232033</v>
      </c>
      <c r="U295" s="309">
        <f t="shared" si="5"/>
        <v>586283.885500437</v>
      </c>
      <c r="V295" s="44"/>
      <c r="W295" s="44"/>
      <c r="X295" s="110"/>
      <c r="Y295" s="110"/>
      <c r="Z295" s="111"/>
    </row>
    <row r="296" spans="1:26" s="45" customFormat="1" x14ac:dyDescent="0.25">
      <c r="A296" s="127">
        <v>980</v>
      </c>
      <c r="B296" s="124" t="s">
        <v>300</v>
      </c>
      <c r="C296" s="408">
        <v>33704</v>
      </c>
      <c r="D296" s="412">
        <v>0</v>
      </c>
      <c r="E296" s="420">
        <v>0</v>
      </c>
      <c r="F296" s="155">
        <v>1</v>
      </c>
      <c r="G296" s="419">
        <v>2.9670068834559697E-5</v>
      </c>
      <c r="H296" s="269">
        <v>10178</v>
      </c>
      <c r="I296" s="15">
        <v>15252</v>
      </c>
      <c r="J296" s="331">
        <v>0.6673223183844742</v>
      </c>
      <c r="K296" s="427">
        <v>0.66762043491273892</v>
      </c>
      <c r="L296" s="434">
        <v>0.68155137879245897</v>
      </c>
      <c r="M296" s="14">
        <f>Lisäosat[[#This Row],[HYTE-kerroin (sis. Kulttuurihyte)]]*Lisäosat[[#This Row],[Asukasmäärä 31.12.2024]]</f>
        <v>22971.007670821036</v>
      </c>
      <c r="N296" s="427">
        <f>Lisäosat[[#This Row],[HYTE-kerroin (sis. Kulttuurihyte)]]/$N$7</f>
        <v>1.0138565621786224</v>
      </c>
      <c r="O296" s="439">
        <v>0.16971382989020198</v>
      </c>
      <c r="P296" s="197">
        <v>0</v>
      </c>
      <c r="Q296" s="159">
        <v>0</v>
      </c>
      <c r="R296" s="159">
        <v>315470.7375189513</v>
      </c>
      <c r="S296" s="159">
        <v>706315.0158863836</v>
      </c>
      <c r="T296" s="159">
        <v>62691.582751908274</v>
      </c>
      <c r="U296" s="309">
        <f t="shared" si="5"/>
        <v>1084477.3361572432</v>
      </c>
      <c r="V296" s="44"/>
      <c r="W296" s="44"/>
      <c r="X296" s="110"/>
      <c r="Y296" s="110"/>
      <c r="Z296" s="111"/>
    </row>
    <row r="297" spans="1:26" s="45" customFormat="1" x14ac:dyDescent="0.25">
      <c r="A297" s="127">
        <v>981</v>
      </c>
      <c r="B297" s="124" t="s">
        <v>301</v>
      </c>
      <c r="C297" s="408">
        <v>2193</v>
      </c>
      <c r="D297" s="412">
        <v>0</v>
      </c>
      <c r="E297" s="420">
        <v>0</v>
      </c>
      <c r="F297" s="155">
        <v>0</v>
      </c>
      <c r="G297" s="419">
        <v>0</v>
      </c>
      <c r="H297" s="269">
        <v>559</v>
      </c>
      <c r="I297" s="15">
        <v>934</v>
      </c>
      <c r="J297" s="331">
        <v>0.59850107066381153</v>
      </c>
      <c r="K297" s="427">
        <v>0.59876844230182436</v>
      </c>
      <c r="L297" s="434">
        <v>0.52451391538143199</v>
      </c>
      <c r="M297" s="14">
        <f>Lisäosat[[#This Row],[HYTE-kerroin (sis. Kulttuurihyte)]]*Lisäosat[[#This Row],[Asukasmäärä 31.12.2024]]</f>
        <v>1150.2590164314804</v>
      </c>
      <c r="N297" s="427">
        <f>Lisäosat[[#This Row],[HYTE-kerroin (sis. Kulttuurihyte)]]/$N$7</f>
        <v>0.7802520713928478</v>
      </c>
      <c r="O297" s="439">
        <v>0</v>
      </c>
      <c r="P297" s="197">
        <v>0</v>
      </c>
      <c r="Q297" s="159">
        <v>0</v>
      </c>
      <c r="R297" s="159">
        <v>18409.650699429971</v>
      </c>
      <c r="S297" s="159">
        <v>35368.288022308538</v>
      </c>
      <c r="T297" s="159">
        <v>0</v>
      </c>
      <c r="U297" s="309">
        <f t="shared" si="5"/>
        <v>53777.938721738508</v>
      </c>
      <c r="V297" s="44"/>
      <c r="W297" s="44"/>
      <c r="X297" s="110"/>
      <c r="Y297" s="110"/>
      <c r="Z297" s="111"/>
    </row>
    <row r="298" spans="1:26" s="45" customFormat="1" x14ac:dyDescent="0.25">
      <c r="A298" s="127">
        <v>989</v>
      </c>
      <c r="B298" s="124" t="s">
        <v>302</v>
      </c>
      <c r="C298" s="408">
        <v>5220</v>
      </c>
      <c r="D298" s="412">
        <v>0.91591666666666671</v>
      </c>
      <c r="E298" s="420">
        <v>0</v>
      </c>
      <c r="F298" s="155">
        <v>0</v>
      </c>
      <c r="G298" s="419">
        <v>0</v>
      </c>
      <c r="H298" s="269">
        <v>1811</v>
      </c>
      <c r="I298" s="15">
        <v>1849</v>
      </c>
      <c r="J298" s="331">
        <v>0.97944835045970791</v>
      </c>
      <c r="K298" s="427">
        <v>0.97988590474765758</v>
      </c>
      <c r="L298" s="434">
        <v>0.56274467118605598</v>
      </c>
      <c r="M298" s="14">
        <f>Lisäosat[[#This Row],[HYTE-kerroin (sis. Kulttuurihyte)]]*Lisäosat[[#This Row],[Asukasmäärä 31.12.2024]]</f>
        <v>2937.5271835912122</v>
      </c>
      <c r="N298" s="427">
        <f>Lisäosat[[#This Row],[HYTE-kerroin (sis. Kulttuurihyte)]]/$N$7</f>
        <v>0.837123062862692</v>
      </c>
      <c r="O298" s="439">
        <v>0</v>
      </c>
      <c r="P298" s="197">
        <v>320284.88415</v>
      </c>
      <c r="Q298" s="159">
        <v>0</v>
      </c>
      <c r="R298" s="159">
        <v>71712.362007414471</v>
      </c>
      <c r="S298" s="159">
        <v>90323.401962921038</v>
      </c>
      <c r="T298" s="159">
        <v>0</v>
      </c>
      <c r="U298" s="309">
        <f t="shared" si="5"/>
        <v>482320.64812033548</v>
      </c>
      <c r="V298" s="44"/>
      <c r="W298" s="44"/>
      <c r="X298" s="110"/>
      <c r="Y298" s="110"/>
      <c r="Z298" s="111"/>
    </row>
    <row r="299" spans="1:26" s="45" customFormat="1" x14ac:dyDescent="0.25">
      <c r="A299" s="127">
        <v>992</v>
      </c>
      <c r="B299" s="124" t="s">
        <v>303</v>
      </c>
      <c r="C299" s="409">
        <v>17740</v>
      </c>
      <c r="D299" s="413">
        <v>0</v>
      </c>
      <c r="E299" s="421">
        <v>0</v>
      </c>
      <c r="F299" s="422">
        <v>7</v>
      </c>
      <c r="G299" s="423">
        <v>3.9458850056369788E-4</v>
      </c>
      <c r="H299" s="394">
        <v>6839</v>
      </c>
      <c r="I299" s="402">
        <v>6335</v>
      </c>
      <c r="J299" s="428">
        <v>1.0795580110497238</v>
      </c>
      <c r="K299" s="429">
        <v>1.0800402878707562</v>
      </c>
      <c r="L299" s="435">
        <v>0.66789483135827399</v>
      </c>
      <c r="M299" s="436">
        <f>Lisäosat[[#This Row],[HYTE-kerroin (sis. Kulttuurihyte)]]*Lisäosat[[#This Row],[Asukasmäärä 31.12.2024]]</f>
        <v>11848.454308295781</v>
      </c>
      <c r="N299" s="429">
        <f>Lisäosat[[#This Row],[HYTE-kerroin (sis. Kulttuurihyte)]]/$N$7</f>
        <v>0.99354146831529055</v>
      </c>
      <c r="O299" s="440">
        <v>0</v>
      </c>
      <c r="P299" s="197">
        <v>0</v>
      </c>
      <c r="Q299" s="159">
        <v>0</v>
      </c>
      <c r="R299" s="159">
        <v>268622.00418971753</v>
      </c>
      <c r="S299" s="159">
        <v>364317.54814236698</v>
      </c>
      <c r="T299" s="159">
        <v>0</v>
      </c>
      <c r="U299" s="309">
        <f t="shared" si="5"/>
        <v>632939.55233208451</v>
      </c>
      <c r="V299" s="44"/>
      <c r="W299" s="44"/>
      <c r="X299" s="110"/>
      <c r="Y299" s="110"/>
      <c r="Z299" s="111"/>
    </row>
  </sheetData>
  <phoneticPr fontId="50"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17"/>
  <sheetViews>
    <sheetView zoomScale="90" zoomScaleNormal="90" workbookViewId="0">
      <pane xSplit="2" ySplit="4" topLeftCell="I5" activePane="bottomRight" state="frozen"/>
      <selection activeCell="G29" sqref="G29"/>
      <selection pane="topRight" activeCell="G29" sqref="G29"/>
      <selection pane="bottomLeft" activeCell="G29" sqref="G29"/>
      <selection pane="bottomRight" activeCell="P4" sqref="P4"/>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2" width="23.125" style="131" customWidth="1"/>
    <col min="13" max="13" width="22" style="131" customWidth="1"/>
    <col min="14" max="16" width="23.125" style="131" customWidth="1"/>
    <col min="17" max="17" width="25.125" style="248" bestFit="1" customWidth="1"/>
    <col min="18" max="18" width="8.625" style="21"/>
  </cols>
  <sheetData>
    <row r="1" spans="1:18" ht="23.25" x14ac:dyDescent="0.35">
      <c r="A1" s="312" t="s">
        <v>1087</v>
      </c>
      <c r="B1" s="238"/>
      <c r="C1" s="238"/>
      <c r="D1" s="41"/>
      <c r="E1" s="321"/>
      <c r="F1" s="41"/>
      <c r="G1" s="38"/>
      <c r="H1" s="38"/>
      <c r="I1" s="41"/>
      <c r="J1" s="41"/>
      <c r="K1" s="41"/>
      <c r="L1" s="41"/>
      <c r="M1" s="41"/>
      <c r="N1" s="41"/>
      <c r="O1" s="41"/>
      <c r="P1" s="41"/>
    </row>
    <row r="2" spans="1:18" ht="14.25" x14ac:dyDescent="0.2">
      <c r="A2" s="239" t="s">
        <v>355</v>
      </c>
      <c r="B2" s="240"/>
      <c r="C2" s="328"/>
      <c r="D2" s="328"/>
      <c r="E2" s="328"/>
      <c r="F2" s="328"/>
      <c r="G2" s="328"/>
      <c r="H2" s="328"/>
      <c r="I2" s="363"/>
      <c r="J2" s="328"/>
      <c r="K2" s="328"/>
      <c r="L2" s="328"/>
      <c r="M2" s="328"/>
      <c r="N2" s="328"/>
      <c r="O2" s="328"/>
      <c r="P2" s="328"/>
      <c r="Q2" s="338"/>
    </row>
    <row r="3" spans="1:18" s="212" customFormat="1" ht="71.25" x14ac:dyDescent="0.2">
      <c r="A3" s="246" t="s">
        <v>656</v>
      </c>
      <c r="B3" s="246" t="s">
        <v>3</v>
      </c>
      <c r="C3" s="246" t="s">
        <v>1089</v>
      </c>
      <c r="D3" s="252" t="s">
        <v>1090</v>
      </c>
      <c r="E3" s="252" t="s">
        <v>1091</v>
      </c>
      <c r="F3" s="252" t="s">
        <v>733</v>
      </c>
      <c r="G3" s="252" t="s">
        <v>718</v>
      </c>
      <c r="H3" s="252" t="s">
        <v>726</v>
      </c>
      <c r="I3" s="364" t="s">
        <v>713</v>
      </c>
      <c r="J3" s="364" t="s">
        <v>1073</v>
      </c>
      <c r="K3" s="364" t="s">
        <v>1048</v>
      </c>
      <c r="L3" s="364" t="s">
        <v>745</v>
      </c>
      <c r="M3" s="364" t="s">
        <v>1074</v>
      </c>
      <c r="N3" s="364" t="s">
        <v>1049</v>
      </c>
      <c r="O3" s="447" t="s">
        <v>746</v>
      </c>
      <c r="P3" s="447" t="s">
        <v>1075</v>
      </c>
      <c r="Q3" s="250" t="s">
        <v>1050</v>
      </c>
      <c r="R3" s="247"/>
    </row>
    <row r="4" spans="1:18" s="31" customFormat="1" x14ac:dyDescent="0.25">
      <c r="A4" s="237"/>
      <c r="B4" s="237" t="s">
        <v>359</v>
      </c>
      <c r="C4" s="241">
        <f t="shared" ref="C4:O4" si="0">SUM(C5:C296)</f>
        <v>-5493210.6600000001</v>
      </c>
      <c r="D4" s="241">
        <f t="shared" si="0"/>
        <v>-9977464.2599999998</v>
      </c>
      <c r="E4" s="241">
        <f t="shared" si="0"/>
        <v>-5493210.6600000001</v>
      </c>
      <c r="F4" s="241">
        <f t="shared" si="0"/>
        <v>-56053.169999999969</v>
      </c>
      <c r="G4" s="241">
        <f t="shared" si="0"/>
        <v>-98541472.860000029</v>
      </c>
      <c r="H4" s="241">
        <f t="shared" si="0"/>
        <v>-361027818.11645031</v>
      </c>
      <c r="I4" s="241">
        <f t="shared" si="0"/>
        <v>0.27999701583757997</v>
      </c>
      <c r="J4" s="241">
        <f t="shared" si="0"/>
        <v>9.2732079792767763E-9</v>
      </c>
      <c r="K4" s="241">
        <f t="shared" si="0"/>
        <v>-167038446.60000008</v>
      </c>
      <c r="L4" s="241">
        <f t="shared" si="0"/>
        <v>-64012720.140000015</v>
      </c>
      <c r="M4" s="241">
        <f t="shared" ref="M4" si="1">SUM(M5:M296)</f>
        <v>-75304908.333313808</v>
      </c>
      <c r="N4" s="241">
        <f t="shared" ref="N4" si="2">SUM(N5:N296)</f>
        <v>-21804683.13000001</v>
      </c>
      <c r="O4" s="448">
        <f t="shared" si="0"/>
        <v>216081015.58784497</v>
      </c>
      <c r="P4" s="448">
        <f t="shared" ref="P4" si="3">SUM(P5:P296)</f>
        <v>-3310.8602082303842</v>
      </c>
      <c r="Q4" s="251">
        <f>SUM(Q5:Q296)</f>
        <v>-592672282.92212939</v>
      </c>
      <c r="R4" s="114"/>
    </row>
    <row r="5" spans="1:18" s="45" customFormat="1" x14ac:dyDescent="0.25">
      <c r="A5" s="239">
        <v>5</v>
      </c>
      <c r="B5" s="239" t="s">
        <v>12</v>
      </c>
      <c r="C5" s="326">
        <v>-8896.44</v>
      </c>
      <c r="D5" s="121">
        <v>-16158.84</v>
      </c>
      <c r="E5" s="121">
        <v>-8896.44</v>
      </c>
      <c r="F5" s="121">
        <v>-90.78</v>
      </c>
      <c r="G5" s="121">
        <v>-159591.24</v>
      </c>
      <c r="H5" s="121">
        <v>-319408.51384999999</v>
      </c>
      <c r="I5" s="121">
        <v>1109106.1207811574</v>
      </c>
      <c r="J5" s="34">
        <v>-38813.889167024558</v>
      </c>
      <c r="K5" s="34">
        <v>-270524.40000000002</v>
      </c>
      <c r="L5" s="34">
        <v>-103670.76</v>
      </c>
      <c r="M5" s="34">
        <v>-233593.00259449641</v>
      </c>
      <c r="N5" s="34">
        <v>-35313.42</v>
      </c>
      <c r="O5" s="449">
        <v>316760.57052561705</v>
      </c>
      <c r="P5" s="449">
        <v>32888.374576269183</v>
      </c>
      <c r="Q5" s="251">
        <f>SUM(LisäyksetVähennykset[[#This Row],[Kuntien yhdistymisavustus (-0,98 €/as)]:[TE25: Uudistuksen rahoituksen siirtymäajan porrastus (25 % kustannusperusteinen / 75 % vos-kriteerit)]])</f>
        <v>263797.3402715227</v>
      </c>
      <c r="R5" s="112"/>
    </row>
    <row r="6" spans="1:18" s="45" customFormat="1" x14ac:dyDescent="0.25">
      <c r="A6" s="239">
        <v>9</v>
      </c>
      <c r="B6" s="239" t="s">
        <v>13</v>
      </c>
      <c r="C6" s="326">
        <v>-2361.8000000000002</v>
      </c>
      <c r="D6" s="121">
        <v>-4289.8</v>
      </c>
      <c r="E6" s="121">
        <v>-2361.8000000000002</v>
      </c>
      <c r="F6" s="121">
        <v>-24.1</v>
      </c>
      <c r="G6" s="121">
        <v>-42367.799999999996</v>
      </c>
      <c r="H6" s="121">
        <v>-71174.633449999994</v>
      </c>
      <c r="I6" s="121">
        <v>507818.30530274403</v>
      </c>
      <c r="J6" s="34">
        <v>-10342.762364337263</v>
      </c>
      <c r="K6" s="34">
        <v>-71818</v>
      </c>
      <c r="L6" s="34">
        <v>-27522.2</v>
      </c>
      <c r="M6" s="34">
        <v>-83077.981717197588</v>
      </c>
      <c r="N6" s="34">
        <v>-9374.9</v>
      </c>
      <c r="O6" s="449">
        <v>76029.623449555904</v>
      </c>
      <c r="P6" s="449">
        <v>-5442.9456036894844</v>
      </c>
      <c r="Q6" s="251">
        <f>SUM(LisäyksetVähennykset[[#This Row],[Kuntien yhdistymisavustus (-0,98 €/as)]:[TE25: Uudistuksen rahoituksen siirtymäajan porrastus (25 % kustannusperusteinen / 75 % vos-kriteerit)]])</f>
        <v>253689.20561707561</v>
      </c>
      <c r="R6" s="112"/>
    </row>
    <row r="7" spans="1:18" s="45" customFormat="1" x14ac:dyDescent="0.25">
      <c r="A7" s="239">
        <v>10</v>
      </c>
      <c r="B7" s="239" t="s">
        <v>14</v>
      </c>
      <c r="C7" s="326">
        <v>-10564.4</v>
      </c>
      <c r="D7" s="121">
        <v>-19188.400000000001</v>
      </c>
      <c r="E7" s="121">
        <v>-10564.4</v>
      </c>
      <c r="F7" s="121">
        <v>-107.8</v>
      </c>
      <c r="G7" s="121">
        <v>-189512.4</v>
      </c>
      <c r="H7" s="121">
        <v>-368426.34285000002</v>
      </c>
      <c r="I7" s="121">
        <v>-338822.04824569105</v>
      </c>
      <c r="J7" s="34">
        <v>-728458.86502881115</v>
      </c>
      <c r="K7" s="34">
        <v>-321244</v>
      </c>
      <c r="L7" s="34">
        <v>-123107.6</v>
      </c>
      <c r="M7" s="34">
        <v>-225583.68430923708</v>
      </c>
      <c r="N7" s="34">
        <v>-41934.200000000004</v>
      </c>
      <c r="O7" s="449">
        <v>534209.61680744821</v>
      </c>
      <c r="P7" s="449">
        <v>23398.096593638154</v>
      </c>
      <c r="Q7" s="251">
        <f>SUM(LisäyksetVähennykset[[#This Row],[Kuntien yhdistymisavustus (-0,98 €/as)]:[TE25: Uudistuksen rahoituksen siirtymäajan porrastus (25 % kustannusperusteinen / 75 % vos-kriteerit)]])</f>
        <v>-1819906.427032653</v>
      </c>
      <c r="R7" s="112"/>
    </row>
    <row r="8" spans="1:18" s="45" customFormat="1" x14ac:dyDescent="0.25">
      <c r="A8" s="239">
        <v>16</v>
      </c>
      <c r="B8" s="239" t="s">
        <v>15</v>
      </c>
      <c r="C8" s="326">
        <v>-7731.22</v>
      </c>
      <c r="D8" s="121">
        <v>-14042.42</v>
      </c>
      <c r="E8" s="121">
        <v>-7731.22</v>
      </c>
      <c r="F8" s="121">
        <v>-78.89</v>
      </c>
      <c r="G8" s="121">
        <v>-138688.62</v>
      </c>
      <c r="H8" s="121">
        <v>-279735.76209999999</v>
      </c>
      <c r="I8" s="121">
        <v>2193579.711165017</v>
      </c>
      <c r="J8" s="34">
        <v>1721533.769598346</v>
      </c>
      <c r="K8" s="34">
        <v>-235092.2</v>
      </c>
      <c r="L8" s="34">
        <v>-90092.38</v>
      </c>
      <c r="M8" s="34">
        <v>-158224.22267413556</v>
      </c>
      <c r="N8" s="34">
        <v>-30688.210000000003</v>
      </c>
      <c r="O8" s="449">
        <v>294529.82823765307</v>
      </c>
      <c r="P8" s="449">
        <v>30928.017550760735</v>
      </c>
      <c r="Q8" s="251">
        <f>SUM(LisäyksetVähennykset[[#This Row],[Kuntien yhdistymisavustus (-0,98 €/as)]:[TE25: Uudistuksen rahoituksen siirtymäajan porrastus (25 % kustannusperusteinen / 75 % vos-kriteerit)]])</f>
        <v>3278466.1817776412</v>
      </c>
      <c r="R8" s="112"/>
    </row>
    <row r="9" spans="1:18" s="45" customFormat="1" x14ac:dyDescent="0.25">
      <c r="A9" s="239">
        <v>18</v>
      </c>
      <c r="B9" s="239" t="s">
        <v>16</v>
      </c>
      <c r="C9" s="326">
        <v>-4557.9799999999996</v>
      </c>
      <c r="D9" s="121">
        <v>-8278.7800000000007</v>
      </c>
      <c r="E9" s="121">
        <v>-4557.9799999999996</v>
      </c>
      <c r="F9" s="121">
        <v>-46.51</v>
      </c>
      <c r="G9" s="121">
        <v>-81764.579999999987</v>
      </c>
      <c r="H9" s="121">
        <v>-101394.96</v>
      </c>
      <c r="I9" s="121">
        <v>-455651.56277451664</v>
      </c>
      <c r="J9" s="34">
        <v>-156698.89640664784</v>
      </c>
      <c r="K9" s="34">
        <v>-138599.80000000002</v>
      </c>
      <c r="L9" s="34">
        <v>-53114.42</v>
      </c>
      <c r="M9" s="34">
        <v>-61206.811983116706</v>
      </c>
      <c r="N9" s="34">
        <v>-18092.39</v>
      </c>
      <c r="O9" s="449">
        <v>135236.42157126064</v>
      </c>
      <c r="P9" s="449">
        <v>-23598.999107327763</v>
      </c>
      <c r="Q9" s="251">
        <f>SUM(LisäyksetVähennykset[[#This Row],[Kuntien yhdistymisavustus (-0,98 €/as)]:[TE25: Uudistuksen rahoituksen siirtymäajan porrastus (25 % kustannusperusteinen / 75 % vos-kriteerit)]])</f>
        <v>-972327.24870034831</v>
      </c>
      <c r="R9" s="112"/>
    </row>
    <row r="10" spans="1:18" s="45" customFormat="1" x14ac:dyDescent="0.25">
      <c r="A10" s="239">
        <v>19</v>
      </c>
      <c r="B10" s="239" t="s">
        <v>17</v>
      </c>
      <c r="C10" s="326">
        <v>-3886.68</v>
      </c>
      <c r="D10" s="121">
        <v>-7059.4800000000005</v>
      </c>
      <c r="E10" s="121">
        <v>-3886.68</v>
      </c>
      <c r="F10" s="121">
        <v>-39.660000000000004</v>
      </c>
      <c r="G10" s="121">
        <v>-69722.28</v>
      </c>
      <c r="H10" s="121">
        <v>-109305.08500000001</v>
      </c>
      <c r="I10" s="121">
        <v>-363181.43061748438</v>
      </c>
      <c r="J10" s="34">
        <v>-403520.12650864484</v>
      </c>
      <c r="K10" s="34">
        <v>-118186.8</v>
      </c>
      <c r="L10" s="34">
        <v>-45291.72</v>
      </c>
      <c r="M10" s="34">
        <v>-62150.073154826423</v>
      </c>
      <c r="N10" s="34">
        <v>-15427.74</v>
      </c>
      <c r="O10" s="449">
        <v>77081.081784552516</v>
      </c>
      <c r="P10" s="449">
        <v>-11804.390771325197</v>
      </c>
      <c r="Q10" s="251">
        <f>SUM(LisäyksetVähennykset[[#This Row],[Kuntien yhdistymisavustus (-0,98 €/as)]:[TE25: Uudistuksen rahoituksen siirtymäajan porrastus (25 % kustannusperusteinen / 75 % vos-kriteerit)]])</f>
        <v>-1136381.0642677285</v>
      </c>
      <c r="R10" s="112"/>
    </row>
    <row r="11" spans="1:18" s="45" customFormat="1" x14ac:dyDescent="0.25">
      <c r="A11" s="239">
        <v>20</v>
      </c>
      <c r="B11" s="239" t="s">
        <v>18</v>
      </c>
      <c r="C11" s="326">
        <v>-16059.26</v>
      </c>
      <c r="D11" s="121">
        <v>-29168.86</v>
      </c>
      <c r="E11" s="121">
        <v>-16059.26</v>
      </c>
      <c r="F11" s="121">
        <v>-163.87</v>
      </c>
      <c r="G11" s="121">
        <v>-288083.45999999996</v>
      </c>
      <c r="H11" s="121">
        <v>-919291.13399999996</v>
      </c>
      <c r="I11" s="121">
        <v>-2785117.3322464745</v>
      </c>
      <c r="J11" s="34">
        <v>-1928333.1933880118</v>
      </c>
      <c r="K11" s="34">
        <v>-488332.60000000003</v>
      </c>
      <c r="L11" s="34">
        <v>-187139.54</v>
      </c>
      <c r="M11" s="34">
        <v>-164605.34527675566</v>
      </c>
      <c r="N11" s="34">
        <v>-63745.43</v>
      </c>
      <c r="O11" s="449">
        <v>1028469.863971878</v>
      </c>
      <c r="P11" s="449">
        <v>-40580.859242424951</v>
      </c>
      <c r="Q11" s="251">
        <f>SUM(LisäyksetVähennykset[[#This Row],[Kuntien yhdistymisavustus (-0,98 €/as)]:[TE25: Uudistuksen rahoituksen siirtymäajan porrastus (25 % kustannusperusteinen / 75 % vos-kriteerit)]])</f>
        <v>-5898210.2801817888</v>
      </c>
      <c r="R11" s="112"/>
    </row>
    <row r="12" spans="1:18" s="45" customFormat="1" x14ac:dyDescent="0.25">
      <c r="A12" s="239">
        <v>46</v>
      </c>
      <c r="B12" s="239" t="s">
        <v>19</v>
      </c>
      <c r="C12" s="326">
        <v>-1262.24</v>
      </c>
      <c r="D12" s="121">
        <v>-2292.64</v>
      </c>
      <c r="E12" s="121">
        <v>-1262.24</v>
      </c>
      <c r="F12" s="121">
        <v>-12.88</v>
      </c>
      <c r="G12" s="121">
        <v>-22643.039999999997</v>
      </c>
      <c r="H12" s="121">
        <v>-35885.635000000002</v>
      </c>
      <c r="I12" s="121">
        <v>386486.75930091698</v>
      </c>
      <c r="J12" s="34">
        <v>244613.23978327421</v>
      </c>
      <c r="K12" s="34">
        <v>-38382.400000000001</v>
      </c>
      <c r="L12" s="34">
        <v>-14708.96</v>
      </c>
      <c r="M12" s="34">
        <v>-45151.711437389909</v>
      </c>
      <c r="N12" s="34">
        <v>-5010.32</v>
      </c>
      <c r="O12" s="449">
        <v>39422.009864600623</v>
      </c>
      <c r="P12" s="449">
        <v>2636.0242183538794</v>
      </c>
      <c r="Q12" s="251">
        <f>SUM(LisäyksetVähennykset[[#This Row],[Kuntien yhdistymisavustus (-0,98 €/as)]:[TE25: Uudistuksen rahoituksen siirtymäajan porrastus (25 % kustannusperusteinen / 75 % vos-kriteerit)]])</f>
        <v>506545.96672975575</v>
      </c>
      <c r="R12" s="112"/>
    </row>
    <row r="13" spans="1:18" s="45" customFormat="1" x14ac:dyDescent="0.25">
      <c r="A13" s="239">
        <v>47</v>
      </c>
      <c r="B13" s="239" t="s">
        <v>20</v>
      </c>
      <c r="C13" s="326">
        <v>-1726.76</v>
      </c>
      <c r="D13" s="121">
        <v>-3136.36</v>
      </c>
      <c r="E13" s="121">
        <v>-1726.76</v>
      </c>
      <c r="F13" s="121">
        <v>-17.62</v>
      </c>
      <c r="G13" s="121">
        <v>-30975.959999999995</v>
      </c>
      <c r="H13" s="121">
        <v>-23854.27505</v>
      </c>
      <c r="I13" s="121">
        <v>-127873.58371498143</v>
      </c>
      <c r="J13" s="34">
        <v>513106.37581028906</v>
      </c>
      <c r="K13" s="34">
        <v>-52507.6</v>
      </c>
      <c r="L13" s="34">
        <v>-20122.04</v>
      </c>
      <c r="M13" s="34">
        <v>-68214.036983463666</v>
      </c>
      <c r="N13" s="34">
        <v>-6854.18</v>
      </c>
      <c r="O13" s="449">
        <v>44772.299622023187</v>
      </c>
      <c r="P13" s="449">
        <v>9400.2260635144921</v>
      </c>
      <c r="Q13" s="251">
        <f>SUM(LisäyksetVähennykset[[#This Row],[Kuntien yhdistymisavustus (-0,98 €/as)]:[TE25: Uudistuksen rahoituksen siirtymäajan porrastus (25 % kustannusperusteinen / 75 % vos-kriteerit)]])</f>
        <v>230269.72574738169</v>
      </c>
      <c r="R13" s="112"/>
    </row>
    <row r="14" spans="1:18" s="45" customFormat="1" x14ac:dyDescent="0.25">
      <c r="A14" s="239">
        <v>49</v>
      </c>
      <c r="B14" s="239" t="s">
        <v>21</v>
      </c>
      <c r="C14" s="326">
        <v>-314512.38</v>
      </c>
      <c r="D14" s="121">
        <v>-571257.18000000005</v>
      </c>
      <c r="E14" s="121">
        <v>-314512.38</v>
      </c>
      <c r="F14" s="121">
        <v>-3209.31</v>
      </c>
      <c r="G14" s="121">
        <v>-5641966.9799999995</v>
      </c>
      <c r="H14" s="121">
        <v>-26184153.306449998</v>
      </c>
      <c r="I14" s="121">
        <v>116403180.46761133</v>
      </c>
      <c r="J14" s="34">
        <v>34766284.262598157</v>
      </c>
      <c r="K14" s="34">
        <v>-9563743.8000000007</v>
      </c>
      <c r="L14" s="34">
        <v>-3665032.02</v>
      </c>
      <c r="M14" s="34">
        <v>-9518834.9921381902</v>
      </c>
      <c r="N14" s="34">
        <v>-1248421.5900000001</v>
      </c>
      <c r="O14" s="449">
        <v>9001638.3093743287</v>
      </c>
      <c r="P14" s="449">
        <v>-474591.98216966167</v>
      </c>
      <c r="Q14" s="251">
        <f>SUM(LisäyksetVähennykset[[#This Row],[Kuntien yhdistymisavustus (-0,98 €/as)]:[TE25: Uudistuksen rahoituksen siirtymäajan porrastus (25 % kustannusperusteinen / 75 % vos-kriteerit)]])</f>
        <v>102670867.11882597</v>
      </c>
      <c r="R14" s="112"/>
    </row>
    <row r="15" spans="1:18" s="45" customFormat="1" x14ac:dyDescent="0.25">
      <c r="A15" s="239">
        <v>50</v>
      </c>
      <c r="B15" s="239" t="s">
        <v>22</v>
      </c>
      <c r="C15" s="326">
        <v>-10862.32</v>
      </c>
      <c r="D15" s="121">
        <v>-19729.52</v>
      </c>
      <c r="E15" s="121">
        <v>-10862.32</v>
      </c>
      <c r="F15" s="121">
        <v>-110.84</v>
      </c>
      <c r="G15" s="121">
        <v>-194856.71999999997</v>
      </c>
      <c r="H15" s="121">
        <v>-265834.45750000002</v>
      </c>
      <c r="I15" s="121">
        <v>-901823.83140918578</v>
      </c>
      <c r="J15" s="34">
        <v>-195265.51179233394</v>
      </c>
      <c r="K15" s="34">
        <v>-330303.2</v>
      </c>
      <c r="L15" s="34">
        <v>-126579.28</v>
      </c>
      <c r="M15" s="34">
        <v>-109537.03105236916</v>
      </c>
      <c r="N15" s="34">
        <v>-43116.76</v>
      </c>
      <c r="O15" s="449">
        <v>295813.22828237887</v>
      </c>
      <c r="P15" s="449">
        <v>-38640.461504306499</v>
      </c>
      <c r="Q15" s="251">
        <f>SUM(LisäyksetVähennykset[[#This Row],[Kuntien yhdistymisavustus (-0,98 €/as)]:[TE25: Uudistuksen rahoituksen siirtymäajan porrastus (25 % kustannusperusteinen / 75 % vos-kriteerit)]])</f>
        <v>-1951709.0249758165</v>
      </c>
      <c r="R15" s="112"/>
    </row>
    <row r="16" spans="1:18" s="104" customFormat="1" x14ac:dyDescent="0.25">
      <c r="A16" s="239">
        <v>51</v>
      </c>
      <c r="B16" s="239" t="s">
        <v>23</v>
      </c>
      <c r="C16" s="326">
        <v>-8870.9599999999991</v>
      </c>
      <c r="D16" s="121">
        <v>-16112.56</v>
      </c>
      <c r="E16" s="121">
        <v>-8870.9599999999991</v>
      </c>
      <c r="F16" s="121">
        <v>-90.52</v>
      </c>
      <c r="G16" s="121">
        <v>-159134.15999999997</v>
      </c>
      <c r="H16" s="121">
        <v>-147897.033</v>
      </c>
      <c r="I16" s="121">
        <v>-4094168.4345235913</v>
      </c>
      <c r="J16" s="121">
        <v>-4225839.7226943728</v>
      </c>
      <c r="K16" s="121">
        <v>-269749.60000000003</v>
      </c>
      <c r="L16" s="121">
        <v>-103373.84</v>
      </c>
      <c r="M16" s="34">
        <v>0</v>
      </c>
      <c r="N16" s="34">
        <v>-35212.28</v>
      </c>
      <c r="O16" s="450">
        <v>263763.15918738878</v>
      </c>
      <c r="P16" s="450">
        <v>-17289.883882659895</v>
      </c>
      <c r="Q16" s="251">
        <f>SUM(LisäyksetVähennykset[[#This Row],[Kuntien yhdistymisavustus (-0,98 €/as)]:[TE25: Uudistuksen rahoituksen siirtymäajan porrastus (25 % kustannusperusteinen / 75 % vos-kriteerit)]])</f>
        <v>-8822846.7949132342</v>
      </c>
      <c r="R16" s="60"/>
    </row>
    <row r="17" spans="1:18" s="45" customFormat="1" x14ac:dyDescent="0.25">
      <c r="A17" s="239">
        <v>52</v>
      </c>
      <c r="B17" s="239" t="s">
        <v>24</v>
      </c>
      <c r="C17" s="326">
        <v>-2226.56</v>
      </c>
      <c r="D17" s="121">
        <v>-4044.16</v>
      </c>
      <c r="E17" s="121">
        <v>-2226.56</v>
      </c>
      <c r="F17" s="121">
        <v>-22.72</v>
      </c>
      <c r="G17" s="121">
        <v>-39941.759999999995</v>
      </c>
      <c r="H17" s="121">
        <v>-36858.004999999997</v>
      </c>
      <c r="I17" s="121">
        <v>435938.46574912104</v>
      </c>
      <c r="J17" s="34">
        <v>66323.658127562143</v>
      </c>
      <c r="K17" s="34">
        <v>-67705.600000000006</v>
      </c>
      <c r="L17" s="34">
        <v>-25946.240000000002</v>
      </c>
      <c r="M17" s="34">
        <v>-57629.447331598734</v>
      </c>
      <c r="N17" s="34">
        <v>-8838.08</v>
      </c>
      <c r="O17" s="449">
        <v>65695.45264651801</v>
      </c>
      <c r="P17" s="449">
        <v>2849.5081230875294</v>
      </c>
      <c r="Q17" s="251">
        <f>SUM(LisäyksetVähennykset[[#This Row],[Kuntien yhdistymisavustus (-0,98 €/as)]:[TE25: Uudistuksen rahoituksen siirtymäajan porrastus (25 % kustannusperusteinen / 75 % vos-kriteerit)]])</f>
        <v>325367.95231469005</v>
      </c>
      <c r="R17" s="112"/>
    </row>
    <row r="18" spans="1:18" s="45" customFormat="1" x14ac:dyDescent="0.25">
      <c r="A18" s="239">
        <v>61</v>
      </c>
      <c r="B18" s="239" t="s">
        <v>25</v>
      </c>
      <c r="C18" s="326">
        <v>-16148.44</v>
      </c>
      <c r="D18" s="121">
        <v>-29330.84</v>
      </c>
      <c r="E18" s="121">
        <v>-16148.44</v>
      </c>
      <c r="F18" s="121">
        <v>-164.78</v>
      </c>
      <c r="G18" s="121">
        <v>-289683.24</v>
      </c>
      <c r="H18" s="121">
        <v>-1163563.71395</v>
      </c>
      <c r="I18" s="121">
        <v>680225.8650918114</v>
      </c>
      <c r="J18" s="34">
        <v>668634.16471422755</v>
      </c>
      <c r="K18" s="34">
        <v>-491044.4</v>
      </c>
      <c r="L18" s="34">
        <v>-188178.76</v>
      </c>
      <c r="M18" s="34">
        <v>-200983.90288761791</v>
      </c>
      <c r="N18" s="34">
        <v>-64099.420000000006</v>
      </c>
      <c r="O18" s="449">
        <v>1310691.9463011723</v>
      </c>
      <c r="P18" s="449">
        <v>55293.840657317487</v>
      </c>
      <c r="Q18" s="251">
        <f>SUM(LisäyksetVähennykset[[#This Row],[Kuntien yhdistymisavustus (-0,98 €/as)]:[TE25: Uudistuksen rahoituksen siirtymäajan porrastus (25 % kustannusperusteinen / 75 % vos-kriteerit)]])</f>
        <v>255499.8799269108</v>
      </c>
      <c r="R18" s="112"/>
    </row>
    <row r="19" spans="1:18" s="45" customFormat="1" x14ac:dyDescent="0.25">
      <c r="A19" s="239">
        <v>69</v>
      </c>
      <c r="B19" s="239" t="s">
        <v>26</v>
      </c>
      <c r="C19" s="326">
        <v>-6362.16</v>
      </c>
      <c r="D19" s="121">
        <v>-11555.76</v>
      </c>
      <c r="E19" s="121">
        <v>-6362.16</v>
      </c>
      <c r="F19" s="121">
        <v>-64.92</v>
      </c>
      <c r="G19" s="121">
        <v>-114129.35999999999</v>
      </c>
      <c r="H19" s="121">
        <v>-219726.198</v>
      </c>
      <c r="I19" s="121">
        <v>-1819379.0551378445</v>
      </c>
      <c r="J19" s="34">
        <v>-1692938.6055470835</v>
      </c>
      <c r="K19" s="34">
        <v>-193461.6</v>
      </c>
      <c r="L19" s="34">
        <v>-74138.64</v>
      </c>
      <c r="M19" s="34">
        <v>-77844.184242762072</v>
      </c>
      <c r="N19" s="34">
        <v>-25253.88</v>
      </c>
      <c r="O19" s="449">
        <v>225377.20761484338</v>
      </c>
      <c r="P19" s="449">
        <v>-25345.609765454617</v>
      </c>
      <c r="Q19" s="251">
        <f>SUM(LisäyksetVähennykset[[#This Row],[Kuntien yhdistymisavustus (-0,98 €/as)]:[TE25: Uudistuksen rahoituksen siirtymäajan porrastus (25 % kustannusperusteinen / 75 % vos-kriteerit)]])</f>
        <v>-4041184.9250783017</v>
      </c>
      <c r="R19" s="112"/>
    </row>
    <row r="20" spans="1:18" s="45" customFormat="1" x14ac:dyDescent="0.25">
      <c r="A20" s="239">
        <v>71</v>
      </c>
      <c r="B20" s="239" t="s">
        <v>27</v>
      </c>
      <c r="C20" s="326">
        <v>-6237.7</v>
      </c>
      <c r="D20" s="121">
        <v>-11329.7</v>
      </c>
      <c r="E20" s="121">
        <v>-6237.7</v>
      </c>
      <c r="F20" s="121">
        <v>-63.65</v>
      </c>
      <c r="G20" s="121">
        <v>-111896.69999999998</v>
      </c>
      <c r="H20" s="121">
        <v>-166791.67499999999</v>
      </c>
      <c r="I20" s="121">
        <v>-306682.04770555964</v>
      </c>
      <c r="J20" s="34">
        <v>-614375.03382315312</v>
      </c>
      <c r="K20" s="34">
        <v>-189677</v>
      </c>
      <c r="L20" s="34">
        <v>-72688.3</v>
      </c>
      <c r="M20" s="34">
        <v>-177913.07979772071</v>
      </c>
      <c r="N20" s="34">
        <v>-24759.850000000002</v>
      </c>
      <c r="O20" s="449">
        <v>216053.06066545047</v>
      </c>
      <c r="P20" s="449">
        <v>-13730.500804176816</v>
      </c>
      <c r="Q20" s="251">
        <f>SUM(LisäyksetVähennykset[[#This Row],[Kuntien yhdistymisavustus (-0,98 €/as)]:[TE25: Uudistuksen rahoituksen siirtymäajan porrastus (25 % kustannusperusteinen / 75 % vos-kriteerit)]])</f>
        <v>-1486329.8764651599</v>
      </c>
      <c r="R20" s="112"/>
    </row>
    <row r="21" spans="1:18" s="45" customFormat="1" x14ac:dyDescent="0.25">
      <c r="A21" s="239">
        <v>72</v>
      </c>
      <c r="B21" s="239" t="s">
        <v>28</v>
      </c>
      <c r="C21" s="326">
        <v>-908.46</v>
      </c>
      <c r="D21" s="121">
        <v>-1650.06</v>
      </c>
      <c r="E21" s="121">
        <v>-908.46</v>
      </c>
      <c r="F21" s="121">
        <v>-9.27</v>
      </c>
      <c r="G21" s="121">
        <v>-16296.659999999998</v>
      </c>
      <c r="H21" s="121">
        <v>-18757.084999999999</v>
      </c>
      <c r="I21" s="121">
        <v>-171618.28273126914</v>
      </c>
      <c r="J21" s="34">
        <v>-47123.012701797095</v>
      </c>
      <c r="K21" s="34">
        <v>-27624.600000000002</v>
      </c>
      <c r="L21" s="34">
        <v>-10586.34</v>
      </c>
      <c r="M21" s="34">
        <v>-31230.592619664312</v>
      </c>
      <c r="N21" s="34">
        <v>-3606.03</v>
      </c>
      <c r="O21" s="449">
        <v>38544.153724807999</v>
      </c>
      <c r="P21" s="449">
        <v>-6586.2423316200802</v>
      </c>
      <c r="Q21" s="251">
        <f>SUM(LisäyksetVähennykset[[#This Row],[Kuntien yhdistymisavustus (-0,98 €/as)]:[TE25: Uudistuksen rahoituksen siirtymäajan porrastus (25 % kustannusperusteinen / 75 % vos-kriteerit)]])</f>
        <v>-298360.94165954267</v>
      </c>
      <c r="R21" s="112"/>
    </row>
    <row r="22" spans="1:18" s="45" customFormat="1" x14ac:dyDescent="0.25">
      <c r="A22" s="239">
        <v>74</v>
      </c>
      <c r="B22" s="239" t="s">
        <v>29</v>
      </c>
      <c r="C22" s="326">
        <v>-965.3</v>
      </c>
      <c r="D22" s="121">
        <v>-1753.3</v>
      </c>
      <c r="E22" s="121">
        <v>-965.3</v>
      </c>
      <c r="F22" s="121">
        <v>-9.85</v>
      </c>
      <c r="G22" s="121">
        <v>-17316.3</v>
      </c>
      <c r="H22" s="121">
        <v>-21849.514999999999</v>
      </c>
      <c r="I22" s="121">
        <v>202287.86616323752</v>
      </c>
      <c r="J22" s="34">
        <v>22994.161460518113</v>
      </c>
      <c r="K22" s="34">
        <v>-29353</v>
      </c>
      <c r="L22" s="34">
        <v>-11248.7</v>
      </c>
      <c r="M22" s="34">
        <v>-29691.326422966835</v>
      </c>
      <c r="N22" s="34">
        <v>-3831.65</v>
      </c>
      <c r="O22" s="449">
        <v>13527.519571801931</v>
      </c>
      <c r="P22" s="449">
        <v>-3351.6223357184936</v>
      </c>
      <c r="Q22" s="251">
        <f>SUM(LisäyksetVähennykset[[#This Row],[Kuntien yhdistymisavustus (-0,98 €/as)]:[TE25: Uudistuksen rahoituksen siirtymäajan porrastus (25 % kustannusperusteinen / 75 % vos-kriteerit)]])</f>
        <v>118473.68343687222</v>
      </c>
      <c r="R22" s="112"/>
    </row>
    <row r="23" spans="1:18" s="45" customFormat="1" x14ac:dyDescent="0.25">
      <c r="A23" s="239">
        <v>75</v>
      </c>
      <c r="B23" s="239" t="s">
        <v>30</v>
      </c>
      <c r="C23" s="326">
        <v>-18924.78</v>
      </c>
      <c r="D23" s="121">
        <v>-34373.58</v>
      </c>
      <c r="E23" s="121">
        <v>-18924.78</v>
      </c>
      <c r="F23" s="121">
        <v>-193.11</v>
      </c>
      <c r="G23" s="121">
        <v>-339487.37999999995</v>
      </c>
      <c r="H23" s="121">
        <v>-729859.14445000002</v>
      </c>
      <c r="I23" s="121">
        <v>-4035140.9718102282</v>
      </c>
      <c r="J23" s="34">
        <v>-321292.63878445694</v>
      </c>
      <c r="K23" s="34">
        <v>-575467.80000000005</v>
      </c>
      <c r="L23" s="34">
        <v>-220531.62</v>
      </c>
      <c r="M23" s="34">
        <v>-33528.616523028591</v>
      </c>
      <c r="N23" s="34">
        <v>-75119.790000000008</v>
      </c>
      <c r="O23" s="449">
        <v>898453.91864475072</v>
      </c>
      <c r="P23" s="449">
        <v>-12622.44497690798</v>
      </c>
      <c r="Q23" s="251">
        <f>SUM(LisäyksetVähennykset[[#This Row],[Kuntien yhdistymisavustus (-0,98 €/as)]:[TE25: Uudistuksen rahoituksen siirtymäajan porrastus (25 % kustannusperusteinen / 75 % vos-kriteerit)]])</f>
        <v>-5517012.7378998706</v>
      </c>
      <c r="R23" s="112"/>
    </row>
    <row r="24" spans="1:18" s="45" customFormat="1" x14ac:dyDescent="0.25">
      <c r="A24" s="239">
        <v>77</v>
      </c>
      <c r="B24" s="239" t="s">
        <v>31</v>
      </c>
      <c r="C24" s="326">
        <v>-4418.82</v>
      </c>
      <c r="D24" s="121">
        <v>-8026.02</v>
      </c>
      <c r="E24" s="121">
        <v>-4418.82</v>
      </c>
      <c r="F24" s="121">
        <v>-45.09</v>
      </c>
      <c r="G24" s="121">
        <v>-79268.219999999987</v>
      </c>
      <c r="H24" s="121">
        <v>-123815.5425</v>
      </c>
      <c r="I24" s="121">
        <v>-411774.1259344237</v>
      </c>
      <c r="J24" s="34">
        <v>-106120.50299592156</v>
      </c>
      <c r="K24" s="34">
        <v>-134368.20000000001</v>
      </c>
      <c r="L24" s="34">
        <v>-51492.78</v>
      </c>
      <c r="M24" s="34">
        <v>-60127.620570739527</v>
      </c>
      <c r="N24" s="34">
        <v>-17540.010000000002</v>
      </c>
      <c r="O24" s="449">
        <v>207058.29587333102</v>
      </c>
      <c r="P24" s="449">
        <v>12336.215756192571</v>
      </c>
      <c r="Q24" s="251">
        <f>SUM(LisäyksetVähennykset[[#This Row],[Kuntien yhdistymisavustus (-0,98 €/as)]:[TE25: Uudistuksen rahoituksen siirtymäajan porrastus (25 % kustannusperusteinen / 75 % vos-kriteerit)]])</f>
        <v>-782021.24037156126</v>
      </c>
      <c r="R24" s="112"/>
    </row>
    <row r="25" spans="1:18" s="45" customFormat="1" x14ac:dyDescent="0.25">
      <c r="A25" s="239">
        <v>78</v>
      </c>
      <c r="B25" s="239" t="s">
        <v>32</v>
      </c>
      <c r="C25" s="326">
        <v>-7547.96</v>
      </c>
      <c r="D25" s="121">
        <v>-13709.56</v>
      </c>
      <c r="E25" s="121">
        <v>-7547.96</v>
      </c>
      <c r="F25" s="121">
        <v>-77.02</v>
      </c>
      <c r="G25" s="121">
        <v>-135401.15999999997</v>
      </c>
      <c r="H25" s="121">
        <v>-364125.91499999998</v>
      </c>
      <c r="I25" s="121">
        <v>-2245375.2181295166</v>
      </c>
      <c r="J25" s="34">
        <v>-533049.49781966663</v>
      </c>
      <c r="K25" s="34">
        <v>-229519.6</v>
      </c>
      <c r="L25" s="34">
        <v>-87956.84</v>
      </c>
      <c r="M25" s="34">
        <v>0</v>
      </c>
      <c r="N25" s="34">
        <v>-29960.780000000002</v>
      </c>
      <c r="O25" s="449">
        <v>329720.40269825689</v>
      </c>
      <c r="P25" s="449">
        <v>-27361.073452853801</v>
      </c>
      <c r="Q25" s="251">
        <f>SUM(LisäyksetVähennykset[[#This Row],[Kuntien yhdistymisavustus (-0,98 €/as)]:[TE25: Uudistuksen rahoituksen siirtymäajan porrastus (25 % kustannusperusteinen / 75 % vos-kriteerit)]])</f>
        <v>-3351912.1817037798</v>
      </c>
      <c r="R25" s="112"/>
    </row>
    <row r="26" spans="1:18" s="45" customFormat="1" x14ac:dyDescent="0.25">
      <c r="A26" s="239">
        <v>79</v>
      </c>
      <c r="B26" s="239" t="s">
        <v>33</v>
      </c>
      <c r="C26" s="326">
        <v>-6514.0599999999995</v>
      </c>
      <c r="D26" s="121">
        <v>-11831.66</v>
      </c>
      <c r="E26" s="121">
        <v>-6514.0599999999995</v>
      </c>
      <c r="F26" s="121">
        <v>-66.47</v>
      </c>
      <c r="G26" s="121">
        <v>-116854.26</v>
      </c>
      <c r="H26" s="121">
        <v>-329654.6225</v>
      </c>
      <c r="I26" s="121">
        <v>-1053593.8958628413</v>
      </c>
      <c r="J26" s="34">
        <v>-711728.63719219819</v>
      </c>
      <c r="K26" s="34">
        <v>-198080.6</v>
      </c>
      <c r="L26" s="34">
        <v>-75908.740000000005</v>
      </c>
      <c r="M26" s="34">
        <v>0</v>
      </c>
      <c r="N26" s="34">
        <v>-25856.83</v>
      </c>
      <c r="O26" s="449">
        <v>405339.7434121992</v>
      </c>
      <c r="P26" s="449">
        <v>-15674.385424487176</v>
      </c>
      <c r="Q26" s="251">
        <f>SUM(LisäyksetVähennykset[[#This Row],[Kuntien yhdistymisavustus (-0,98 €/as)]:[TE25: Uudistuksen rahoituksen siirtymäajan porrastus (25 % kustannusperusteinen / 75 % vos-kriteerit)]])</f>
        <v>-2146938.4775673281</v>
      </c>
      <c r="R26" s="112"/>
    </row>
    <row r="27" spans="1:18" s="45" customFormat="1" x14ac:dyDescent="0.25">
      <c r="A27" s="239">
        <v>81</v>
      </c>
      <c r="B27" s="239" t="s">
        <v>34</v>
      </c>
      <c r="C27" s="326">
        <v>-2432.36</v>
      </c>
      <c r="D27" s="121">
        <v>-4417.96</v>
      </c>
      <c r="E27" s="121">
        <v>-2432.36</v>
      </c>
      <c r="F27" s="121">
        <v>-24.82</v>
      </c>
      <c r="G27" s="121">
        <v>-43633.56</v>
      </c>
      <c r="H27" s="121">
        <v>-86605.97</v>
      </c>
      <c r="I27" s="121">
        <v>-140682.24961389371</v>
      </c>
      <c r="J27" s="34">
        <v>-10879.554689744224</v>
      </c>
      <c r="K27" s="34">
        <v>-73963.600000000006</v>
      </c>
      <c r="L27" s="34">
        <v>-28344.44</v>
      </c>
      <c r="M27" s="34">
        <v>-7244.8875933428963</v>
      </c>
      <c r="N27" s="34">
        <v>-9654.98</v>
      </c>
      <c r="O27" s="449">
        <v>118360.59974001625</v>
      </c>
      <c r="P27" s="449">
        <v>23086.252030702366</v>
      </c>
      <c r="Q27" s="251">
        <f>SUM(LisäyksetVähennykset[[#This Row],[Kuntien yhdistymisavustus (-0,98 €/as)]:[TE25: Uudistuksen rahoituksen siirtymäajan porrastus (25 % kustannusperusteinen / 75 % vos-kriteerit)]])</f>
        <v>-268869.89012626227</v>
      </c>
      <c r="R27" s="112"/>
    </row>
    <row r="28" spans="1:18" s="45" customFormat="1" x14ac:dyDescent="0.25">
      <c r="A28" s="239">
        <v>82</v>
      </c>
      <c r="B28" s="239" t="s">
        <v>35</v>
      </c>
      <c r="C28" s="326">
        <v>-9173.7800000000007</v>
      </c>
      <c r="D28" s="121">
        <v>-16662.580000000002</v>
      </c>
      <c r="E28" s="121">
        <v>-9173.7800000000007</v>
      </c>
      <c r="F28" s="121">
        <v>-93.61</v>
      </c>
      <c r="G28" s="121">
        <v>-164566.37999999998</v>
      </c>
      <c r="H28" s="121">
        <v>-190604.74</v>
      </c>
      <c r="I28" s="121">
        <v>146175.49532770694</v>
      </c>
      <c r="J28" s="34">
        <v>-39557.79034239168</v>
      </c>
      <c r="K28" s="34">
        <v>-278957.8</v>
      </c>
      <c r="L28" s="34">
        <v>-106902.62</v>
      </c>
      <c r="M28" s="34">
        <v>-87264.52203841944</v>
      </c>
      <c r="N28" s="34">
        <v>-36414.29</v>
      </c>
      <c r="O28" s="449">
        <v>235899.34011272225</v>
      </c>
      <c r="P28" s="449">
        <v>2341.5256086401059</v>
      </c>
      <c r="Q28" s="251">
        <f>SUM(LisäyksetVähennykset[[#This Row],[Kuntien yhdistymisavustus (-0,98 €/as)]:[TE25: Uudistuksen rahoituksen siirtymäajan porrastus (25 % kustannusperusteinen / 75 % vos-kriteerit)]])</f>
        <v>-554955.53133174172</v>
      </c>
      <c r="R28" s="112"/>
    </row>
    <row r="29" spans="1:18" s="45" customFormat="1" x14ac:dyDescent="0.25">
      <c r="A29" s="239">
        <v>86</v>
      </c>
      <c r="B29" s="239" t="s">
        <v>36</v>
      </c>
      <c r="C29" s="326">
        <v>-7742.98</v>
      </c>
      <c r="D29" s="121">
        <v>-14063.78</v>
      </c>
      <c r="E29" s="121">
        <v>-7742.98</v>
      </c>
      <c r="F29" s="121">
        <v>-79.010000000000005</v>
      </c>
      <c r="G29" s="121">
        <v>-138899.57999999999</v>
      </c>
      <c r="H29" s="121">
        <v>-225125.83249999999</v>
      </c>
      <c r="I29" s="121">
        <v>-402318.4142881424</v>
      </c>
      <c r="J29" s="34">
        <v>-187817.12009260076</v>
      </c>
      <c r="K29" s="34">
        <v>-235449.80000000002</v>
      </c>
      <c r="L29" s="34">
        <v>-90229.42</v>
      </c>
      <c r="M29" s="34">
        <v>-102526.05363247151</v>
      </c>
      <c r="N29" s="34">
        <v>-30734.89</v>
      </c>
      <c r="O29" s="449">
        <v>429084.17827694298</v>
      </c>
      <c r="P29" s="449">
        <v>-5741.480320940027</v>
      </c>
      <c r="Q29" s="251">
        <f>SUM(LisäyksetVähennykset[[#This Row],[Kuntien yhdistymisavustus (-0,98 €/as)]:[TE25: Uudistuksen rahoituksen siirtymäajan porrastus (25 % kustannusperusteinen / 75 % vos-kriteerit)]])</f>
        <v>-1019387.1625572115</v>
      </c>
      <c r="R29" s="112"/>
    </row>
    <row r="30" spans="1:18" s="45" customFormat="1" x14ac:dyDescent="0.25">
      <c r="A30" s="239">
        <v>90</v>
      </c>
      <c r="B30" s="239" t="s">
        <v>37</v>
      </c>
      <c r="C30" s="326">
        <v>-2870.42</v>
      </c>
      <c r="D30" s="121">
        <v>-5213.62</v>
      </c>
      <c r="E30" s="121">
        <v>-2870.42</v>
      </c>
      <c r="F30" s="121">
        <v>-29.29</v>
      </c>
      <c r="G30" s="121">
        <v>-51491.819999999992</v>
      </c>
      <c r="H30" s="121">
        <v>-109418.53140000001</v>
      </c>
      <c r="I30" s="121">
        <v>-485495.99844049948</v>
      </c>
      <c r="J30" s="34">
        <v>-951279.8474813801</v>
      </c>
      <c r="K30" s="34">
        <v>-87284.2</v>
      </c>
      <c r="L30" s="34">
        <v>-33449.18</v>
      </c>
      <c r="M30" s="34">
        <v>-12813.776853793199</v>
      </c>
      <c r="N30" s="34">
        <v>-11393.81</v>
      </c>
      <c r="O30" s="449">
        <v>157682.6419541467</v>
      </c>
      <c r="P30" s="449">
        <v>44708.992405737248</v>
      </c>
      <c r="Q30" s="251">
        <f>SUM(LisäyksetVähennykset[[#This Row],[Kuntien yhdistymisavustus (-0,98 €/as)]:[TE25: Uudistuksen rahoituksen siirtymäajan porrastus (25 % kustannusperusteinen / 75 % vos-kriteerit)]])</f>
        <v>-1551219.2798157888</v>
      </c>
      <c r="R30" s="112"/>
    </row>
    <row r="31" spans="1:18" s="45" customFormat="1" x14ac:dyDescent="0.25">
      <c r="A31" s="239">
        <v>91</v>
      </c>
      <c r="B31" s="239" t="s">
        <v>38</v>
      </c>
      <c r="C31" s="326">
        <v>-670337.64</v>
      </c>
      <c r="D31" s="121">
        <v>-1217552.04</v>
      </c>
      <c r="E31" s="121">
        <v>-670337.64</v>
      </c>
      <c r="F31" s="121">
        <v>-6840.18</v>
      </c>
      <c r="G31" s="121">
        <v>-12025036.439999999</v>
      </c>
      <c r="H31" s="121">
        <v>-68230411.420550004</v>
      </c>
      <c r="I31" s="121">
        <v>55076117.060363501</v>
      </c>
      <c r="J31" s="34">
        <v>-11270173.688024743</v>
      </c>
      <c r="K31" s="34">
        <v>-20383736.400000002</v>
      </c>
      <c r="L31" s="34">
        <v>-7811485.5599999996</v>
      </c>
      <c r="M31" s="34">
        <v>-7512374.4958210057</v>
      </c>
      <c r="N31" s="34">
        <v>-2660830.02</v>
      </c>
      <c r="O31" s="449">
        <v>17349434.160264015</v>
      </c>
      <c r="P31" s="449">
        <v>-2549922.9165376537</v>
      </c>
      <c r="Q31" s="251">
        <f>SUM(LisäyksetVähennykset[[#This Row],[Kuntien yhdistymisavustus (-0,98 €/as)]:[TE25: Uudistuksen rahoituksen siirtymäajan porrastus (25 % kustannusperusteinen / 75 % vos-kriteerit)]])</f>
        <v>-62583487.22030589</v>
      </c>
      <c r="R31" s="112"/>
    </row>
    <row r="32" spans="1:18" s="45" customFormat="1" x14ac:dyDescent="0.25">
      <c r="A32" s="239">
        <v>92</v>
      </c>
      <c r="B32" s="239" t="s">
        <v>39</v>
      </c>
      <c r="C32" s="326">
        <v>-246243.62</v>
      </c>
      <c r="D32" s="121">
        <v>-447258.82</v>
      </c>
      <c r="E32" s="121">
        <v>-246243.62</v>
      </c>
      <c r="F32" s="121">
        <v>-2512.69</v>
      </c>
      <c r="G32" s="121">
        <v>-4417309.0199999996</v>
      </c>
      <c r="H32" s="121">
        <v>-30133568.218199998</v>
      </c>
      <c r="I32" s="121">
        <v>-26465622.019977588</v>
      </c>
      <c r="J32" s="34">
        <v>-1026325.7926219902</v>
      </c>
      <c r="K32" s="34">
        <v>-7487816.2000000002</v>
      </c>
      <c r="L32" s="34">
        <v>-2869491.98</v>
      </c>
      <c r="M32" s="34">
        <v>-4484703.4402226629</v>
      </c>
      <c r="N32" s="34">
        <v>-977436.41</v>
      </c>
      <c r="O32" s="449">
        <v>10165974.187999807</v>
      </c>
      <c r="P32" s="449">
        <v>-42247.224417291582</v>
      </c>
      <c r="Q32" s="251">
        <f>SUM(LisäyksetVähennykset[[#This Row],[Kuntien yhdistymisavustus (-0,98 €/as)]:[TE25: Uudistuksen rahoituksen siirtymäajan porrastus (25 % kustannusperusteinen / 75 % vos-kriteerit)]])</f>
        <v>-68680804.867439717</v>
      </c>
      <c r="R32" s="112"/>
    </row>
    <row r="33" spans="1:18" s="45" customFormat="1" x14ac:dyDescent="0.25">
      <c r="A33" s="239">
        <v>97</v>
      </c>
      <c r="B33" s="239" t="s">
        <v>40</v>
      </c>
      <c r="C33" s="326">
        <v>-2017.82</v>
      </c>
      <c r="D33" s="121">
        <v>-3665.02</v>
      </c>
      <c r="E33" s="121">
        <v>-2017.82</v>
      </c>
      <c r="F33" s="121">
        <v>-20.59</v>
      </c>
      <c r="G33" s="121">
        <v>-36197.219999999994</v>
      </c>
      <c r="H33" s="121">
        <v>-55917.8125</v>
      </c>
      <c r="I33" s="121">
        <v>-405409.91501179541</v>
      </c>
      <c r="J33" s="34">
        <v>99775.455091083597</v>
      </c>
      <c r="K33" s="34">
        <v>-61358.200000000004</v>
      </c>
      <c r="L33" s="34">
        <v>-23513.78</v>
      </c>
      <c r="M33" s="34">
        <v>-10624.723442670676</v>
      </c>
      <c r="N33" s="34">
        <v>-8009.51</v>
      </c>
      <c r="O33" s="449">
        <v>71137.816863066037</v>
      </c>
      <c r="P33" s="449">
        <v>19614.620902299779</v>
      </c>
      <c r="Q33" s="251">
        <f>SUM(LisäyksetVähennykset[[#This Row],[Kuntien yhdistymisavustus (-0,98 €/as)]:[TE25: Uudistuksen rahoituksen siirtymäajan porrastus (25 % kustannusperusteinen / 75 % vos-kriteerit)]])</f>
        <v>-418224.51809801674</v>
      </c>
      <c r="R33" s="112"/>
    </row>
    <row r="34" spans="1:18" s="104" customFormat="1" x14ac:dyDescent="0.25">
      <c r="A34" s="237">
        <v>98</v>
      </c>
      <c r="B34" s="239" t="s">
        <v>41</v>
      </c>
      <c r="C34" s="326">
        <v>-22392.02</v>
      </c>
      <c r="D34" s="121">
        <v>-40671.22</v>
      </c>
      <c r="E34" s="121">
        <v>-22392.02</v>
      </c>
      <c r="F34" s="121">
        <v>-228.49</v>
      </c>
      <c r="G34" s="121">
        <v>-401685.42</v>
      </c>
      <c r="H34" s="121">
        <v>-815141.73499999999</v>
      </c>
      <c r="I34" s="121">
        <v>4495154.9679005193</v>
      </c>
      <c r="J34" s="121">
        <v>1899914.2081101683</v>
      </c>
      <c r="K34" s="121">
        <v>-680900.20000000007</v>
      </c>
      <c r="L34" s="121">
        <v>-260935.58</v>
      </c>
      <c r="M34" s="34">
        <v>-447017.1115949931</v>
      </c>
      <c r="N34" s="34">
        <v>-88882.61</v>
      </c>
      <c r="O34" s="450">
        <v>721277.40261503099</v>
      </c>
      <c r="P34" s="450">
        <v>76156.771974823321</v>
      </c>
      <c r="Q34" s="251">
        <f>SUM(LisäyksetVähennykset[[#This Row],[Kuntien yhdistymisavustus (-0,98 €/as)]:[TE25: Uudistuksen rahoituksen siirtymäajan porrastus (25 % kustannusperusteinen / 75 % vos-kriteerit)]])</f>
        <v>4412256.944005549</v>
      </c>
      <c r="R34" s="60"/>
    </row>
    <row r="35" spans="1:18" s="45" customFormat="1" x14ac:dyDescent="0.25">
      <c r="A35" s="239">
        <v>102</v>
      </c>
      <c r="B35" s="239" t="s">
        <v>42</v>
      </c>
      <c r="C35" s="326">
        <v>-9363.9</v>
      </c>
      <c r="D35" s="121">
        <v>-17007.900000000001</v>
      </c>
      <c r="E35" s="121">
        <v>-9363.9</v>
      </c>
      <c r="F35" s="121">
        <v>-95.55</v>
      </c>
      <c r="G35" s="121">
        <v>-167976.9</v>
      </c>
      <c r="H35" s="121">
        <v>-254979.133</v>
      </c>
      <c r="I35" s="121">
        <v>310285.04827605054</v>
      </c>
      <c r="J35" s="34">
        <v>-41189.30087473095</v>
      </c>
      <c r="K35" s="34">
        <v>-284739</v>
      </c>
      <c r="L35" s="34">
        <v>-109118.1</v>
      </c>
      <c r="M35" s="34">
        <v>-130808.5873508996</v>
      </c>
      <c r="N35" s="34">
        <v>-37168.950000000004</v>
      </c>
      <c r="O35" s="449">
        <v>541626.13667940395</v>
      </c>
      <c r="P35" s="449">
        <v>-36743.137213272217</v>
      </c>
      <c r="Q35" s="251">
        <f>SUM(LisäyksetVähennykset[[#This Row],[Kuntien yhdistymisavustus (-0,98 €/as)]:[TE25: Uudistuksen rahoituksen siirtymäajan porrastus (25 % kustannusperusteinen / 75 % vos-kriteerit)]])</f>
        <v>-246643.17348344816</v>
      </c>
      <c r="R35" s="112"/>
    </row>
    <row r="36" spans="1:18" s="45" customFormat="1" x14ac:dyDescent="0.25">
      <c r="A36" s="239">
        <v>103</v>
      </c>
      <c r="B36" s="239" t="s">
        <v>43</v>
      </c>
      <c r="C36" s="326">
        <v>-2052.12</v>
      </c>
      <c r="D36" s="121">
        <v>-3727.32</v>
      </c>
      <c r="E36" s="121">
        <v>-2052.12</v>
      </c>
      <c r="F36" s="121">
        <v>-20.94</v>
      </c>
      <c r="G36" s="121">
        <v>-36812.519999999997</v>
      </c>
      <c r="H36" s="121">
        <v>-74576.074999999997</v>
      </c>
      <c r="I36" s="121">
        <v>142099.67890654004</v>
      </c>
      <c r="J36" s="34">
        <v>-9133.9229543656838</v>
      </c>
      <c r="K36" s="34">
        <v>-62401.200000000004</v>
      </c>
      <c r="L36" s="34">
        <v>-23913.48</v>
      </c>
      <c r="M36" s="34">
        <v>-29684.575799702354</v>
      </c>
      <c r="N36" s="34">
        <v>-8145.66</v>
      </c>
      <c r="O36" s="449">
        <v>120371.25168263924</v>
      </c>
      <c r="P36" s="449">
        <v>-3501.0902898531931</v>
      </c>
      <c r="Q36" s="251">
        <f>SUM(LisäyksetVähennykset[[#This Row],[Kuntien yhdistymisavustus (-0,98 €/as)]:[TE25: Uudistuksen rahoituksen siirtymäajan porrastus (25 % kustannusperusteinen / 75 % vos-kriteerit)]])</f>
        <v>6449.9065452580398</v>
      </c>
      <c r="R36" s="112"/>
    </row>
    <row r="37" spans="1:18" s="45" customFormat="1" x14ac:dyDescent="0.25">
      <c r="A37" s="239">
        <v>105</v>
      </c>
      <c r="B37" s="239" t="s">
        <v>44</v>
      </c>
      <c r="C37" s="326">
        <v>-1961.96</v>
      </c>
      <c r="D37" s="121">
        <v>-3563.56</v>
      </c>
      <c r="E37" s="121">
        <v>-1961.96</v>
      </c>
      <c r="F37" s="121">
        <v>-20.02</v>
      </c>
      <c r="G37" s="121">
        <v>-35195.159999999996</v>
      </c>
      <c r="H37" s="121">
        <v>-52490.89</v>
      </c>
      <c r="I37" s="121">
        <v>416536.76124356815</v>
      </c>
      <c r="J37" s="34">
        <v>292470.46846130467</v>
      </c>
      <c r="K37" s="34">
        <v>-59659.6</v>
      </c>
      <c r="L37" s="34">
        <v>-22862.84</v>
      </c>
      <c r="M37" s="34">
        <v>-62946.748257881925</v>
      </c>
      <c r="N37" s="34">
        <v>-7787.7800000000007</v>
      </c>
      <c r="O37" s="449">
        <v>112731.41746281052</v>
      </c>
      <c r="P37" s="449">
        <v>8235.1988766953946</v>
      </c>
      <c r="Q37" s="251">
        <f>SUM(LisäyksetVähennykset[[#This Row],[Kuntien yhdistymisavustus (-0,98 €/as)]:[TE25: Uudistuksen rahoituksen siirtymäajan porrastus (25 % kustannusperusteinen / 75 % vos-kriteerit)]])</f>
        <v>581523.32778649696</v>
      </c>
      <c r="R37" s="112"/>
    </row>
    <row r="38" spans="1:18" s="45" customFormat="1" x14ac:dyDescent="0.25">
      <c r="A38" s="239">
        <v>106</v>
      </c>
      <c r="B38" s="239" t="s">
        <v>45</v>
      </c>
      <c r="C38" s="326">
        <v>-46090.38</v>
      </c>
      <c r="D38" s="121">
        <v>-83715.180000000008</v>
      </c>
      <c r="E38" s="121">
        <v>-46090.38</v>
      </c>
      <c r="F38" s="121">
        <v>-470.31</v>
      </c>
      <c r="G38" s="121">
        <v>-826804.97999999986</v>
      </c>
      <c r="H38" s="121">
        <v>-3393573.8969000001</v>
      </c>
      <c r="I38" s="121">
        <v>-1346101.2265264208</v>
      </c>
      <c r="J38" s="34">
        <v>-197797.40513440577</v>
      </c>
      <c r="K38" s="34">
        <v>-1401523.8</v>
      </c>
      <c r="L38" s="34">
        <v>-537094.02</v>
      </c>
      <c r="M38" s="34">
        <v>-301101.7088124138</v>
      </c>
      <c r="N38" s="34">
        <v>-182950.59</v>
      </c>
      <c r="O38" s="449">
        <v>2167594.440275576</v>
      </c>
      <c r="P38" s="449">
        <v>-154236.18180318736</v>
      </c>
      <c r="Q38" s="251">
        <f>SUM(LisäyksetVähennykset[[#This Row],[Kuntien yhdistymisavustus (-0,98 €/as)]:[TE25: Uudistuksen rahoituksen siirtymäajan porrastus (25 % kustannusperusteinen / 75 % vos-kriteerit)]])</f>
        <v>-6349955.6189008504</v>
      </c>
      <c r="R38" s="112"/>
    </row>
    <row r="39" spans="1:18" s="45" customFormat="1" x14ac:dyDescent="0.25">
      <c r="A39" s="239">
        <v>108</v>
      </c>
      <c r="B39" s="239" t="s">
        <v>46</v>
      </c>
      <c r="C39" s="326">
        <v>-10141.039999999999</v>
      </c>
      <c r="D39" s="121">
        <v>-18419.439999999999</v>
      </c>
      <c r="E39" s="121">
        <v>-10141.039999999999</v>
      </c>
      <c r="F39" s="121">
        <v>-103.48</v>
      </c>
      <c r="G39" s="121">
        <v>-181917.84</v>
      </c>
      <c r="H39" s="121">
        <v>-366104.76750000002</v>
      </c>
      <c r="I39" s="121">
        <v>874673.67666952522</v>
      </c>
      <c r="J39" s="34">
        <v>-43353.377021253502</v>
      </c>
      <c r="K39" s="34">
        <v>-308370.40000000002</v>
      </c>
      <c r="L39" s="34">
        <v>-118174.16</v>
      </c>
      <c r="M39" s="34">
        <v>-205050.36552337653</v>
      </c>
      <c r="N39" s="34">
        <v>-40253.72</v>
      </c>
      <c r="O39" s="449">
        <v>386967.165501957</v>
      </c>
      <c r="P39" s="449">
        <v>-27684.337346409069</v>
      </c>
      <c r="Q39" s="251">
        <f>SUM(LisäyksetVähennykset[[#This Row],[Kuntien yhdistymisavustus (-0,98 €/as)]:[TE25: Uudistuksen rahoituksen siirtymäajan porrastus (25 % kustannusperusteinen / 75 % vos-kriteerit)]])</f>
        <v>-68073.125219556998</v>
      </c>
      <c r="R39" s="112"/>
    </row>
    <row r="40" spans="1:18" s="45" customFormat="1" x14ac:dyDescent="0.25">
      <c r="A40" s="239">
        <v>109</v>
      </c>
      <c r="B40" s="239" t="s">
        <v>47</v>
      </c>
      <c r="C40" s="326">
        <v>-67064.34</v>
      </c>
      <c r="D40" s="121">
        <v>-121810.74</v>
      </c>
      <c r="E40" s="121">
        <v>-67064.34</v>
      </c>
      <c r="F40" s="121">
        <v>-684.33</v>
      </c>
      <c r="G40" s="121">
        <v>-1203052.1399999999</v>
      </c>
      <c r="H40" s="121">
        <v>-4823025.0991000002</v>
      </c>
      <c r="I40" s="121">
        <v>804310.22624768852</v>
      </c>
      <c r="J40" s="34">
        <v>-170457.06449358672</v>
      </c>
      <c r="K40" s="34">
        <v>-2039303.4000000001</v>
      </c>
      <c r="L40" s="34">
        <v>-781504.86</v>
      </c>
      <c r="M40" s="34">
        <v>-469405.68471083773</v>
      </c>
      <c r="N40" s="34">
        <v>-266204.37</v>
      </c>
      <c r="O40" s="449">
        <v>2513980.6113185212</v>
      </c>
      <c r="P40" s="449">
        <v>-133260.17363273515</v>
      </c>
      <c r="Q40" s="251">
        <f>SUM(LisäyksetVähennykset[[#This Row],[Kuntien yhdistymisavustus (-0,98 €/as)]:[TE25: Uudistuksen rahoituksen siirtymäajan porrastus (25 % kustannusperusteinen / 75 % vos-kriteerit)]])</f>
        <v>-6824545.7043709494</v>
      </c>
      <c r="R40" s="112"/>
    </row>
    <row r="41" spans="1:18" s="45" customFormat="1" x14ac:dyDescent="0.25">
      <c r="A41" s="239">
        <v>111</v>
      </c>
      <c r="B41" s="239" t="s">
        <v>48</v>
      </c>
      <c r="C41" s="326">
        <v>-17472.419999999998</v>
      </c>
      <c r="D41" s="121">
        <v>-31735.62</v>
      </c>
      <c r="E41" s="121">
        <v>-17472.419999999998</v>
      </c>
      <c r="F41" s="121">
        <v>-178.29</v>
      </c>
      <c r="G41" s="121">
        <v>-313433.81999999995</v>
      </c>
      <c r="H41" s="121">
        <v>-995523.20244999998</v>
      </c>
      <c r="I41" s="121">
        <v>3283324.5640364131</v>
      </c>
      <c r="J41" s="34">
        <v>2913847.119219434</v>
      </c>
      <c r="K41" s="34">
        <v>-531304.20000000007</v>
      </c>
      <c r="L41" s="34">
        <v>-203607.18</v>
      </c>
      <c r="M41" s="34">
        <v>-190017.7533551415</v>
      </c>
      <c r="N41" s="34">
        <v>-69354.81</v>
      </c>
      <c r="O41" s="449">
        <v>580310.68038950115</v>
      </c>
      <c r="P41" s="449">
        <v>133830.09111663356</v>
      </c>
      <c r="Q41" s="251">
        <f>SUM(LisäyksetVähennykset[[#This Row],[Kuntien yhdistymisavustus (-0,98 €/as)]:[TE25: Uudistuksen rahoituksen siirtymäajan porrastus (25 % kustannusperusteinen / 75 % vos-kriteerit)]])</f>
        <v>4541212.7389568407</v>
      </c>
      <c r="R41" s="112"/>
    </row>
    <row r="42" spans="1:18" s="45" customFormat="1" x14ac:dyDescent="0.25">
      <c r="A42" s="239">
        <v>139</v>
      </c>
      <c r="B42" s="239" t="s">
        <v>49</v>
      </c>
      <c r="C42" s="326">
        <v>-9609.8799999999992</v>
      </c>
      <c r="D42" s="121">
        <v>-17454.68</v>
      </c>
      <c r="E42" s="121">
        <v>-9609.8799999999992</v>
      </c>
      <c r="F42" s="121">
        <v>-98.06</v>
      </c>
      <c r="G42" s="121">
        <v>-172389.47999999998</v>
      </c>
      <c r="H42" s="121">
        <v>-240113.73850000001</v>
      </c>
      <c r="I42" s="121">
        <v>-910061.4245212822</v>
      </c>
      <c r="J42" s="34">
        <v>-849704.6213589015</v>
      </c>
      <c r="K42" s="34">
        <v>-292218.8</v>
      </c>
      <c r="L42" s="34">
        <v>-111984.52</v>
      </c>
      <c r="M42" s="34">
        <v>-291289.29688874754</v>
      </c>
      <c r="N42" s="34">
        <v>-38145.340000000004</v>
      </c>
      <c r="O42" s="449">
        <v>551606.1976680411</v>
      </c>
      <c r="P42" s="449">
        <v>-21958.956004720065</v>
      </c>
      <c r="Q42" s="251">
        <f>SUM(LisäyksetVähennykset[[#This Row],[Kuntien yhdistymisavustus (-0,98 €/as)]:[TE25: Uudistuksen rahoituksen siirtymäajan porrastus (25 % kustannusperusteinen / 75 % vos-kriteerit)]])</f>
        <v>-2413032.4796056105</v>
      </c>
      <c r="R42" s="112"/>
    </row>
    <row r="43" spans="1:18" s="45" customFormat="1" x14ac:dyDescent="0.25">
      <c r="A43" s="239">
        <v>140</v>
      </c>
      <c r="B43" s="239" t="s">
        <v>50</v>
      </c>
      <c r="C43" s="326">
        <v>-20053.739999999998</v>
      </c>
      <c r="D43" s="121">
        <v>-36424.14</v>
      </c>
      <c r="E43" s="121">
        <v>-20053.739999999998</v>
      </c>
      <c r="F43" s="121">
        <v>-204.63</v>
      </c>
      <c r="G43" s="121">
        <v>-359739.54</v>
      </c>
      <c r="H43" s="121">
        <v>-1056652.4929</v>
      </c>
      <c r="I43" s="121">
        <v>5687944.3897173535</v>
      </c>
      <c r="J43" s="34">
        <v>2239328.8329352606</v>
      </c>
      <c r="K43" s="34">
        <v>-609797.4</v>
      </c>
      <c r="L43" s="34">
        <v>-233687.46</v>
      </c>
      <c r="M43" s="34">
        <v>-449360.12719338265</v>
      </c>
      <c r="N43" s="34">
        <v>-79601.070000000007</v>
      </c>
      <c r="O43" s="449">
        <v>778185.43467979413</v>
      </c>
      <c r="P43" s="449">
        <v>97474.273143319471</v>
      </c>
      <c r="Q43" s="251">
        <f>SUM(LisäyksetVähennykset[[#This Row],[Kuntien yhdistymisavustus (-0,98 €/as)]:[TE25: Uudistuksen rahoituksen siirtymäajan porrastus (25 % kustannusperusteinen / 75 % vos-kriteerit)]])</f>
        <v>5937358.5903823441</v>
      </c>
      <c r="R43" s="112"/>
    </row>
    <row r="44" spans="1:18" s="45" customFormat="1" x14ac:dyDescent="0.25">
      <c r="A44" s="239">
        <v>142</v>
      </c>
      <c r="B44" s="239" t="s">
        <v>51</v>
      </c>
      <c r="C44" s="326">
        <v>-6272.98</v>
      </c>
      <c r="D44" s="121">
        <v>-11393.78</v>
      </c>
      <c r="E44" s="121">
        <v>-6272.98</v>
      </c>
      <c r="F44" s="121">
        <v>-64.010000000000005</v>
      </c>
      <c r="G44" s="121">
        <v>-112529.57999999999</v>
      </c>
      <c r="H44" s="121">
        <v>-241285.59</v>
      </c>
      <c r="I44" s="121">
        <v>302401.4120114441</v>
      </c>
      <c r="J44" s="34">
        <v>39864.378232293006</v>
      </c>
      <c r="K44" s="34">
        <v>-190749.80000000002</v>
      </c>
      <c r="L44" s="34">
        <v>-73099.42</v>
      </c>
      <c r="M44" s="34">
        <v>-84026.990984866803</v>
      </c>
      <c r="N44" s="34">
        <v>-24899.89</v>
      </c>
      <c r="O44" s="449">
        <v>182776.87291591475</v>
      </c>
      <c r="P44" s="449">
        <v>30310.495273311448</v>
      </c>
      <c r="Q44" s="251">
        <f>SUM(LisäyksetVähennykset[[#This Row],[Kuntien yhdistymisavustus (-0,98 €/as)]:[TE25: Uudistuksen rahoituksen siirtymäajan porrastus (25 % kustannusperusteinen / 75 % vos-kriteerit)]])</f>
        <v>-195241.86255190353</v>
      </c>
      <c r="R44" s="112"/>
    </row>
    <row r="45" spans="1:18" s="45" customFormat="1" x14ac:dyDescent="0.25">
      <c r="A45" s="239">
        <v>143</v>
      </c>
      <c r="B45" s="239" t="s">
        <v>52</v>
      </c>
      <c r="C45" s="326">
        <v>-6622.84</v>
      </c>
      <c r="D45" s="121">
        <v>-12029.24</v>
      </c>
      <c r="E45" s="121">
        <v>-6622.84</v>
      </c>
      <c r="F45" s="121">
        <v>-67.58</v>
      </c>
      <c r="G45" s="121">
        <v>-118805.63999999998</v>
      </c>
      <c r="H45" s="121">
        <v>-310764.88130000001</v>
      </c>
      <c r="I45" s="121">
        <v>-569157.69478586689</v>
      </c>
      <c r="J45" s="34">
        <v>-28758.543165897321</v>
      </c>
      <c r="K45" s="34">
        <v>-201388.4</v>
      </c>
      <c r="L45" s="34">
        <v>-77176.36</v>
      </c>
      <c r="M45" s="34">
        <v>-80856.292081696869</v>
      </c>
      <c r="N45" s="34">
        <v>-26288.620000000003</v>
      </c>
      <c r="O45" s="449">
        <v>334277.64786337712</v>
      </c>
      <c r="P45" s="449">
        <v>-18802.270388267731</v>
      </c>
      <c r="Q45" s="251">
        <f>SUM(LisäyksetVähennykset[[#This Row],[Kuntien yhdistymisavustus (-0,98 €/as)]:[TE25: Uudistuksen rahoituksen siirtymäajan porrastus (25 % kustannusperusteinen / 75 % vos-kriteerit)]])</f>
        <v>-1123063.5538583519</v>
      </c>
      <c r="R45" s="112"/>
    </row>
    <row r="46" spans="1:18" s="45" customFormat="1" x14ac:dyDescent="0.25">
      <c r="A46" s="239">
        <v>145</v>
      </c>
      <c r="B46" s="239" t="s">
        <v>53</v>
      </c>
      <c r="C46" s="326">
        <v>-12180.42</v>
      </c>
      <c r="D46" s="121">
        <v>-22123.62</v>
      </c>
      <c r="E46" s="121">
        <v>-12180.42</v>
      </c>
      <c r="F46" s="121">
        <v>-124.29</v>
      </c>
      <c r="G46" s="121">
        <v>-218501.81999999998</v>
      </c>
      <c r="H46" s="121">
        <v>-340916.80815</v>
      </c>
      <c r="I46" s="121">
        <v>918783.69266658579</v>
      </c>
      <c r="J46" s="34">
        <v>-52280.191125659017</v>
      </c>
      <c r="K46" s="34">
        <v>-370384.2</v>
      </c>
      <c r="L46" s="34">
        <v>-141939.18</v>
      </c>
      <c r="M46" s="34">
        <v>-303917.65223900275</v>
      </c>
      <c r="N46" s="34">
        <v>-48348.810000000005</v>
      </c>
      <c r="O46" s="449">
        <v>366573.14791111095</v>
      </c>
      <c r="P46" s="449">
        <v>-25858.903700265015</v>
      </c>
      <c r="Q46" s="251">
        <f>SUM(LisäyksetVähennykset[[#This Row],[Kuntien yhdistymisavustus (-0,98 €/as)]:[TE25: Uudistuksen rahoituksen siirtymäajan porrastus (25 % kustannusperusteinen / 75 % vos-kriteerit)]])</f>
        <v>-263399.47463723016</v>
      </c>
      <c r="R46" s="112"/>
    </row>
    <row r="47" spans="1:18" s="45" customFormat="1" x14ac:dyDescent="0.25">
      <c r="A47" s="239">
        <v>146</v>
      </c>
      <c r="B47" s="239" t="s">
        <v>54</v>
      </c>
      <c r="C47" s="326">
        <v>-4294.3599999999997</v>
      </c>
      <c r="D47" s="121">
        <v>-7799.96</v>
      </c>
      <c r="E47" s="121">
        <v>-4294.3599999999997</v>
      </c>
      <c r="F47" s="121">
        <v>-43.82</v>
      </c>
      <c r="G47" s="121">
        <v>-77035.56</v>
      </c>
      <c r="H47" s="121">
        <v>-115812.43</v>
      </c>
      <c r="I47" s="121">
        <v>304573.67127162195</v>
      </c>
      <c r="J47" s="34">
        <v>-18986.386816756432</v>
      </c>
      <c r="K47" s="34">
        <v>-130583.6</v>
      </c>
      <c r="L47" s="34">
        <v>-50042.44</v>
      </c>
      <c r="M47" s="34">
        <v>-75601.760869194884</v>
      </c>
      <c r="N47" s="34">
        <v>-17045.98</v>
      </c>
      <c r="O47" s="449">
        <v>151013.83184553613</v>
      </c>
      <c r="P47" s="449">
        <v>53391.759698538051</v>
      </c>
      <c r="Q47" s="251">
        <f>SUM(LisäyksetVähennykset[[#This Row],[Kuntien yhdistymisavustus (-0,98 €/as)]:[TE25: Uudistuksen rahoituksen siirtymäajan porrastus (25 % kustannusperusteinen / 75 % vos-kriteerit)]])</f>
        <v>7438.6051297447993</v>
      </c>
      <c r="R47" s="112"/>
    </row>
    <row r="48" spans="1:18" s="45" customFormat="1" x14ac:dyDescent="0.25">
      <c r="A48" s="239">
        <v>148</v>
      </c>
      <c r="B48" s="239" t="s">
        <v>55</v>
      </c>
      <c r="C48" s="326">
        <v>-7079.5199999999995</v>
      </c>
      <c r="D48" s="121">
        <v>-12858.72</v>
      </c>
      <c r="E48" s="121">
        <v>-7079.5199999999995</v>
      </c>
      <c r="F48" s="121">
        <v>-72.239999999999995</v>
      </c>
      <c r="G48" s="121">
        <v>-126997.91999999998</v>
      </c>
      <c r="H48" s="121">
        <v>-118286.205</v>
      </c>
      <c r="I48" s="121">
        <v>804492.87175756262</v>
      </c>
      <c r="J48" s="34">
        <v>2160816.566533728</v>
      </c>
      <c r="K48" s="34">
        <v>-215275.2</v>
      </c>
      <c r="L48" s="34">
        <v>-82498.080000000002</v>
      </c>
      <c r="M48" s="34">
        <v>-268153.03824007593</v>
      </c>
      <c r="N48" s="34">
        <v>-28101.360000000001</v>
      </c>
      <c r="O48" s="449">
        <v>258610.77684593294</v>
      </c>
      <c r="P48" s="449">
        <v>30090.755113652529</v>
      </c>
      <c r="Q48" s="251">
        <f>SUM(LisäyksetVähennykset[[#This Row],[Kuntien yhdistymisavustus (-0,98 €/as)]:[TE25: Uudistuksen rahoituksen siirtymäajan porrastus (25 % kustannusperusteinen / 75 % vos-kriteerit)]])</f>
        <v>2387609.1670108</v>
      </c>
      <c r="R48" s="112"/>
    </row>
    <row r="49" spans="1:18" s="45" customFormat="1" x14ac:dyDescent="0.25">
      <c r="A49" s="239">
        <v>149</v>
      </c>
      <c r="B49" s="239" t="s">
        <v>56</v>
      </c>
      <c r="C49" s="326">
        <v>-5293.96</v>
      </c>
      <c r="D49" s="121">
        <v>-9615.56</v>
      </c>
      <c r="E49" s="121">
        <v>-5293.96</v>
      </c>
      <c r="F49" s="121">
        <v>-54.02</v>
      </c>
      <c r="G49" s="121">
        <v>-94967.159999999989</v>
      </c>
      <c r="H49" s="121">
        <v>-125581.075</v>
      </c>
      <c r="I49" s="121">
        <v>653747.95431239984</v>
      </c>
      <c r="J49" s="34">
        <v>221724.66442182669</v>
      </c>
      <c r="K49" s="34">
        <v>-160979.6</v>
      </c>
      <c r="L49" s="34">
        <v>-61690.84</v>
      </c>
      <c r="M49" s="34">
        <v>-64247.725208589218</v>
      </c>
      <c r="N49" s="34">
        <v>-21013.780000000002</v>
      </c>
      <c r="O49" s="449">
        <v>38187.848451073107</v>
      </c>
      <c r="P49" s="449">
        <v>-26045.25506190439</v>
      </c>
      <c r="Q49" s="251">
        <f>SUM(LisäyksetVähennykset[[#This Row],[Kuntien yhdistymisavustus (-0,98 €/as)]:[TE25: Uudistuksen rahoituksen siirtymäajan porrastus (25 % kustannusperusteinen / 75 % vos-kriteerit)]])</f>
        <v>338877.53191480611</v>
      </c>
      <c r="R49" s="112"/>
    </row>
    <row r="50" spans="1:18" s="45" customFormat="1" x14ac:dyDescent="0.25">
      <c r="A50" s="239">
        <v>151</v>
      </c>
      <c r="B50" s="239" t="s">
        <v>57</v>
      </c>
      <c r="C50" s="326">
        <v>-1758.12</v>
      </c>
      <c r="D50" s="121">
        <v>-3193.32</v>
      </c>
      <c r="E50" s="121">
        <v>-1758.12</v>
      </c>
      <c r="F50" s="121">
        <v>-17.940000000000001</v>
      </c>
      <c r="G50" s="121">
        <v>-31538.519999999997</v>
      </c>
      <c r="H50" s="121">
        <v>-32864.894999999997</v>
      </c>
      <c r="I50" s="121">
        <v>-213180.22948828325</v>
      </c>
      <c r="J50" s="34">
        <v>-222515.08212838788</v>
      </c>
      <c r="K50" s="34">
        <v>-53461.200000000004</v>
      </c>
      <c r="L50" s="34">
        <v>-20487.48</v>
      </c>
      <c r="M50" s="34">
        <v>-11989.648151852949</v>
      </c>
      <c r="N50" s="34">
        <v>-6978.66</v>
      </c>
      <c r="O50" s="449">
        <v>60101.949634589699</v>
      </c>
      <c r="P50" s="449">
        <v>-3225.6713920967668</v>
      </c>
      <c r="Q50" s="251">
        <f>SUM(LisäyksetVähennykset[[#This Row],[Kuntien yhdistymisavustus (-0,98 €/as)]:[TE25: Uudistuksen rahoituksen siirtymäajan porrastus (25 % kustannusperusteinen / 75 % vos-kriteerit)]])</f>
        <v>-542866.93652603123</v>
      </c>
      <c r="R50" s="112"/>
    </row>
    <row r="51" spans="1:18" s="45" customFormat="1" x14ac:dyDescent="0.25">
      <c r="A51" s="239">
        <v>152</v>
      </c>
      <c r="B51" s="239" t="s">
        <v>58</v>
      </c>
      <c r="C51" s="326">
        <v>-4232.62</v>
      </c>
      <c r="D51" s="121">
        <v>-7687.82</v>
      </c>
      <c r="E51" s="121">
        <v>-4232.62</v>
      </c>
      <c r="F51" s="121">
        <v>-43.19</v>
      </c>
      <c r="G51" s="121">
        <v>-75928.01999999999</v>
      </c>
      <c r="H51" s="121">
        <v>-146192.88500000001</v>
      </c>
      <c r="I51" s="121">
        <v>225339.63208022303</v>
      </c>
      <c r="J51" s="34">
        <v>-63857.346907893254</v>
      </c>
      <c r="K51" s="34">
        <v>-128706.2</v>
      </c>
      <c r="L51" s="34">
        <v>-49322.98</v>
      </c>
      <c r="M51" s="34">
        <v>-75945.428013194891</v>
      </c>
      <c r="N51" s="34">
        <v>-16800.91</v>
      </c>
      <c r="O51" s="449">
        <v>152581.63259346157</v>
      </c>
      <c r="P51" s="449">
        <v>6899.3303288840107</v>
      </c>
      <c r="Q51" s="251">
        <f>SUM(LisäyksetVähennykset[[#This Row],[Kuntien yhdistymisavustus (-0,98 €/as)]:[TE25: Uudistuksen rahoituksen siirtymäajan porrastus (25 % kustannusperusteinen / 75 % vos-kriteerit)]])</f>
        <v>-188129.42491851954</v>
      </c>
      <c r="R51" s="112"/>
    </row>
    <row r="52" spans="1:18" s="45" customFormat="1" x14ac:dyDescent="0.25">
      <c r="A52" s="239">
        <v>153</v>
      </c>
      <c r="B52" s="239" t="s">
        <v>59</v>
      </c>
      <c r="C52" s="326">
        <v>-24229.52</v>
      </c>
      <c r="D52" s="121">
        <v>-44008.72</v>
      </c>
      <c r="E52" s="121">
        <v>-24229.52</v>
      </c>
      <c r="F52" s="121">
        <v>-247.24</v>
      </c>
      <c r="G52" s="121">
        <v>-434647.92</v>
      </c>
      <c r="H52" s="121">
        <v>-1617363.0546500001</v>
      </c>
      <c r="I52" s="121">
        <v>5223923.2469535852</v>
      </c>
      <c r="J52" s="34">
        <v>3092497.1818360779</v>
      </c>
      <c r="K52" s="34">
        <v>-736775.20000000007</v>
      </c>
      <c r="L52" s="34">
        <v>-282348.08</v>
      </c>
      <c r="M52" s="34">
        <v>-393877.64367014082</v>
      </c>
      <c r="N52" s="34">
        <v>-96176.36</v>
      </c>
      <c r="O52" s="449">
        <v>1970819.4952160623</v>
      </c>
      <c r="P52" s="449">
        <v>162645.83488071023</v>
      </c>
      <c r="Q52" s="251">
        <f>SUM(LisäyksetVähennykset[[#This Row],[Kuntien yhdistymisavustus (-0,98 €/as)]:[TE25: Uudistuksen rahoituksen siirtymäajan porrastus (25 % kustannusperusteinen / 75 % vos-kriteerit)]])</f>
        <v>6795982.5005662944</v>
      </c>
      <c r="R52" s="112"/>
    </row>
    <row r="53" spans="1:18" s="45" customFormat="1" x14ac:dyDescent="0.25">
      <c r="A53" s="239">
        <v>165</v>
      </c>
      <c r="B53" s="239" t="s">
        <v>60</v>
      </c>
      <c r="C53" s="326">
        <v>-15694.699999999999</v>
      </c>
      <c r="D53" s="121">
        <v>-28506.7</v>
      </c>
      <c r="E53" s="121">
        <v>-15694.699999999999</v>
      </c>
      <c r="F53" s="121">
        <v>-160.15</v>
      </c>
      <c r="G53" s="121">
        <v>-281543.69999999995</v>
      </c>
      <c r="H53" s="121">
        <v>-741509.40734999999</v>
      </c>
      <c r="I53" s="121">
        <v>696649.80188388797</v>
      </c>
      <c r="J53" s="34">
        <v>-68810.858721459197</v>
      </c>
      <c r="K53" s="34">
        <v>-477247</v>
      </c>
      <c r="L53" s="34">
        <v>-182891.3</v>
      </c>
      <c r="M53" s="34">
        <v>-205775.62074172343</v>
      </c>
      <c r="N53" s="34">
        <v>-62298.35</v>
      </c>
      <c r="O53" s="449">
        <v>637902.4292259661</v>
      </c>
      <c r="P53" s="449">
        <v>-4544.1776818754151</v>
      </c>
      <c r="Q53" s="251">
        <f>SUM(LisäyksetVähennykset[[#This Row],[Kuntien yhdistymisavustus (-0,98 €/as)]:[TE25: Uudistuksen rahoituksen siirtymäajan porrastus (25 % kustannusperusteinen / 75 % vos-kriteerit)]])</f>
        <v>-750124.43338520383</v>
      </c>
      <c r="R53" s="112"/>
    </row>
    <row r="54" spans="1:18" s="45" customFormat="1" x14ac:dyDescent="0.25">
      <c r="A54" s="239">
        <v>167</v>
      </c>
      <c r="B54" s="239" t="s">
        <v>61</v>
      </c>
      <c r="C54" s="326">
        <v>-77166.179999999993</v>
      </c>
      <c r="D54" s="121">
        <v>-140158.98000000001</v>
      </c>
      <c r="E54" s="121">
        <v>-77166.179999999993</v>
      </c>
      <c r="F54" s="121">
        <v>-787.41</v>
      </c>
      <c r="G54" s="121">
        <v>-1384266.7799999998</v>
      </c>
      <c r="H54" s="121">
        <v>-5483423.2962499997</v>
      </c>
      <c r="I54" s="121">
        <v>1010348.5497270249</v>
      </c>
      <c r="J54" s="34">
        <v>-327625.06708086404</v>
      </c>
      <c r="K54" s="34">
        <v>-2346481.8000000003</v>
      </c>
      <c r="L54" s="34">
        <v>-899222.22</v>
      </c>
      <c r="M54" s="34">
        <v>-949923.36676612787</v>
      </c>
      <c r="N54" s="34">
        <v>-306302.49</v>
      </c>
      <c r="O54" s="449">
        <v>3139853.0823817085</v>
      </c>
      <c r="P54" s="449">
        <v>589145.05767118139</v>
      </c>
      <c r="Q54" s="251">
        <f>SUM(LisäyksetVähennykset[[#This Row],[Kuntien yhdistymisavustus (-0,98 €/as)]:[TE25: Uudistuksen rahoituksen siirtymäajan porrastus (25 % kustannusperusteinen / 75 % vos-kriteerit)]])</f>
        <v>-7253177.0803170782</v>
      </c>
      <c r="R54" s="112"/>
    </row>
    <row r="55" spans="1:18" s="45" customFormat="1" x14ac:dyDescent="0.25">
      <c r="A55" s="239">
        <v>169</v>
      </c>
      <c r="B55" s="239" t="s">
        <v>62</v>
      </c>
      <c r="C55" s="326">
        <v>-4751.04</v>
      </c>
      <c r="D55" s="121">
        <v>-8629.44</v>
      </c>
      <c r="E55" s="121">
        <v>-4751.04</v>
      </c>
      <c r="F55" s="121">
        <v>-48.480000000000004</v>
      </c>
      <c r="G55" s="121">
        <v>-85227.839999999997</v>
      </c>
      <c r="H55" s="121">
        <v>-162229.114</v>
      </c>
      <c r="I55" s="121">
        <v>348419.59021290694</v>
      </c>
      <c r="J55" s="34">
        <v>10081.77092869955</v>
      </c>
      <c r="K55" s="34">
        <v>-144470.39999999999</v>
      </c>
      <c r="L55" s="34">
        <v>-55364.159999999996</v>
      </c>
      <c r="M55" s="34">
        <v>-74122.125821356211</v>
      </c>
      <c r="N55" s="34">
        <v>-18858.72</v>
      </c>
      <c r="O55" s="449">
        <v>236395.50705608181</v>
      </c>
      <c r="P55" s="449">
        <v>-9501.2768522691622</v>
      </c>
      <c r="Q55" s="251">
        <f>SUM(LisäyksetVähennykset[[#This Row],[Kuntien yhdistymisavustus (-0,98 €/as)]:[TE25: Uudistuksen rahoituksen siirtymäajan porrastus (25 % kustannusperusteinen / 75 % vos-kriteerit)]])</f>
        <v>26943.231524062896</v>
      </c>
      <c r="R55" s="112"/>
    </row>
    <row r="56" spans="1:18" s="45" customFormat="1" x14ac:dyDescent="0.25">
      <c r="A56" s="239">
        <v>171</v>
      </c>
      <c r="B56" s="239" t="s">
        <v>63</v>
      </c>
      <c r="C56" s="326">
        <v>-4460.96</v>
      </c>
      <c r="D56" s="121">
        <v>-8102.56</v>
      </c>
      <c r="E56" s="121">
        <v>-4460.96</v>
      </c>
      <c r="F56" s="121">
        <v>-45.52</v>
      </c>
      <c r="G56" s="121">
        <v>-80024.159999999989</v>
      </c>
      <c r="H56" s="121">
        <v>-131394.55499999999</v>
      </c>
      <c r="I56" s="121">
        <v>-11485.531544051584</v>
      </c>
      <c r="J56" s="34">
        <v>-23086.167534634053</v>
      </c>
      <c r="K56" s="34">
        <v>-135649.60000000001</v>
      </c>
      <c r="L56" s="34">
        <v>-51983.839999999997</v>
      </c>
      <c r="M56" s="34">
        <v>-58855.473372546636</v>
      </c>
      <c r="N56" s="34">
        <v>-17707.28</v>
      </c>
      <c r="O56" s="449">
        <v>252707.80440952297</v>
      </c>
      <c r="P56" s="449">
        <v>44438.0961426914</v>
      </c>
      <c r="Q56" s="251">
        <f>SUM(LisäyksetVähennykset[[#This Row],[Kuntien yhdistymisavustus (-0,98 €/as)]:[TE25: Uudistuksen rahoituksen siirtymäajan porrastus (25 % kustannusperusteinen / 75 % vos-kriteerit)]])</f>
        <v>-230110.70689901791</v>
      </c>
      <c r="R56" s="112"/>
    </row>
    <row r="57" spans="1:18" s="45" customFormat="1" x14ac:dyDescent="0.25">
      <c r="A57" s="239">
        <v>172</v>
      </c>
      <c r="B57" s="239" t="s">
        <v>64</v>
      </c>
      <c r="C57" s="326">
        <v>-4017.02</v>
      </c>
      <c r="D57" s="121">
        <v>-7296.22</v>
      </c>
      <c r="E57" s="121">
        <v>-4017.02</v>
      </c>
      <c r="F57" s="121">
        <v>-40.99</v>
      </c>
      <c r="G57" s="121">
        <v>-72060.42</v>
      </c>
      <c r="H57" s="121">
        <v>-135494.98754999999</v>
      </c>
      <c r="I57" s="121">
        <v>50478.673624909396</v>
      </c>
      <c r="J57" s="34">
        <v>-17629.612513956163</v>
      </c>
      <c r="K57" s="34">
        <v>-122150.2</v>
      </c>
      <c r="L57" s="34">
        <v>-46810.58</v>
      </c>
      <c r="M57" s="34">
        <v>-52624.518130474615</v>
      </c>
      <c r="N57" s="34">
        <v>-15945.11</v>
      </c>
      <c r="O57" s="449">
        <v>155567.12333135976</v>
      </c>
      <c r="P57" s="449">
        <v>2569.4183708991477</v>
      </c>
      <c r="Q57" s="251">
        <f>SUM(LisäyksetVähennykset[[#This Row],[Kuntien yhdistymisavustus (-0,98 €/as)]:[TE25: Uudistuksen rahoituksen siirtymäajan porrastus (25 % kustannusperusteinen / 75 % vos-kriteerit)]])</f>
        <v>-269471.46286726248</v>
      </c>
      <c r="R57" s="112"/>
    </row>
    <row r="58" spans="1:18" s="45" customFormat="1" x14ac:dyDescent="0.25">
      <c r="A58" s="239">
        <v>176</v>
      </c>
      <c r="B58" s="239" t="s">
        <v>65</v>
      </c>
      <c r="C58" s="326">
        <v>-4076.7999999999997</v>
      </c>
      <c r="D58" s="121">
        <v>-7404.8</v>
      </c>
      <c r="E58" s="121">
        <v>-4076.7999999999997</v>
      </c>
      <c r="F58" s="121">
        <v>-41.6</v>
      </c>
      <c r="G58" s="121">
        <v>-73132.799999999988</v>
      </c>
      <c r="H58" s="121">
        <v>-164980.89600000001</v>
      </c>
      <c r="I58" s="121">
        <v>-1211231.1006262582</v>
      </c>
      <c r="J58" s="34">
        <v>-756025.14526490611</v>
      </c>
      <c r="K58" s="34">
        <v>-123968</v>
      </c>
      <c r="L58" s="34">
        <v>-47507.199999999997</v>
      </c>
      <c r="M58" s="34">
        <v>-36926.33154595604</v>
      </c>
      <c r="N58" s="34">
        <v>-16182.4</v>
      </c>
      <c r="O58" s="449">
        <v>223821.04717298021</v>
      </c>
      <c r="P58" s="449">
        <v>70261.659792681807</v>
      </c>
      <c r="Q58" s="251">
        <f>SUM(LisäyksetVähennykset[[#This Row],[Kuntien yhdistymisavustus (-0,98 €/as)]:[TE25: Uudistuksen rahoituksen siirtymäajan porrastus (25 % kustannusperusteinen / 75 % vos-kriteerit)]])</f>
        <v>-2151471.1664714585</v>
      </c>
      <c r="R58" s="112"/>
    </row>
    <row r="59" spans="1:18" s="45" customFormat="1" x14ac:dyDescent="0.25">
      <c r="A59" s="239">
        <v>177</v>
      </c>
      <c r="B59" s="239" t="s">
        <v>66</v>
      </c>
      <c r="C59" s="326">
        <v>-1634.6399999999999</v>
      </c>
      <c r="D59" s="121">
        <v>-2969.04</v>
      </c>
      <c r="E59" s="121">
        <v>-1634.6399999999999</v>
      </c>
      <c r="F59" s="121">
        <v>-16.68</v>
      </c>
      <c r="G59" s="121">
        <v>-29323.439999999999</v>
      </c>
      <c r="H59" s="121">
        <v>-63746.754999999997</v>
      </c>
      <c r="I59" s="121">
        <v>360287.54861490434</v>
      </c>
      <c r="J59" s="34">
        <v>269831.18454290828</v>
      </c>
      <c r="K59" s="34">
        <v>-49706.400000000001</v>
      </c>
      <c r="L59" s="34">
        <v>-19048.560000000001</v>
      </c>
      <c r="M59" s="34">
        <v>-19118.221205671616</v>
      </c>
      <c r="N59" s="34">
        <v>-6488.52</v>
      </c>
      <c r="O59" s="449">
        <v>82428.2548913098</v>
      </c>
      <c r="P59" s="449">
        <v>532.88989963679705</v>
      </c>
      <c r="Q59" s="251">
        <f>SUM(LisäyksetVähennykset[[#This Row],[Kuntien yhdistymisavustus (-0,98 €/as)]:[TE25: Uudistuksen rahoituksen siirtymäajan porrastus (25 % kustannusperusteinen / 75 % vos-kriteerit)]])</f>
        <v>519392.98174308747</v>
      </c>
      <c r="R59" s="112"/>
    </row>
    <row r="60" spans="1:18" s="45" customFormat="1" x14ac:dyDescent="0.25">
      <c r="A60" s="239">
        <v>178</v>
      </c>
      <c r="B60" s="239" t="s">
        <v>67</v>
      </c>
      <c r="C60" s="326">
        <v>-5560.5199999999995</v>
      </c>
      <c r="D60" s="121">
        <v>-10099.719999999999</v>
      </c>
      <c r="E60" s="121">
        <v>-5560.5199999999995</v>
      </c>
      <c r="F60" s="121">
        <v>-56.74</v>
      </c>
      <c r="G60" s="121">
        <v>-99748.919999999984</v>
      </c>
      <c r="H60" s="121">
        <v>-142925.16305</v>
      </c>
      <c r="I60" s="121">
        <v>563572.22020073293</v>
      </c>
      <c r="J60" s="34">
        <v>-24383.897049391773</v>
      </c>
      <c r="K60" s="34">
        <v>-169085.2</v>
      </c>
      <c r="L60" s="34">
        <v>-64797.08</v>
      </c>
      <c r="M60" s="34">
        <v>-76083.968292459482</v>
      </c>
      <c r="N60" s="34">
        <v>-22071.86</v>
      </c>
      <c r="O60" s="449">
        <v>203959.63121501342</v>
      </c>
      <c r="P60" s="449">
        <v>3339.0433182764828</v>
      </c>
      <c r="Q60" s="251">
        <f>SUM(LisäyksetVähennykset[[#This Row],[Kuntien yhdistymisavustus (-0,98 €/as)]:[TE25: Uudistuksen rahoituksen siirtymäajan porrastus (25 % kustannusperusteinen / 75 % vos-kriteerit)]])</f>
        <v>150497.30634217156</v>
      </c>
      <c r="R60" s="112"/>
    </row>
    <row r="61" spans="1:18" s="45" customFormat="1" x14ac:dyDescent="0.25">
      <c r="A61" s="239">
        <v>179</v>
      </c>
      <c r="B61" s="239" t="s">
        <v>68</v>
      </c>
      <c r="C61" s="326">
        <v>-146210.12</v>
      </c>
      <c r="D61" s="121">
        <v>-265565.32</v>
      </c>
      <c r="E61" s="121">
        <v>-146210.12</v>
      </c>
      <c r="F61" s="121">
        <v>-1491.94</v>
      </c>
      <c r="G61" s="121">
        <v>-2622830.5199999996</v>
      </c>
      <c r="H61" s="121">
        <v>-13597473.38295</v>
      </c>
      <c r="I61" s="121">
        <v>-16953557.2812845</v>
      </c>
      <c r="J61" s="34">
        <v>-616622.22028854536</v>
      </c>
      <c r="K61" s="34">
        <v>-4445981.2</v>
      </c>
      <c r="L61" s="34">
        <v>-1703795.48</v>
      </c>
      <c r="M61" s="34">
        <v>-1476238.396729995</v>
      </c>
      <c r="N61" s="34">
        <v>-580364.66</v>
      </c>
      <c r="O61" s="449">
        <v>7246237.8489585929</v>
      </c>
      <c r="P61" s="449">
        <v>397026.66445136443</v>
      </c>
      <c r="Q61" s="251">
        <f>SUM(LisäyksetVähennykset[[#This Row],[Kuntien yhdistymisavustus (-0,98 €/as)]:[TE25: Uudistuksen rahoituksen siirtymäajan porrastus (25 % kustannusperusteinen / 75 % vos-kriteerit)]])</f>
        <v>-34913076.127843082</v>
      </c>
      <c r="R61" s="112"/>
    </row>
    <row r="62" spans="1:18" s="45" customFormat="1" x14ac:dyDescent="0.25">
      <c r="A62" s="239">
        <v>181</v>
      </c>
      <c r="B62" s="239" t="s">
        <v>69</v>
      </c>
      <c r="C62" s="326">
        <v>-1624.84</v>
      </c>
      <c r="D62" s="121">
        <v>-2951.2400000000002</v>
      </c>
      <c r="E62" s="121">
        <v>-1624.84</v>
      </c>
      <c r="F62" s="121">
        <v>-16.580000000000002</v>
      </c>
      <c r="G62" s="121">
        <v>-29147.639999999996</v>
      </c>
      <c r="H62" s="121">
        <v>-40117.855000000003</v>
      </c>
      <c r="I62" s="121">
        <v>394555.77329883224</v>
      </c>
      <c r="J62" s="34">
        <v>187129.26760636611</v>
      </c>
      <c r="K62" s="34">
        <v>-49408.4</v>
      </c>
      <c r="L62" s="34">
        <v>-18934.36</v>
      </c>
      <c r="M62" s="34">
        <v>-43614.771590054166</v>
      </c>
      <c r="N62" s="34">
        <v>-6449.62</v>
      </c>
      <c r="O62" s="449">
        <v>67066.497713681718</v>
      </c>
      <c r="P62" s="449">
        <v>-6368.9504321821987</v>
      </c>
      <c r="Q62" s="251">
        <f>SUM(LisäyksetVähennykset[[#This Row],[Kuntien yhdistymisavustus (-0,98 €/as)]:[TE25: Uudistuksen rahoituksen siirtymäajan porrastus (25 % kustannusperusteinen / 75 % vos-kriteerit)]])</f>
        <v>448492.44159664371</v>
      </c>
      <c r="R62" s="112"/>
    </row>
    <row r="63" spans="1:18" s="45" customFormat="1" x14ac:dyDescent="0.25">
      <c r="A63" s="239">
        <v>182</v>
      </c>
      <c r="B63" s="239" t="s">
        <v>70</v>
      </c>
      <c r="C63" s="326">
        <v>-18733.68</v>
      </c>
      <c r="D63" s="121">
        <v>-34026.480000000003</v>
      </c>
      <c r="E63" s="121">
        <v>-18733.68</v>
      </c>
      <c r="F63" s="121">
        <v>-191.16</v>
      </c>
      <c r="G63" s="121">
        <v>-336059.27999999997</v>
      </c>
      <c r="H63" s="121">
        <v>-813822.8602</v>
      </c>
      <c r="I63" s="121">
        <v>-1698618.1868244917</v>
      </c>
      <c r="J63" s="34">
        <v>-81774.182044476111</v>
      </c>
      <c r="K63" s="34">
        <v>-569656.80000000005</v>
      </c>
      <c r="L63" s="34">
        <v>-218304.72</v>
      </c>
      <c r="M63" s="34">
        <v>-69751.337307829803</v>
      </c>
      <c r="N63" s="34">
        <v>-74361.240000000005</v>
      </c>
      <c r="O63" s="449">
        <v>1296076.7919070318</v>
      </c>
      <c r="P63" s="449">
        <v>42966.759971907944</v>
      </c>
      <c r="Q63" s="251">
        <f>SUM(LisäyksetVähennykset[[#This Row],[Kuntien yhdistymisavustus (-0,98 €/as)]:[TE25: Uudistuksen rahoituksen siirtymäajan porrastus (25 % kustannusperusteinen / 75 % vos-kriteerit)]])</f>
        <v>-2594990.054497858</v>
      </c>
      <c r="R63" s="112"/>
    </row>
    <row r="64" spans="1:18" s="45" customFormat="1" x14ac:dyDescent="0.25">
      <c r="A64" s="239">
        <v>186</v>
      </c>
      <c r="B64" s="239" t="s">
        <v>71</v>
      </c>
      <c r="C64" s="326">
        <v>-45933.58</v>
      </c>
      <c r="D64" s="121">
        <v>-83430.38</v>
      </c>
      <c r="E64" s="121">
        <v>-45933.58</v>
      </c>
      <c r="F64" s="121">
        <v>-468.71000000000004</v>
      </c>
      <c r="G64" s="121">
        <v>-823992.17999999993</v>
      </c>
      <c r="H64" s="121">
        <v>-4227233.2801000001</v>
      </c>
      <c r="I64" s="121">
        <v>-5507718.4701112546</v>
      </c>
      <c r="J64" s="34">
        <v>-656655.60086716234</v>
      </c>
      <c r="K64" s="34">
        <v>-1396755.8</v>
      </c>
      <c r="L64" s="34">
        <v>-535266.81999999995</v>
      </c>
      <c r="M64" s="34">
        <v>-377969.4676339291</v>
      </c>
      <c r="N64" s="34">
        <v>-182328.19</v>
      </c>
      <c r="O64" s="449">
        <v>1230984.5746319396</v>
      </c>
      <c r="P64" s="449">
        <v>-177676.79928622721</v>
      </c>
      <c r="Q64" s="251">
        <f>SUM(LisäyksetVähennykset[[#This Row],[Kuntien yhdistymisavustus (-0,98 €/as)]:[TE25: Uudistuksen rahoituksen siirtymäajan porrastus (25 % kustannusperusteinen / 75 % vos-kriteerit)]])</f>
        <v>-12830378.283366632</v>
      </c>
      <c r="R64" s="112"/>
    </row>
    <row r="65" spans="1:18" s="45" customFormat="1" x14ac:dyDescent="0.25">
      <c r="A65" s="239">
        <v>202</v>
      </c>
      <c r="B65" s="239" t="s">
        <v>72</v>
      </c>
      <c r="C65" s="326">
        <v>-35819.979999999996</v>
      </c>
      <c r="D65" s="121">
        <v>-65060.78</v>
      </c>
      <c r="E65" s="121">
        <v>-35819.979999999996</v>
      </c>
      <c r="F65" s="121">
        <v>-365.51</v>
      </c>
      <c r="G65" s="121">
        <v>-642566.57999999996</v>
      </c>
      <c r="H65" s="121">
        <v>-1225917.63805</v>
      </c>
      <c r="I65" s="121">
        <v>5611023.2644015951</v>
      </c>
      <c r="J65" s="34">
        <v>1241830.7139157765</v>
      </c>
      <c r="K65" s="34">
        <v>-1089219.8</v>
      </c>
      <c r="L65" s="34">
        <v>-417412.42</v>
      </c>
      <c r="M65" s="34">
        <v>-633672.09105708648</v>
      </c>
      <c r="N65" s="34">
        <v>-142183.39000000001</v>
      </c>
      <c r="O65" s="449">
        <v>1227989.8820834362</v>
      </c>
      <c r="P65" s="449">
        <v>-109111.73691589048</v>
      </c>
      <c r="Q65" s="251">
        <f>SUM(LisäyksetVähennykset[[#This Row],[Kuntien yhdistymisavustus (-0,98 €/as)]:[TE25: Uudistuksen rahoituksen siirtymäajan porrastus (25 % kustannusperusteinen / 75 % vos-kriteerit)]])</f>
        <v>3683693.9543778305</v>
      </c>
      <c r="R65" s="112"/>
    </row>
    <row r="66" spans="1:18" s="45" customFormat="1" x14ac:dyDescent="0.25">
      <c r="A66" s="239">
        <v>204</v>
      </c>
      <c r="B66" s="239" t="s">
        <v>73</v>
      </c>
      <c r="C66" s="326">
        <v>-2537.2199999999998</v>
      </c>
      <c r="D66" s="121">
        <v>-4608.42</v>
      </c>
      <c r="E66" s="121">
        <v>-2537.2199999999998</v>
      </c>
      <c r="F66" s="121">
        <v>-25.89</v>
      </c>
      <c r="G66" s="121">
        <v>-45514.619999999995</v>
      </c>
      <c r="H66" s="121">
        <v>-131911.04999999999</v>
      </c>
      <c r="I66" s="121">
        <v>-781894.76511632674</v>
      </c>
      <c r="J66" s="34">
        <v>-835183.20241933805</v>
      </c>
      <c r="K66" s="34">
        <v>-77152.2</v>
      </c>
      <c r="L66" s="34">
        <v>-29566.38</v>
      </c>
      <c r="M66" s="34">
        <v>-1717.0046485464356</v>
      </c>
      <c r="N66" s="34">
        <v>-10071.210000000001</v>
      </c>
      <c r="O66" s="449">
        <v>80854.91897010681</v>
      </c>
      <c r="P66" s="449">
        <v>-1165.5617920489603</v>
      </c>
      <c r="Q66" s="251">
        <f>SUM(LisäyksetVähennykset[[#This Row],[Kuntien yhdistymisavustus (-0,98 €/as)]:[TE25: Uudistuksen rahoituksen siirtymäajan porrastus (25 % kustannusperusteinen / 75 % vos-kriteerit)]])</f>
        <v>-1843029.825006153</v>
      </c>
      <c r="R66" s="112"/>
    </row>
    <row r="67" spans="1:18" s="45" customFormat="1" x14ac:dyDescent="0.25">
      <c r="A67" s="239">
        <v>205</v>
      </c>
      <c r="B67" s="239" t="s">
        <v>74</v>
      </c>
      <c r="C67" s="326">
        <v>-35704.339999999997</v>
      </c>
      <c r="D67" s="121">
        <v>-64850.74</v>
      </c>
      <c r="E67" s="121">
        <v>-35704.339999999997</v>
      </c>
      <c r="F67" s="121">
        <v>-364.33</v>
      </c>
      <c r="G67" s="121">
        <v>-640492.1399999999</v>
      </c>
      <c r="H67" s="121">
        <v>-2012031.2823999999</v>
      </c>
      <c r="I67" s="121">
        <v>-5505661.1376929609</v>
      </c>
      <c r="J67" s="34">
        <v>-2088634.1310368064</v>
      </c>
      <c r="K67" s="34">
        <v>-1085703.4000000001</v>
      </c>
      <c r="L67" s="34">
        <v>-416064.86</v>
      </c>
      <c r="M67" s="34">
        <v>-386894.23929026799</v>
      </c>
      <c r="N67" s="34">
        <v>-141724.37</v>
      </c>
      <c r="O67" s="449">
        <v>1831739.1055438765</v>
      </c>
      <c r="P67" s="449">
        <v>408289.19870966428</v>
      </c>
      <c r="Q67" s="251">
        <f>SUM(LisäyksetVähennykset[[#This Row],[Kuntien yhdistymisavustus (-0,98 €/as)]:[TE25: Uudistuksen rahoituksen siirtymäajan porrastus (25 % kustannusperusteinen / 75 % vos-kriteerit)]])</f>
        <v>-10173801.006166492</v>
      </c>
      <c r="R67" s="112"/>
    </row>
    <row r="68" spans="1:18" s="45" customFormat="1" x14ac:dyDescent="0.25">
      <c r="A68" s="239">
        <v>208</v>
      </c>
      <c r="B68" s="239" t="s">
        <v>75</v>
      </c>
      <c r="C68" s="326">
        <v>-12025.58</v>
      </c>
      <c r="D68" s="121">
        <v>-21842.38</v>
      </c>
      <c r="E68" s="121">
        <v>-12025.58</v>
      </c>
      <c r="F68" s="121">
        <v>-122.71000000000001</v>
      </c>
      <c r="G68" s="121">
        <v>-215724.18</v>
      </c>
      <c r="H68" s="121">
        <v>-315109.51405</v>
      </c>
      <c r="I68" s="121">
        <v>1090660.0327865274</v>
      </c>
      <c r="J68" s="34">
        <v>-52136.482944054005</v>
      </c>
      <c r="K68" s="34">
        <v>-365675.8</v>
      </c>
      <c r="L68" s="34">
        <v>-140134.82</v>
      </c>
      <c r="M68" s="34">
        <v>-276542.07997925259</v>
      </c>
      <c r="N68" s="34">
        <v>-47734.19</v>
      </c>
      <c r="O68" s="449">
        <v>420396.04003848805</v>
      </c>
      <c r="P68" s="449">
        <v>-55150.758286548051</v>
      </c>
      <c r="Q68" s="251">
        <f>SUM(LisäyksetVähennykset[[#This Row],[Kuntien yhdistymisavustus (-0,98 €/as)]:[TE25: Uudistuksen rahoituksen siirtymäajan porrastus (25 % kustannusperusteinen / 75 % vos-kriteerit)]])</f>
        <v>-3168.0024348392326</v>
      </c>
      <c r="R68" s="112"/>
    </row>
    <row r="69" spans="1:18" s="45" customFormat="1" x14ac:dyDescent="0.25">
      <c r="A69" s="239">
        <v>211</v>
      </c>
      <c r="B69" s="239" t="s">
        <v>76</v>
      </c>
      <c r="C69" s="326">
        <v>-33271.979999999996</v>
      </c>
      <c r="D69" s="121">
        <v>-60432.78</v>
      </c>
      <c r="E69" s="121">
        <v>-33271.979999999996</v>
      </c>
      <c r="F69" s="121">
        <v>-339.51</v>
      </c>
      <c r="G69" s="121">
        <v>-596858.57999999996</v>
      </c>
      <c r="H69" s="121">
        <v>-1288561.9975000001</v>
      </c>
      <c r="I69" s="121">
        <v>227491.82921693509</v>
      </c>
      <c r="J69" s="34">
        <v>-139308.17522116547</v>
      </c>
      <c r="K69" s="34">
        <v>-1011739.8</v>
      </c>
      <c r="L69" s="34">
        <v>-387720.42</v>
      </c>
      <c r="M69" s="34">
        <v>-489895.26503279322</v>
      </c>
      <c r="N69" s="34">
        <v>-132069.39000000001</v>
      </c>
      <c r="O69" s="449">
        <v>703191.42589983507</v>
      </c>
      <c r="P69" s="449">
        <v>-147211.07220202545</v>
      </c>
      <c r="Q69" s="251">
        <f>SUM(LisäyksetVähennykset[[#This Row],[Kuntien yhdistymisavustus (-0,98 €/as)]:[TE25: Uudistuksen rahoituksen siirtymäajan porrastus (25 % kustannusperusteinen / 75 % vos-kriteerit)]])</f>
        <v>-3389997.6948392144</v>
      </c>
      <c r="R69" s="112"/>
    </row>
    <row r="70" spans="1:18" s="45" customFormat="1" x14ac:dyDescent="0.25">
      <c r="A70" s="239">
        <v>213</v>
      </c>
      <c r="B70" s="239" t="s">
        <v>77</v>
      </c>
      <c r="C70" s="326">
        <v>-4960.76</v>
      </c>
      <c r="D70" s="121">
        <v>-9010.36</v>
      </c>
      <c r="E70" s="121">
        <v>-4960.76</v>
      </c>
      <c r="F70" s="121">
        <v>-50.620000000000005</v>
      </c>
      <c r="G70" s="121">
        <v>-88989.959999999992</v>
      </c>
      <c r="H70" s="121">
        <v>-196991.72150000001</v>
      </c>
      <c r="I70" s="121">
        <v>-469288.93150539533</v>
      </c>
      <c r="J70" s="34">
        <v>-21784.469646830508</v>
      </c>
      <c r="K70" s="34">
        <v>-150847.6</v>
      </c>
      <c r="L70" s="34">
        <v>-57808.04</v>
      </c>
      <c r="M70" s="34">
        <v>-40185.790819323323</v>
      </c>
      <c r="N70" s="34">
        <v>-19691.18</v>
      </c>
      <c r="O70" s="449">
        <v>294952.8221835086</v>
      </c>
      <c r="P70" s="449">
        <v>60964.433511635143</v>
      </c>
      <c r="Q70" s="251">
        <f>SUM(LisäyksetVähennykset[[#This Row],[Kuntien yhdistymisavustus (-0,98 €/as)]:[TE25: Uudistuksen rahoituksen siirtymäajan porrastus (25 % kustannusperusteinen / 75 % vos-kriteerit)]])</f>
        <v>-708652.93777640525</v>
      </c>
      <c r="R70" s="112"/>
    </row>
    <row r="71" spans="1:18" s="45" customFormat="1" x14ac:dyDescent="0.25">
      <c r="A71" s="239">
        <v>214</v>
      </c>
      <c r="B71" s="243" t="s">
        <v>78</v>
      </c>
      <c r="C71" s="326">
        <v>-12228.44</v>
      </c>
      <c r="D71" s="121">
        <v>-22210.84</v>
      </c>
      <c r="E71" s="121">
        <v>-12228.44</v>
      </c>
      <c r="F71" s="121">
        <v>-124.78</v>
      </c>
      <c r="G71" s="121">
        <v>-219363.24</v>
      </c>
      <c r="H71" s="121">
        <v>-396169.17265000002</v>
      </c>
      <c r="I71" s="121">
        <v>-359613.47144234675</v>
      </c>
      <c r="J71" s="34">
        <v>-52952.238210223637</v>
      </c>
      <c r="K71" s="34">
        <v>-371844.4</v>
      </c>
      <c r="L71" s="34">
        <v>-142498.76</v>
      </c>
      <c r="M71" s="34">
        <v>-191822.66979740671</v>
      </c>
      <c r="N71" s="34">
        <v>-48539.42</v>
      </c>
      <c r="O71" s="449">
        <v>899235.07130062208</v>
      </c>
      <c r="P71" s="449">
        <v>4106.6353988633491</v>
      </c>
      <c r="Q71" s="251">
        <f>SUM(LisäyksetVähennykset[[#This Row],[Kuntien yhdistymisavustus (-0,98 €/as)]:[TE25: Uudistuksen rahoituksen siirtymäajan porrastus (25 % kustannusperusteinen / 75 % vos-kriteerit)]])</f>
        <v>-926254.16540049156</v>
      </c>
      <c r="R71" s="112"/>
    </row>
    <row r="72" spans="1:18" s="45" customFormat="1" x14ac:dyDescent="0.25">
      <c r="A72" s="239">
        <v>216</v>
      </c>
      <c r="B72" s="239" t="s">
        <v>79</v>
      </c>
      <c r="C72" s="326">
        <v>-1162.28</v>
      </c>
      <c r="D72" s="121">
        <v>-2111.08</v>
      </c>
      <c r="E72" s="121">
        <v>-1162.28</v>
      </c>
      <c r="F72" s="121">
        <v>-11.86</v>
      </c>
      <c r="G72" s="121">
        <v>-20849.879999999997</v>
      </c>
      <c r="H72" s="121">
        <v>-24994.41</v>
      </c>
      <c r="I72" s="121">
        <v>82910.212932417213</v>
      </c>
      <c r="J72" s="34">
        <v>-5363.6965428459289</v>
      </c>
      <c r="K72" s="34">
        <v>-35342.800000000003</v>
      </c>
      <c r="L72" s="34">
        <v>-13544.12</v>
      </c>
      <c r="M72" s="34">
        <v>-26285.139377240288</v>
      </c>
      <c r="N72" s="34">
        <v>-4613.54</v>
      </c>
      <c r="O72" s="449">
        <v>72270.500594464087</v>
      </c>
      <c r="P72" s="449">
        <v>5259.5466786238503</v>
      </c>
      <c r="Q72" s="251">
        <f>SUM(LisäyksetVähennykset[[#This Row],[Kuntien yhdistymisavustus (-0,98 €/as)]:[TE25: Uudistuksen rahoituksen siirtymäajan porrastus (25 % kustannusperusteinen / 75 % vos-kriteerit)]])</f>
        <v>24999.174285418932</v>
      </c>
      <c r="R72" s="112"/>
    </row>
    <row r="73" spans="1:18" s="45" customFormat="1" x14ac:dyDescent="0.25">
      <c r="A73" s="239">
        <v>217</v>
      </c>
      <c r="B73" s="239" t="s">
        <v>80</v>
      </c>
      <c r="C73" s="326">
        <v>-5158.72</v>
      </c>
      <c r="D73" s="121">
        <v>-9369.92</v>
      </c>
      <c r="E73" s="121">
        <v>-5158.72</v>
      </c>
      <c r="F73" s="121">
        <v>-52.64</v>
      </c>
      <c r="G73" s="121">
        <v>-92541.119999999995</v>
      </c>
      <c r="H73" s="121">
        <v>-121541.85</v>
      </c>
      <c r="I73" s="121">
        <v>-723950.50658415561</v>
      </c>
      <c r="J73" s="34">
        <v>-687615.84036411648</v>
      </c>
      <c r="K73" s="34">
        <v>-156867.20000000001</v>
      </c>
      <c r="L73" s="34">
        <v>-60114.879999999997</v>
      </c>
      <c r="M73" s="34">
        <v>-95429.987549328347</v>
      </c>
      <c r="N73" s="34">
        <v>-20476.96</v>
      </c>
      <c r="O73" s="449">
        <v>156458.54626414285</v>
      </c>
      <c r="P73" s="449">
        <v>-1520.7166270200396</v>
      </c>
      <c r="Q73" s="251">
        <f>SUM(LisäyksetVähennykset[[#This Row],[Kuntien yhdistymisavustus (-0,98 €/as)]:[TE25: Uudistuksen rahoituksen siirtymäajan porrastus (25 % kustannusperusteinen / 75 % vos-kriteerit)]])</f>
        <v>-1823340.5148604773</v>
      </c>
      <c r="R73" s="112"/>
    </row>
    <row r="74" spans="1:18" s="45" customFormat="1" x14ac:dyDescent="0.25">
      <c r="A74" s="239">
        <v>218</v>
      </c>
      <c r="B74" s="239" t="s">
        <v>81</v>
      </c>
      <c r="C74" s="326">
        <v>-1135.82</v>
      </c>
      <c r="D74" s="121">
        <v>-2063.02</v>
      </c>
      <c r="E74" s="121">
        <v>-1135.82</v>
      </c>
      <c r="F74" s="121">
        <v>-11.59</v>
      </c>
      <c r="G74" s="121">
        <v>-20375.219999999998</v>
      </c>
      <c r="H74" s="121">
        <v>-18885.605</v>
      </c>
      <c r="I74" s="121">
        <v>331647.56100849988</v>
      </c>
      <c r="J74" s="34">
        <v>116003.96224210602</v>
      </c>
      <c r="K74" s="34">
        <v>-34538.200000000004</v>
      </c>
      <c r="L74" s="34">
        <v>-13235.78</v>
      </c>
      <c r="M74" s="34">
        <v>-23458.900644189354</v>
      </c>
      <c r="N74" s="34">
        <v>-4508.51</v>
      </c>
      <c r="O74" s="449">
        <v>43032.407021864608</v>
      </c>
      <c r="P74" s="449">
        <v>-3318.1307528696307</v>
      </c>
      <c r="Q74" s="251">
        <f>SUM(LisäyksetVähennykset[[#This Row],[Kuntien yhdistymisavustus (-0,98 €/as)]:[TE25: Uudistuksen rahoituksen siirtymäajan porrastus (25 % kustannusperusteinen / 75 % vos-kriteerit)]])</f>
        <v>368017.33387541148</v>
      </c>
      <c r="R74" s="112"/>
    </row>
    <row r="75" spans="1:18" s="45" customFormat="1" x14ac:dyDescent="0.25">
      <c r="A75" s="239">
        <v>224</v>
      </c>
      <c r="B75" s="239" t="s">
        <v>82</v>
      </c>
      <c r="C75" s="326">
        <v>-8271.2000000000007</v>
      </c>
      <c r="D75" s="121">
        <v>-15023.2</v>
      </c>
      <c r="E75" s="121">
        <v>-8271.2000000000007</v>
      </c>
      <c r="F75" s="121">
        <v>-84.4</v>
      </c>
      <c r="G75" s="121">
        <v>-148375.19999999998</v>
      </c>
      <c r="H75" s="121">
        <v>-547912.5405</v>
      </c>
      <c r="I75" s="121">
        <v>-207149.17075832974</v>
      </c>
      <c r="J75" s="34">
        <v>-36362.396657291982</v>
      </c>
      <c r="K75" s="34">
        <v>-251512</v>
      </c>
      <c r="L75" s="34">
        <v>-96384.8</v>
      </c>
      <c r="M75" s="34">
        <v>-137675.22180288893</v>
      </c>
      <c r="N75" s="34">
        <v>-32831.599999999999</v>
      </c>
      <c r="O75" s="449">
        <v>536415.01299321395</v>
      </c>
      <c r="P75" s="449">
        <v>46848.994270836789</v>
      </c>
      <c r="Q75" s="251">
        <f>SUM(LisäyksetVähennykset[[#This Row],[Kuntien yhdistymisavustus (-0,98 €/as)]:[TE25: Uudistuksen rahoituksen siirtymäajan porrastus (25 % kustannusperusteinen / 75 % vos-kriteerit)]])</f>
        <v>-906588.92245445994</v>
      </c>
      <c r="R75" s="112"/>
    </row>
    <row r="76" spans="1:18" s="45" customFormat="1" x14ac:dyDescent="0.25">
      <c r="A76" s="239">
        <v>226</v>
      </c>
      <c r="B76" s="239" t="s">
        <v>83</v>
      </c>
      <c r="C76" s="326">
        <v>-3501.54</v>
      </c>
      <c r="D76" s="121">
        <v>-6359.9400000000005</v>
      </c>
      <c r="E76" s="121">
        <v>-3501.54</v>
      </c>
      <c r="F76" s="121">
        <v>-35.730000000000004</v>
      </c>
      <c r="G76" s="121">
        <v>-62813.34</v>
      </c>
      <c r="H76" s="121">
        <v>-89011.490149999998</v>
      </c>
      <c r="I76" s="121">
        <v>391817.80303608027</v>
      </c>
      <c r="J76" s="34">
        <v>75703.905693674926</v>
      </c>
      <c r="K76" s="34">
        <v>-106475.40000000001</v>
      </c>
      <c r="L76" s="34">
        <v>-40803.659999999996</v>
      </c>
      <c r="M76" s="34">
        <v>-62972.96082471533</v>
      </c>
      <c r="N76" s="34">
        <v>-13898.970000000001</v>
      </c>
      <c r="O76" s="449">
        <v>220733.80584834173</v>
      </c>
      <c r="P76" s="449">
        <v>14986.247727720605</v>
      </c>
      <c r="Q76" s="251">
        <f>SUM(LisäyksetVähennykset[[#This Row],[Kuntien yhdistymisavustus (-0,98 €/as)]:[TE25: Uudistuksen rahoituksen siirtymäajan porrastus (25 % kustannusperusteinen / 75 % vos-kriteerit)]])</f>
        <v>313867.19133110216</v>
      </c>
      <c r="R76" s="112"/>
    </row>
    <row r="77" spans="1:18" s="45" customFormat="1" x14ac:dyDescent="0.25">
      <c r="A77" s="239">
        <v>230</v>
      </c>
      <c r="B77" s="239" t="s">
        <v>84</v>
      </c>
      <c r="C77" s="326">
        <v>-2126.6</v>
      </c>
      <c r="D77" s="121">
        <v>-3862.6</v>
      </c>
      <c r="E77" s="121">
        <v>-2126.6</v>
      </c>
      <c r="F77" s="121">
        <v>-21.7</v>
      </c>
      <c r="G77" s="121">
        <v>-38148.6</v>
      </c>
      <c r="H77" s="121">
        <v>-26736.662499999999</v>
      </c>
      <c r="I77" s="121">
        <v>27730.53614179519</v>
      </c>
      <c r="J77" s="34">
        <v>-9467.8331410361552</v>
      </c>
      <c r="K77" s="34">
        <v>-64666</v>
      </c>
      <c r="L77" s="34">
        <v>-24781.4</v>
      </c>
      <c r="M77" s="34">
        <v>-44511.194921140435</v>
      </c>
      <c r="N77" s="34">
        <v>-8441.3000000000011</v>
      </c>
      <c r="O77" s="449">
        <v>155320.58292399131</v>
      </c>
      <c r="P77" s="449">
        <v>3503.7189330467445</v>
      </c>
      <c r="Q77" s="251">
        <f>SUM(LisäyksetVähennykset[[#This Row],[Kuntien yhdistymisavustus (-0,98 €/as)]:[TE25: Uudistuksen rahoituksen siirtymäajan porrastus (25 % kustannusperusteinen / 75 % vos-kriteerit)]])</f>
        <v>-38335.652563343341</v>
      </c>
      <c r="R77" s="112"/>
    </row>
    <row r="78" spans="1:18" s="45" customFormat="1" x14ac:dyDescent="0.25">
      <c r="A78" s="239">
        <v>231</v>
      </c>
      <c r="B78" s="239" t="s">
        <v>85</v>
      </c>
      <c r="C78" s="326">
        <v>-1216.18</v>
      </c>
      <c r="D78" s="121">
        <v>-2208.98</v>
      </c>
      <c r="E78" s="121">
        <v>-1216.18</v>
      </c>
      <c r="F78" s="121">
        <v>-12.41</v>
      </c>
      <c r="G78" s="121">
        <v>-21816.78</v>
      </c>
      <c r="H78" s="121">
        <v>-19875.45</v>
      </c>
      <c r="I78" s="121">
        <v>-858317.88405327871</v>
      </c>
      <c r="J78" s="34">
        <v>-485837.36040881736</v>
      </c>
      <c r="K78" s="34">
        <v>-36981.800000000003</v>
      </c>
      <c r="L78" s="34">
        <v>-14172.22</v>
      </c>
      <c r="M78" s="34">
        <v>0</v>
      </c>
      <c r="N78" s="34">
        <v>-4827.49</v>
      </c>
      <c r="O78" s="449">
        <v>46779.537654959298</v>
      </c>
      <c r="P78" s="449">
        <v>-351.55598635516071</v>
      </c>
      <c r="Q78" s="251">
        <f>SUM(LisäyksetVähennykset[[#This Row],[Kuntien yhdistymisavustus (-0,98 €/as)]:[TE25: Uudistuksen rahoituksen siirtymäajan porrastus (25 % kustannusperusteinen / 75 % vos-kriteerit)]])</f>
        <v>-1400054.7527934918</v>
      </c>
      <c r="R78" s="112"/>
    </row>
    <row r="79" spans="1:18" s="45" customFormat="1" x14ac:dyDescent="0.25">
      <c r="A79" s="239">
        <v>232</v>
      </c>
      <c r="B79" s="239" t="s">
        <v>86</v>
      </c>
      <c r="C79" s="326">
        <v>-12267.64</v>
      </c>
      <c r="D79" s="121">
        <v>-22282.04</v>
      </c>
      <c r="E79" s="121">
        <v>-12267.64</v>
      </c>
      <c r="F79" s="121">
        <v>-125.18</v>
      </c>
      <c r="G79" s="121">
        <v>-220066.43999999997</v>
      </c>
      <c r="H79" s="121">
        <v>-511121.97905000002</v>
      </c>
      <c r="I79" s="121">
        <v>-22726.03907395744</v>
      </c>
      <c r="J79" s="34">
        <v>-53890.5681018799</v>
      </c>
      <c r="K79" s="34">
        <v>-373036.4</v>
      </c>
      <c r="L79" s="34">
        <v>-142955.56</v>
      </c>
      <c r="M79" s="34">
        <v>-204590.43967059461</v>
      </c>
      <c r="N79" s="34">
        <v>-48695.020000000004</v>
      </c>
      <c r="O79" s="449">
        <v>661631.74199529714</v>
      </c>
      <c r="P79" s="449">
        <v>43484.35727810266</v>
      </c>
      <c r="Q79" s="251">
        <f>SUM(LisäyksetVähennykset[[#This Row],[Kuntien yhdistymisavustus (-0,98 €/as)]:[TE25: Uudistuksen rahoituksen siirtymäajan porrastus (25 % kustannusperusteinen / 75 % vos-kriteerit)]])</f>
        <v>-918908.84662303224</v>
      </c>
      <c r="R79" s="112"/>
    </row>
    <row r="80" spans="1:18" s="45" customFormat="1" x14ac:dyDescent="0.25">
      <c r="A80" s="239">
        <v>233</v>
      </c>
      <c r="B80" s="239" t="s">
        <v>87</v>
      </c>
      <c r="C80" s="326">
        <v>-14749</v>
      </c>
      <c r="D80" s="121">
        <v>-26789</v>
      </c>
      <c r="E80" s="121">
        <v>-14749</v>
      </c>
      <c r="F80" s="121">
        <v>-150.5</v>
      </c>
      <c r="G80" s="121">
        <v>-264579</v>
      </c>
      <c r="H80" s="121">
        <v>-457231.19890000002</v>
      </c>
      <c r="I80" s="121">
        <v>2114932.4284441913</v>
      </c>
      <c r="J80" s="34">
        <v>-63890.966857099338</v>
      </c>
      <c r="K80" s="34">
        <v>-448490</v>
      </c>
      <c r="L80" s="34">
        <v>-171871</v>
      </c>
      <c r="M80" s="34">
        <v>-299691.27516465739</v>
      </c>
      <c r="N80" s="34">
        <v>-58544.5</v>
      </c>
      <c r="O80" s="449">
        <v>447967.17303425906</v>
      </c>
      <c r="P80" s="449">
        <v>4727.8686232418986</v>
      </c>
      <c r="Q80" s="251">
        <f>SUM(LisäyksetVähennykset[[#This Row],[Kuntien yhdistymisavustus (-0,98 €/as)]:[TE25: Uudistuksen rahoituksen siirtymäajan porrastus (25 % kustannusperusteinen / 75 % vos-kriteerit)]])</f>
        <v>746892.02917993546</v>
      </c>
      <c r="R80" s="112"/>
    </row>
    <row r="81" spans="1:18" s="45" customFormat="1" x14ac:dyDescent="0.25">
      <c r="A81" s="239">
        <v>235</v>
      </c>
      <c r="B81" s="239" t="s">
        <v>88</v>
      </c>
      <c r="C81" s="326">
        <v>-10047.94</v>
      </c>
      <c r="D81" s="121">
        <v>-18250.34</v>
      </c>
      <c r="E81" s="121">
        <v>-10047.94</v>
      </c>
      <c r="F81" s="121">
        <v>-102.53</v>
      </c>
      <c r="G81" s="121">
        <v>-180247.74</v>
      </c>
      <c r="H81" s="121">
        <v>-371314.88815000001</v>
      </c>
      <c r="I81" s="121">
        <v>9961261.5929752979</v>
      </c>
      <c r="J81" s="34">
        <v>2666053.4394072024</v>
      </c>
      <c r="K81" s="34">
        <v>-305539.40000000002</v>
      </c>
      <c r="L81" s="34">
        <v>-117089.26</v>
      </c>
      <c r="M81" s="34">
        <v>-391895.20181511581</v>
      </c>
      <c r="N81" s="34">
        <v>-39884.17</v>
      </c>
      <c r="O81" s="449">
        <v>107855.81223466899</v>
      </c>
      <c r="P81" s="449">
        <v>-35899.307256609551</v>
      </c>
      <c r="Q81" s="251">
        <f>SUM(LisäyksetVähennykset[[#This Row],[Kuntien yhdistymisavustus (-0,98 €/as)]:[TE25: Uudistuksen rahoituksen siirtymäajan porrastus (25 % kustannusperusteinen / 75 % vos-kriteerit)]])</f>
        <v>11254852.127395447</v>
      </c>
      <c r="R81" s="112"/>
    </row>
    <row r="82" spans="1:18" s="45" customFormat="1" x14ac:dyDescent="0.25">
      <c r="A82" s="239">
        <v>236</v>
      </c>
      <c r="B82" s="239" t="s">
        <v>89</v>
      </c>
      <c r="C82" s="326">
        <v>-4035.64</v>
      </c>
      <c r="D82" s="121">
        <v>-7330.04</v>
      </c>
      <c r="E82" s="121">
        <v>-4035.64</v>
      </c>
      <c r="F82" s="121">
        <v>-41.18</v>
      </c>
      <c r="G82" s="121">
        <v>-72394.439999999988</v>
      </c>
      <c r="H82" s="121">
        <v>-77383.510500000004</v>
      </c>
      <c r="I82" s="121">
        <v>68777.110937036647</v>
      </c>
      <c r="J82" s="34">
        <v>-156190.58393426344</v>
      </c>
      <c r="K82" s="34">
        <v>-122716.40000000001</v>
      </c>
      <c r="L82" s="34">
        <v>-47027.56</v>
      </c>
      <c r="M82" s="34">
        <v>-94089.736168749107</v>
      </c>
      <c r="N82" s="34">
        <v>-16019.02</v>
      </c>
      <c r="O82" s="449">
        <v>120082.43017642369</v>
      </c>
      <c r="P82" s="449">
        <v>-17870.36802869755</v>
      </c>
      <c r="Q82" s="251">
        <f>SUM(LisäyksetVähennykset[[#This Row],[Kuntien yhdistymisavustus (-0,98 €/as)]:[TE25: Uudistuksen rahoituksen siirtymäajan porrastus (25 % kustannusperusteinen / 75 % vos-kriteerit)]])</f>
        <v>-430274.5775182498</v>
      </c>
      <c r="R82" s="112"/>
    </row>
    <row r="83" spans="1:18" s="45" customFormat="1" x14ac:dyDescent="0.25">
      <c r="A83" s="239">
        <v>239</v>
      </c>
      <c r="B83" s="239" t="s">
        <v>90</v>
      </c>
      <c r="C83" s="326">
        <v>-1945.3</v>
      </c>
      <c r="D83" s="121">
        <v>-3533.3</v>
      </c>
      <c r="E83" s="121">
        <v>-1945.3</v>
      </c>
      <c r="F83" s="121">
        <v>-19.850000000000001</v>
      </c>
      <c r="G83" s="121">
        <v>-34896.299999999996</v>
      </c>
      <c r="H83" s="121">
        <v>-72299.554999999993</v>
      </c>
      <c r="I83" s="121">
        <v>275453.80411995272</v>
      </c>
      <c r="J83" s="34">
        <v>-161091.8643590475</v>
      </c>
      <c r="K83" s="34">
        <v>-59153</v>
      </c>
      <c r="L83" s="34">
        <v>-22668.7</v>
      </c>
      <c r="M83" s="34">
        <v>-12647.536548112737</v>
      </c>
      <c r="N83" s="34">
        <v>-7721.6500000000005</v>
      </c>
      <c r="O83" s="449">
        <v>52983.364186655905</v>
      </c>
      <c r="P83" s="449">
        <v>2438.6218650294031</v>
      </c>
      <c r="Q83" s="251">
        <f>SUM(LisäyksetVähennykset[[#This Row],[Kuntien yhdistymisavustus (-0,98 €/as)]:[TE25: Uudistuksen rahoituksen siirtymäajan porrastus (25 % kustannusperusteinen / 75 % vos-kriteerit)]])</f>
        <v>-47046.565735522177</v>
      </c>
      <c r="R83" s="112"/>
    </row>
    <row r="84" spans="1:18" s="45" customFormat="1" x14ac:dyDescent="0.25">
      <c r="A84" s="239">
        <v>240</v>
      </c>
      <c r="B84" s="239" t="s">
        <v>91</v>
      </c>
      <c r="C84" s="326">
        <v>-19013.96</v>
      </c>
      <c r="D84" s="121">
        <v>-34535.56</v>
      </c>
      <c r="E84" s="121">
        <v>-19013.96</v>
      </c>
      <c r="F84" s="121">
        <v>-194.02</v>
      </c>
      <c r="G84" s="121">
        <v>-341087.16</v>
      </c>
      <c r="H84" s="121">
        <v>-1318077.2290000001</v>
      </c>
      <c r="I84" s="121">
        <v>-7918485.2210957278</v>
      </c>
      <c r="J84" s="34">
        <v>-4240004.521795569</v>
      </c>
      <c r="K84" s="34">
        <v>-578179.6</v>
      </c>
      <c r="L84" s="34">
        <v>-221570.84</v>
      </c>
      <c r="M84" s="34">
        <v>0</v>
      </c>
      <c r="N84" s="34">
        <v>-75473.78</v>
      </c>
      <c r="O84" s="449">
        <v>1076442.2995433707</v>
      </c>
      <c r="P84" s="449">
        <v>246217.01058476104</v>
      </c>
      <c r="Q84" s="251">
        <f>SUM(LisäyksetVähennykset[[#This Row],[Kuntien yhdistymisavustus (-0,98 €/as)]:[TE25: Uudistuksen rahoituksen siirtymäajan porrastus (25 % kustannusperusteinen / 75 % vos-kriteerit)]])</f>
        <v>-13442976.541763164</v>
      </c>
      <c r="R84" s="112"/>
    </row>
    <row r="85" spans="1:18" s="45" customFormat="1" x14ac:dyDescent="0.25">
      <c r="A85" s="239">
        <v>241</v>
      </c>
      <c r="B85" s="239" t="s">
        <v>92</v>
      </c>
      <c r="C85" s="326">
        <v>-7451.92</v>
      </c>
      <c r="D85" s="121">
        <v>-13535.12</v>
      </c>
      <c r="E85" s="121">
        <v>-7451.92</v>
      </c>
      <c r="F85" s="121">
        <v>-76.040000000000006</v>
      </c>
      <c r="G85" s="121">
        <v>-133678.31999999998</v>
      </c>
      <c r="H85" s="121">
        <v>-162161.22</v>
      </c>
      <c r="I85" s="121">
        <v>-1733822.0016617521</v>
      </c>
      <c r="J85" s="34">
        <v>-919511.14526922605</v>
      </c>
      <c r="K85" s="34">
        <v>-226599.2</v>
      </c>
      <c r="L85" s="34">
        <v>-86837.68</v>
      </c>
      <c r="M85" s="34">
        <v>-31337.978652251728</v>
      </c>
      <c r="N85" s="34">
        <v>-29579.56</v>
      </c>
      <c r="O85" s="449">
        <v>299052.76508254994</v>
      </c>
      <c r="P85" s="449">
        <v>28352.691984702396</v>
      </c>
      <c r="Q85" s="251">
        <f>SUM(LisäyksetVähennykset[[#This Row],[Kuntien yhdistymisavustus (-0,98 €/as)]:[TE25: Uudistuksen rahoituksen siirtymäajan porrastus (25 % kustannusperusteinen / 75 % vos-kriteerit)]])</f>
        <v>-3024636.6485159784</v>
      </c>
      <c r="R85" s="112"/>
    </row>
    <row r="86" spans="1:18" s="45" customFormat="1" x14ac:dyDescent="0.25">
      <c r="A86" s="239">
        <v>244</v>
      </c>
      <c r="B86" s="239" t="s">
        <v>93</v>
      </c>
      <c r="C86" s="326">
        <v>-19263.86</v>
      </c>
      <c r="D86" s="121">
        <v>-34989.46</v>
      </c>
      <c r="E86" s="121">
        <v>-19263.86</v>
      </c>
      <c r="F86" s="121">
        <v>-196.57</v>
      </c>
      <c r="G86" s="121">
        <v>-345570.05999999994</v>
      </c>
      <c r="H86" s="121">
        <v>-419752</v>
      </c>
      <c r="I86" s="121">
        <v>565142.12860777462</v>
      </c>
      <c r="J86" s="34">
        <v>-81575.526616963296</v>
      </c>
      <c r="K86" s="34">
        <v>-585778.6</v>
      </c>
      <c r="L86" s="34">
        <v>-224482.94</v>
      </c>
      <c r="M86" s="34">
        <v>-493856.51592389477</v>
      </c>
      <c r="N86" s="34">
        <v>-76465.73</v>
      </c>
      <c r="O86" s="449">
        <v>661114.28346313501</v>
      </c>
      <c r="P86" s="449">
        <v>-120239.25770267</v>
      </c>
      <c r="Q86" s="251">
        <f>SUM(LisäyksetVähennykset[[#This Row],[Kuntien yhdistymisavustus (-0,98 €/as)]:[TE25: Uudistuksen rahoituksen siirtymäajan porrastus (25 % kustannusperusteinen / 75 % vos-kriteerit)]])</f>
        <v>-1195177.9681726182</v>
      </c>
      <c r="R86" s="112"/>
    </row>
    <row r="87" spans="1:18" s="45" customFormat="1" x14ac:dyDescent="0.25">
      <c r="A87" s="239">
        <v>245</v>
      </c>
      <c r="B87" s="239" t="s">
        <v>94</v>
      </c>
      <c r="C87" s="326">
        <v>-37691.78</v>
      </c>
      <c r="D87" s="121">
        <v>-68460.58</v>
      </c>
      <c r="E87" s="121">
        <v>-37691.78</v>
      </c>
      <c r="F87" s="121">
        <v>-384.61</v>
      </c>
      <c r="G87" s="121">
        <v>-676144.37999999989</v>
      </c>
      <c r="H87" s="121">
        <v>-4636235.7257500002</v>
      </c>
      <c r="I87" s="121">
        <v>-2323876.9373060782</v>
      </c>
      <c r="J87" s="34">
        <v>-159245.57206324919</v>
      </c>
      <c r="K87" s="34">
        <v>-1146137.8</v>
      </c>
      <c r="L87" s="34">
        <v>-439224.62</v>
      </c>
      <c r="M87" s="34">
        <v>-491614.71700679313</v>
      </c>
      <c r="N87" s="34">
        <v>-149613.29</v>
      </c>
      <c r="O87" s="449">
        <v>1730561.8999086642</v>
      </c>
      <c r="P87" s="449">
        <v>-12950.966854761122</v>
      </c>
      <c r="Q87" s="251">
        <f>SUM(LisäyksetVähennykset[[#This Row],[Kuntien yhdistymisavustus (-0,98 €/as)]:[TE25: Uudistuksen rahoituksen siirtymäajan porrastus (25 % kustannusperusteinen / 75 % vos-kriteerit)]])</f>
        <v>-8448710.8590722159</v>
      </c>
      <c r="R87" s="112"/>
    </row>
    <row r="88" spans="1:18" s="45" customFormat="1" x14ac:dyDescent="0.25">
      <c r="A88" s="239">
        <v>249</v>
      </c>
      <c r="B88" s="239" t="s">
        <v>95</v>
      </c>
      <c r="C88" s="326">
        <v>-8945.44</v>
      </c>
      <c r="D88" s="121">
        <v>-16247.84</v>
      </c>
      <c r="E88" s="121">
        <v>-8945.44</v>
      </c>
      <c r="F88" s="121">
        <v>-91.28</v>
      </c>
      <c r="G88" s="121">
        <v>-160470.24</v>
      </c>
      <c r="H88" s="121">
        <v>-391086.39155</v>
      </c>
      <c r="I88" s="121">
        <v>321804.04423444072</v>
      </c>
      <c r="J88" s="34">
        <v>352123.06729358766</v>
      </c>
      <c r="K88" s="34">
        <v>-272014.40000000002</v>
      </c>
      <c r="L88" s="34">
        <v>-104241.76</v>
      </c>
      <c r="M88" s="34">
        <v>-143019.05215680477</v>
      </c>
      <c r="N88" s="34">
        <v>-35507.919999999998</v>
      </c>
      <c r="O88" s="449">
        <v>811247.26835366606</v>
      </c>
      <c r="P88" s="449">
        <v>34260.532714615372</v>
      </c>
      <c r="Q88" s="251">
        <f>SUM(LisäyksetVähennykset[[#This Row],[Kuntien yhdistymisavustus (-0,98 €/as)]:[TE25: Uudistuksen rahoituksen siirtymäajan porrastus (25 % kustannusperusteinen / 75 % vos-kriteerit)]])</f>
        <v>378865.14888950496</v>
      </c>
      <c r="R88" s="112"/>
    </row>
    <row r="89" spans="1:18" s="45" customFormat="1" x14ac:dyDescent="0.25">
      <c r="A89" s="239">
        <v>250</v>
      </c>
      <c r="B89" s="239" t="s">
        <v>96</v>
      </c>
      <c r="C89" s="326">
        <v>-1668.94</v>
      </c>
      <c r="D89" s="121">
        <v>-3031.34</v>
      </c>
      <c r="E89" s="121">
        <v>-1668.94</v>
      </c>
      <c r="F89" s="121">
        <v>-17.03</v>
      </c>
      <c r="G89" s="121">
        <v>-29938.739999999998</v>
      </c>
      <c r="H89" s="121">
        <v>-31540.26</v>
      </c>
      <c r="I89" s="121">
        <v>-33912.46675835787</v>
      </c>
      <c r="J89" s="34">
        <v>-18680.972671265328</v>
      </c>
      <c r="K89" s="34">
        <v>-50749.4</v>
      </c>
      <c r="L89" s="34">
        <v>-19448.259999999998</v>
      </c>
      <c r="M89" s="34">
        <v>-26302.783415464324</v>
      </c>
      <c r="N89" s="34">
        <v>-6624.67</v>
      </c>
      <c r="O89" s="449">
        <v>96046.634196465311</v>
      </c>
      <c r="P89" s="449">
        <v>879.78150898482272</v>
      </c>
      <c r="Q89" s="251">
        <f>SUM(LisäyksetVähennykset[[#This Row],[Kuntien yhdistymisavustus (-0,98 €/as)]:[TE25: Uudistuksen rahoituksen siirtymäajan porrastus (25 % kustannusperusteinen / 75 % vos-kriteerit)]])</f>
        <v>-126657.3871396374</v>
      </c>
      <c r="R89" s="112"/>
    </row>
    <row r="90" spans="1:18" s="45" customFormat="1" x14ac:dyDescent="0.25">
      <c r="A90" s="239">
        <v>256</v>
      </c>
      <c r="B90" s="239" t="s">
        <v>97</v>
      </c>
      <c r="C90" s="326">
        <v>-1462.16</v>
      </c>
      <c r="D90" s="121">
        <v>-2655.76</v>
      </c>
      <c r="E90" s="121">
        <v>-1462.16</v>
      </c>
      <c r="F90" s="121">
        <v>-14.92</v>
      </c>
      <c r="G90" s="121">
        <v>-26229.359999999997</v>
      </c>
      <c r="H90" s="121">
        <v>-24316.22</v>
      </c>
      <c r="I90" s="121">
        <v>-362507.93580721266</v>
      </c>
      <c r="J90" s="34">
        <v>-395491.1268833112</v>
      </c>
      <c r="K90" s="34">
        <v>-44461.599999999999</v>
      </c>
      <c r="L90" s="34">
        <v>-17038.64</v>
      </c>
      <c r="M90" s="34">
        <v>-37248.037078193491</v>
      </c>
      <c r="N90" s="34">
        <v>-5803.88</v>
      </c>
      <c r="O90" s="449">
        <v>56619.720282913098</v>
      </c>
      <c r="P90" s="449">
        <v>2768.2737199048315</v>
      </c>
      <c r="Q90" s="251">
        <f>SUM(LisäyksetVähennykset[[#This Row],[Kuntien yhdistymisavustus (-0,98 €/as)]:[TE25: Uudistuksen rahoituksen siirtymäajan porrastus (25 % kustannusperusteinen / 75 % vos-kriteerit)]])</f>
        <v>-859303.80576589948</v>
      </c>
      <c r="R90" s="112"/>
    </row>
    <row r="91" spans="1:18" s="45" customFormat="1" x14ac:dyDescent="0.25">
      <c r="A91" s="239">
        <v>257</v>
      </c>
      <c r="B91" s="239" t="s">
        <v>98</v>
      </c>
      <c r="C91" s="326">
        <v>-40802.299999999996</v>
      </c>
      <c r="D91" s="121">
        <v>-74110.3</v>
      </c>
      <c r="E91" s="121">
        <v>-40802.299999999996</v>
      </c>
      <c r="F91" s="121">
        <v>-416.35</v>
      </c>
      <c r="G91" s="121">
        <v>-731943.29999999993</v>
      </c>
      <c r="H91" s="121">
        <v>-2540496.4889500001</v>
      </c>
      <c r="I91" s="121">
        <v>6730177.9833535608</v>
      </c>
      <c r="J91" s="34">
        <v>2637662.6324531757</v>
      </c>
      <c r="K91" s="34">
        <v>-1240723</v>
      </c>
      <c r="L91" s="34">
        <v>-475471.7</v>
      </c>
      <c r="M91" s="34">
        <v>-858042.26712741191</v>
      </c>
      <c r="N91" s="34">
        <v>-161960.15</v>
      </c>
      <c r="O91" s="449">
        <v>1203900.2007343438</v>
      </c>
      <c r="P91" s="449">
        <v>-189170.42122657201</v>
      </c>
      <c r="Q91" s="251">
        <f>SUM(LisäyksetVähennykset[[#This Row],[Kuntien yhdistymisavustus (-0,98 €/as)]:[TE25: Uudistuksen rahoituksen siirtymäajan porrastus (25 % kustannusperusteinen / 75 % vos-kriteerit)]])</f>
        <v>4217802.2392370962</v>
      </c>
      <c r="R91" s="112"/>
    </row>
    <row r="92" spans="1:18" s="45" customFormat="1" x14ac:dyDescent="0.25">
      <c r="A92" s="239">
        <v>260</v>
      </c>
      <c r="B92" s="239" t="s">
        <v>99</v>
      </c>
      <c r="C92" s="326">
        <v>-9374.68</v>
      </c>
      <c r="D92" s="121">
        <v>-17027.48</v>
      </c>
      <c r="E92" s="121">
        <v>-9374.68</v>
      </c>
      <c r="F92" s="121">
        <v>-95.66</v>
      </c>
      <c r="G92" s="121">
        <v>-168170.27999999997</v>
      </c>
      <c r="H92" s="121">
        <v>-320949.14994999999</v>
      </c>
      <c r="I92" s="121">
        <v>2820993.2121783863</v>
      </c>
      <c r="J92" s="34">
        <v>1314052.6246491715</v>
      </c>
      <c r="K92" s="34">
        <v>-285066.8</v>
      </c>
      <c r="L92" s="34">
        <v>-109243.72</v>
      </c>
      <c r="M92" s="34">
        <v>-260861.15683367819</v>
      </c>
      <c r="N92" s="34">
        <v>-37211.74</v>
      </c>
      <c r="O92" s="449">
        <v>452936.70176236902</v>
      </c>
      <c r="P92" s="449">
        <v>149080.79292637121</v>
      </c>
      <c r="Q92" s="251">
        <f>SUM(LisäyksetVähennykset[[#This Row],[Kuntien yhdistymisavustus (-0,98 €/as)]:[TE25: Uudistuksen rahoituksen siirtymäajan porrastus (25 % kustannusperusteinen / 75 % vos-kriteerit)]])</f>
        <v>3519687.9847326195</v>
      </c>
      <c r="R92" s="112"/>
    </row>
    <row r="93" spans="1:18" s="45" customFormat="1" x14ac:dyDescent="0.25">
      <c r="A93" s="239">
        <v>261</v>
      </c>
      <c r="B93" s="239" t="s">
        <v>100</v>
      </c>
      <c r="C93" s="326">
        <v>-6700.26</v>
      </c>
      <c r="D93" s="121">
        <v>-12169.86</v>
      </c>
      <c r="E93" s="121">
        <v>-6700.26</v>
      </c>
      <c r="F93" s="121">
        <v>-68.37</v>
      </c>
      <c r="G93" s="121">
        <v>-120194.45999999999</v>
      </c>
      <c r="H93" s="121">
        <v>-66663.260500000004</v>
      </c>
      <c r="I93" s="121">
        <v>610566.06775582687</v>
      </c>
      <c r="J93" s="34">
        <v>1614113.5459525648</v>
      </c>
      <c r="K93" s="34">
        <v>-203742.6</v>
      </c>
      <c r="L93" s="34">
        <v>-78078.539999999994</v>
      </c>
      <c r="M93" s="34">
        <v>-253387.23068324896</v>
      </c>
      <c r="N93" s="34">
        <v>-26595.93</v>
      </c>
      <c r="O93" s="449">
        <v>217308.11656047197</v>
      </c>
      <c r="P93" s="449">
        <v>56004.538707233092</v>
      </c>
      <c r="Q93" s="251">
        <f>SUM(LisäyksetVähennykset[[#This Row],[Kuntien yhdistymisavustus (-0,98 €/as)]:[TE25: Uudistuksen rahoituksen siirtymäajan porrastus (25 % kustannusperusteinen / 75 % vos-kriteerit)]])</f>
        <v>1723691.4977928477</v>
      </c>
      <c r="R93" s="112"/>
    </row>
    <row r="94" spans="1:18" s="45" customFormat="1" x14ac:dyDescent="0.25">
      <c r="A94" s="239">
        <v>263</v>
      </c>
      <c r="B94" s="239" t="s">
        <v>101</v>
      </c>
      <c r="C94" s="326">
        <v>-7206.92</v>
      </c>
      <c r="D94" s="121">
        <v>-13090.12</v>
      </c>
      <c r="E94" s="121">
        <v>-7206.92</v>
      </c>
      <c r="F94" s="121">
        <v>-73.540000000000006</v>
      </c>
      <c r="G94" s="121">
        <v>-129283.31999999999</v>
      </c>
      <c r="H94" s="121">
        <v>-287427.77344999998</v>
      </c>
      <c r="I94" s="121">
        <v>1100378.9465230771</v>
      </c>
      <c r="J94" s="34">
        <v>225225.17994365917</v>
      </c>
      <c r="K94" s="34">
        <v>-219149.2</v>
      </c>
      <c r="L94" s="34">
        <v>-83982.68</v>
      </c>
      <c r="M94" s="34">
        <v>-185829.06729874</v>
      </c>
      <c r="N94" s="34">
        <v>-28607.06</v>
      </c>
      <c r="O94" s="449">
        <v>321467.68671890185</v>
      </c>
      <c r="P94" s="449">
        <v>25958.482783786341</v>
      </c>
      <c r="Q94" s="251">
        <f>SUM(LisäyksetVähennykset[[#This Row],[Kuntien yhdistymisavustus (-0,98 €/as)]:[TE25: Uudistuksen rahoituksen siirtymäajan porrastus (25 % kustannusperusteinen / 75 % vos-kriteerit)]])</f>
        <v>711173.69522068452</v>
      </c>
      <c r="R94" s="112"/>
    </row>
    <row r="95" spans="1:18" s="45" customFormat="1" x14ac:dyDescent="0.25">
      <c r="A95" s="239">
        <v>265</v>
      </c>
      <c r="B95" s="239" t="s">
        <v>102</v>
      </c>
      <c r="C95" s="326">
        <v>-990.78</v>
      </c>
      <c r="D95" s="121">
        <v>-1799.58</v>
      </c>
      <c r="E95" s="121">
        <v>-990.78</v>
      </c>
      <c r="F95" s="121">
        <v>-10.11</v>
      </c>
      <c r="G95" s="121">
        <v>-17773.379999999997</v>
      </c>
      <c r="H95" s="121">
        <v>-32747.8</v>
      </c>
      <c r="I95" s="121">
        <v>405673.08716618933</v>
      </c>
      <c r="J95" s="34">
        <v>133102.95936979365</v>
      </c>
      <c r="K95" s="34">
        <v>-30127.8</v>
      </c>
      <c r="L95" s="34">
        <v>-11545.62</v>
      </c>
      <c r="M95" s="34">
        <v>-35962.857949102945</v>
      </c>
      <c r="N95" s="34">
        <v>-3932.79</v>
      </c>
      <c r="O95" s="449">
        <v>41838.376239138408</v>
      </c>
      <c r="P95" s="449">
        <v>1575.2194969567645</v>
      </c>
      <c r="Q95" s="251">
        <f>SUM(LisäyksetVähennykset[[#This Row],[Kuntien yhdistymisavustus (-0,98 €/as)]:[TE25: Uudistuksen rahoituksen siirtymäajan porrastus (25 % kustannusperusteinen / 75 % vos-kriteerit)]])</f>
        <v>446308.14432297531</v>
      </c>
      <c r="R95" s="112"/>
    </row>
    <row r="96" spans="1:18" s="45" customFormat="1" x14ac:dyDescent="0.25">
      <c r="A96" s="239">
        <v>271</v>
      </c>
      <c r="B96" s="239" t="s">
        <v>103</v>
      </c>
      <c r="C96" s="326">
        <v>-6534.64</v>
      </c>
      <c r="D96" s="121">
        <v>-11869.04</v>
      </c>
      <c r="E96" s="121">
        <v>-6534.64</v>
      </c>
      <c r="F96" s="121">
        <v>-66.680000000000007</v>
      </c>
      <c r="G96" s="121">
        <v>-117223.43999999999</v>
      </c>
      <c r="H96" s="121">
        <v>-272806.17249999999</v>
      </c>
      <c r="I96" s="121">
        <v>-695416.62654656218</v>
      </c>
      <c r="J96" s="34">
        <v>-200435.75719801482</v>
      </c>
      <c r="K96" s="34">
        <v>-198706.4</v>
      </c>
      <c r="L96" s="34">
        <v>-76148.56</v>
      </c>
      <c r="M96" s="34">
        <v>-56752.977786651616</v>
      </c>
      <c r="N96" s="34">
        <v>-25938.52</v>
      </c>
      <c r="O96" s="449">
        <v>491867.1777064018</v>
      </c>
      <c r="P96" s="449">
        <v>-8795.2859228294401</v>
      </c>
      <c r="Q96" s="251">
        <f>SUM(LisäyksetVähennykset[[#This Row],[Kuntien yhdistymisavustus (-0,98 €/as)]:[TE25: Uudistuksen rahoituksen siirtymäajan porrastus (25 % kustannusperusteinen / 75 % vos-kriteerit)]])</f>
        <v>-1185361.5622476563</v>
      </c>
      <c r="R96" s="112"/>
    </row>
    <row r="97" spans="1:18" s="45" customFormat="1" x14ac:dyDescent="0.25">
      <c r="A97" s="239">
        <v>272</v>
      </c>
      <c r="B97" s="239" t="s">
        <v>104</v>
      </c>
      <c r="C97" s="326">
        <v>-47399.659999999996</v>
      </c>
      <c r="D97" s="121">
        <v>-86093.26</v>
      </c>
      <c r="E97" s="121">
        <v>-47399.659999999996</v>
      </c>
      <c r="F97" s="121">
        <v>-483.67</v>
      </c>
      <c r="G97" s="121">
        <v>-850291.85999999987</v>
      </c>
      <c r="H97" s="121">
        <v>-1812696.1643000001</v>
      </c>
      <c r="I97" s="121">
        <v>-9731663.1440515183</v>
      </c>
      <c r="J97" s="34">
        <v>-3280097.6519746222</v>
      </c>
      <c r="K97" s="34">
        <v>-1441336.6</v>
      </c>
      <c r="L97" s="34">
        <v>-552351.14</v>
      </c>
      <c r="M97" s="34">
        <v>-667511.05780339672</v>
      </c>
      <c r="N97" s="34">
        <v>-188147.63</v>
      </c>
      <c r="O97" s="449">
        <v>1723871.8277831194</v>
      </c>
      <c r="P97" s="449">
        <v>82732.42714129528</v>
      </c>
      <c r="Q97" s="251">
        <f>SUM(LisäyksetVähennykset[[#This Row],[Kuntien yhdistymisavustus (-0,98 €/as)]:[TE25: Uudistuksen rahoituksen siirtymäajan porrastus (25 % kustannusperusteinen / 75 % vos-kriteerit)]])</f>
        <v>-16898867.243205123</v>
      </c>
      <c r="R97" s="112"/>
    </row>
    <row r="98" spans="1:18" s="45" customFormat="1" x14ac:dyDescent="0.25">
      <c r="A98" s="239">
        <v>273</v>
      </c>
      <c r="B98" s="239" t="s">
        <v>105</v>
      </c>
      <c r="C98" s="326">
        <v>-3907.2599999999998</v>
      </c>
      <c r="D98" s="121">
        <v>-7096.86</v>
      </c>
      <c r="E98" s="121">
        <v>-3907.2599999999998</v>
      </c>
      <c r="F98" s="121">
        <v>-39.869999999999997</v>
      </c>
      <c r="G98" s="121">
        <v>-70091.459999999992</v>
      </c>
      <c r="H98" s="121">
        <v>-35165.447849999997</v>
      </c>
      <c r="I98" s="121">
        <v>-708765.87479334534</v>
      </c>
      <c r="J98" s="34">
        <v>814792.00651170942</v>
      </c>
      <c r="K98" s="34">
        <v>-118812.6</v>
      </c>
      <c r="L98" s="34">
        <v>-45531.54</v>
      </c>
      <c r="M98" s="34">
        <v>-106603.05790863062</v>
      </c>
      <c r="N98" s="34">
        <v>-15509.43</v>
      </c>
      <c r="O98" s="449">
        <v>110023.6460623637</v>
      </c>
      <c r="P98" s="449">
        <v>22455.01222938126</v>
      </c>
      <c r="Q98" s="251">
        <f>SUM(LisäyksetVähennykset[[#This Row],[Kuntien yhdistymisavustus (-0,98 €/as)]:[TE25: Uudistuksen rahoituksen siirtymäajan porrastus (25 % kustannusperusteinen / 75 % vos-kriteerit)]])</f>
        <v>-168159.99574852159</v>
      </c>
      <c r="R98" s="112"/>
    </row>
    <row r="99" spans="1:18" s="45" customFormat="1" x14ac:dyDescent="0.25">
      <c r="A99" s="239">
        <v>275</v>
      </c>
      <c r="B99" s="239" t="s">
        <v>106</v>
      </c>
      <c r="C99" s="326">
        <v>-2392.1799999999998</v>
      </c>
      <c r="D99" s="121">
        <v>-4344.9800000000005</v>
      </c>
      <c r="E99" s="121">
        <v>-2392.1799999999998</v>
      </c>
      <c r="F99" s="121">
        <v>-24.41</v>
      </c>
      <c r="G99" s="121">
        <v>-42912.78</v>
      </c>
      <c r="H99" s="121">
        <v>-68916.535000000003</v>
      </c>
      <c r="I99" s="121">
        <v>182024.72181221083</v>
      </c>
      <c r="J99" s="34">
        <v>147437.82518489697</v>
      </c>
      <c r="K99" s="34">
        <v>-72741.8</v>
      </c>
      <c r="L99" s="34">
        <v>-27876.22</v>
      </c>
      <c r="M99" s="34">
        <v>-49918.632184431342</v>
      </c>
      <c r="N99" s="34">
        <v>-9495.49</v>
      </c>
      <c r="O99" s="449">
        <v>143997.92338687764</v>
      </c>
      <c r="P99" s="449">
        <v>4052.1260322775415</v>
      </c>
      <c r="Q99" s="251">
        <f>SUM(LisäyksetVähennykset[[#This Row],[Kuntien yhdistymisavustus (-0,98 €/as)]:[TE25: Uudistuksen rahoituksen siirtymäajan porrastus (25 % kustannusperusteinen / 75 % vos-kriteerit)]])</f>
        <v>196497.38923183165</v>
      </c>
      <c r="R99" s="112"/>
    </row>
    <row r="100" spans="1:18" s="45" customFormat="1" x14ac:dyDescent="0.25">
      <c r="A100" s="239">
        <v>276</v>
      </c>
      <c r="B100" s="239" t="s">
        <v>107</v>
      </c>
      <c r="C100" s="326">
        <v>-14769.58</v>
      </c>
      <c r="D100" s="121">
        <v>-26826.38</v>
      </c>
      <c r="E100" s="121">
        <v>-14769.58</v>
      </c>
      <c r="F100" s="121">
        <v>-150.71</v>
      </c>
      <c r="G100" s="121">
        <v>-264948.18</v>
      </c>
      <c r="H100" s="121">
        <v>-478836.46</v>
      </c>
      <c r="I100" s="121">
        <v>1190534.1531384191</v>
      </c>
      <c r="J100" s="34">
        <v>-64064.262017270084</v>
      </c>
      <c r="K100" s="34">
        <v>-449115.8</v>
      </c>
      <c r="L100" s="34">
        <v>-172110.82</v>
      </c>
      <c r="M100" s="34">
        <v>-385548.54958778463</v>
      </c>
      <c r="N100" s="34">
        <v>-58626.19</v>
      </c>
      <c r="O100" s="449">
        <v>506644.39112731232</v>
      </c>
      <c r="P100" s="449">
        <v>78816.232506581466</v>
      </c>
      <c r="Q100" s="251">
        <f>SUM(LisäyksetVähennykset[[#This Row],[Kuntien yhdistymisavustus (-0,98 €/as)]:[TE25: Uudistuksen rahoituksen siirtymäajan porrastus (25 % kustannusperusteinen / 75 % vos-kriteerit)]])</f>
        <v>-153771.73483274167</v>
      </c>
      <c r="R100" s="112"/>
    </row>
    <row r="101" spans="1:18" s="45" customFormat="1" x14ac:dyDescent="0.25">
      <c r="A101" s="239">
        <v>280</v>
      </c>
      <c r="B101" s="239" t="s">
        <v>108</v>
      </c>
      <c r="C101" s="326">
        <v>-1946.28</v>
      </c>
      <c r="D101" s="121">
        <v>-3535.08</v>
      </c>
      <c r="E101" s="121">
        <v>-1946.28</v>
      </c>
      <c r="F101" s="121">
        <v>-19.86</v>
      </c>
      <c r="G101" s="121">
        <v>-34913.879999999997</v>
      </c>
      <c r="H101" s="121">
        <v>-35251.754399999998</v>
      </c>
      <c r="I101" s="121">
        <v>105036.56164960016</v>
      </c>
      <c r="J101" s="34">
        <v>223232.55175730857</v>
      </c>
      <c r="K101" s="34">
        <v>-59182.8</v>
      </c>
      <c r="L101" s="34">
        <v>-22680.12</v>
      </c>
      <c r="M101" s="34">
        <v>-64122.013965304119</v>
      </c>
      <c r="N101" s="34">
        <v>-7725.54</v>
      </c>
      <c r="O101" s="449">
        <v>86845.478161897903</v>
      </c>
      <c r="P101" s="449">
        <v>-8637.7493217280899</v>
      </c>
      <c r="Q101" s="251">
        <f>SUM(LisäyksetVähennykset[[#This Row],[Kuntien yhdistymisavustus (-0,98 €/as)]:[TE25: Uudistuksen rahoituksen siirtymäajan porrastus (25 % kustannusperusteinen / 75 % vos-kriteerit)]])</f>
        <v>175153.23388177442</v>
      </c>
      <c r="R101" s="112"/>
    </row>
    <row r="102" spans="1:18" s="45" customFormat="1" x14ac:dyDescent="0.25">
      <c r="A102" s="239">
        <v>284</v>
      </c>
      <c r="B102" s="239" t="s">
        <v>109</v>
      </c>
      <c r="C102" s="326">
        <v>-2142.2799999999997</v>
      </c>
      <c r="D102" s="121">
        <v>-3891.08</v>
      </c>
      <c r="E102" s="121">
        <v>-2142.2799999999997</v>
      </c>
      <c r="F102" s="121">
        <v>-21.86</v>
      </c>
      <c r="G102" s="121">
        <v>-38429.879999999997</v>
      </c>
      <c r="H102" s="121">
        <v>-41055.495000000003</v>
      </c>
      <c r="I102" s="121">
        <v>495986.30034370022</v>
      </c>
      <c r="J102" s="34">
        <v>359907.78400169307</v>
      </c>
      <c r="K102" s="34">
        <v>-65142.8</v>
      </c>
      <c r="L102" s="34">
        <v>-24964.12</v>
      </c>
      <c r="M102" s="34">
        <v>-27924.540557979028</v>
      </c>
      <c r="N102" s="34">
        <v>-8503.5400000000009</v>
      </c>
      <c r="O102" s="449">
        <v>87024.389776757715</v>
      </c>
      <c r="P102" s="449">
        <v>-4065.7938192472502</v>
      </c>
      <c r="Q102" s="251">
        <f>SUM(LisäyksetVähennykset[[#This Row],[Kuntien yhdistymisavustus (-0,98 €/as)]:[TE25: Uudistuksen rahoituksen siirtymäajan porrastus (25 % kustannusperusteinen / 75 % vos-kriteerit)]])</f>
        <v>724634.80474492465</v>
      </c>
      <c r="R102" s="112"/>
    </row>
    <row r="103" spans="1:18" s="45" customFormat="1" x14ac:dyDescent="0.25">
      <c r="A103" s="239">
        <v>285</v>
      </c>
      <c r="B103" s="239" t="s">
        <v>110</v>
      </c>
      <c r="C103" s="326">
        <v>-49205.799999999996</v>
      </c>
      <c r="D103" s="121">
        <v>-89373.8</v>
      </c>
      <c r="E103" s="121">
        <v>-49205.799999999996</v>
      </c>
      <c r="F103" s="121">
        <v>-502.1</v>
      </c>
      <c r="G103" s="121">
        <v>-882691.79999999993</v>
      </c>
      <c r="H103" s="121">
        <v>-3940811.9124500002</v>
      </c>
      <c r="I103" s="121">
        <v>-9374034.1984421462</v>
      </c>
      <c r="J103" s="34">
        <v>-1099168.2126853298</v>
      </c>
      <c r="K103" s="34">
        <v>-1496258</v>
      </c>
      <c r="L103" s="34">
        <v>-573398.19999999995</v>
      </c>
      <c r="M103" s="34">
        <v>-237970.7266722568</v>
      </c>
      <c r="N103" s="34">
        <v>-195316.9</v>
      </c>
      <c r="O103" s="449">
        <v>2531911.9897187669</v>
      </c>
      <c r="P103" s="449">
        <v>175391.49199599028</v>
      </c>
      <c r="Q103" s="251">
        <f>SUM(LisäyksetVähennykset[[#This Row],[Kuntien yhdistymisavustus (-0,98 €/as)]:[TE25: Uudistuksen rahoituksen siirtymäajan porrastus (25 % kustannusperusteinen / 75 % vos-kriteerit)]])</f>
        <v>-15280633.968534974</v>
      </c>
      <c r="R103" s="112"/>
    </row>
    <row r="104" spans="1:18" s="45" customFormat="1" x14ac:dyDescent="0.25">
      <c r="A104" s="239">
        <v>286</v>
      </c>
      <c r="B104" s="239" t="s">
        <v>111</v>
      </c>
      <c r="C104" s="326">
        <v>-76818.28</v>
      </c>
      <c r="D104" s="121">
        <v>-139527.08000000002</v>
      </c>
      <c r="E104" s="121">
        <v>-76818.28</v>
      </c>
      <c r="F104" s="121">
        <v>-783.86</v>
      </c>
      <c r="G104" s="121">
        <v>-1378025.88</v>
      </c>
      <c r="H104" s="121">
        <v>-4167116.0166500001</v>
      </c>
      <c r="I104" s="121">
        <v>-15053612.211614927</v>
      </c>
      <c r="J104" s="34">
        <v>-4706855.8276157351</v>
      </c>
      <c r="K104" s="34">
        <v>-2335902.8000000003</v>
      </c>
      <c r="L104" s="34">
        <v>-895168.12</v>
      </c>
      <c r="M104" s="34">
        <v>-65832.713075424035</v>
      </c>
      <c r="N104" s="34">
        <v>-304921.54000000004</v>
      </c>
      <c r="O104" s="449">
        <v>3290555.4031940103</v>
      </c>
      <c r="P104" s="449">
        <v>212361.39484469127</v>
      </c>
      <c r="Q104" s="251">
        <f>SUM(LisäyksetVähennykset[[#This Row],[Kuntien yhdistymisavustus (-0,98 €/as)]:[TE25: Uudistuksen rahoituksen siirtymäajan porrastus (25 % kustannusperusteinen / 75 % vos-kriteerit)]])</f>
        <v>-25698465.810917385</v>
      </c>
      <c r="R104" s="112"/>
    </row>
    <row r="105" spans="1:18" s="45" customFormat="1" x14ac:dyDescent="0.25">
      <c r="A105" s="239">
        <v>287</v>
      </c>
      <c r="B105" s="239" t="s">
        <v>112</v>
      </c>
      <c r="C105" s="326">
        <v>-5998.58</v>
      </c>
      <c r="D105" s="121">
        <v>-10895.380000000001</v>
      </c>
      <c r="E105" s="121">
        <v>-5998.58</v>
      </c>
      <c r="F105" s="121">
        <v>-61.21</v>
      </c>
      <c r="G105" s="121">
        <v>-107607.18</v>
      </c>
      <c r="H105" s="121">
        <v>-89736.749299999996</v>
      </c>
      <c r="I105" s="121">
        <v>1344414.7852380527</v>
      </c>
      <c r="J105" s="34">
        <v>560967.02162362472</v>
      </c>
      <c r="K105" s="34">
        <v>-182405.80000000002</v>
      </c>
      <c r="L105" s="34">
        <v>-69901.819999999992</v>
      </c>
      <c r="M105" s="34">
        <v>-135002.72087254873</v>
      </c>
      <c r="N105" s="34">
        <v>-23810.690000000002</v>
      </c>
      <c r="O105" s="449">
        <v>89345.671418381593</v>
      </c>
      <c r="P105" s="449">
        <v>-3919.0599237510614</v>
      </c>
      <c r="Q105" s="251">
        <f>SUM(LisäyksetVähennykset[[#This Row],[Kuntien yhdistymisavustus (-0,98 €/as)]:[TE25: Uudistuksen rahoituksen siirtymäajan porrastus (25 % kustannusperusteinen / 75 % vos-kriteerit)]])</f>
        <v>1359389.7081837594</v>
      </c>
      <c r="R105" s="112"/>
    </row>
    <row r="106" spans="1:18" s="45" customFormat="1" x14ac:dyDescent="0.25">
      <c r="A106" s="239">
        <v>288</v>
      </c>
      <c r="B106" s="239" t="s">
        <v>113</v>
      </c>
      <c r="C106" s="326">
        <v>-6215.16</v>
      </c>
      <c r="D106" s="121">
        <v>-11288.76</v>
      </c>
      <c r="E106" s="121">
        <v>-6215.16</v>
      </c>
      <c r="F106" s="121">
        <v>-63.42</v>
      </c>
      <c r="G106" s="121">
        <v>-111492.35999999999</v>
      </c>
      <c r="H106" s="121">
        <v>-86294.324999999997</v>
      </c>
      <c r="I106" s="121">
        <v>3202.2815455690056</v>
      </c>
      <c r="J106" s="34">
        <v>-65606.995518389653</v>
      </c>
      <c r="K106" s="34">
        <v>-188991.6</v>
      </c>
      <c r="L106" s="34">
        <v>-72425.64</v>
      </c>
      <c r="M106" s="34">
        <v>-148559.70583317202</v>
      </c>
      <c r="N106" s="34">
        <v>-24670.38</v>
      </c>
      <c r="O106" s="449">
        <v>191605.2700826042</v>
      </c>
      <c r="P106" s="449">
        <v>-16576.99541075321</v>
      </c>
      <c r="Q106" s="251">
        <f>SUM(LisäyksetVähennykset[[#This Row],[Kuntien yhdistymisavustus (-0,98 €/as)]:[TE25: Uudistuksen rahoituksen siirtymäajan porrastus (25 % kustannusperusteinen / 75 % vos-kriteerit)]])</f>
        <v>-543592.9501341416</v>
      </c>
      <c r="R106" s="112"/>
    </row>
    <row r="107" spans="1:18" s="45" customFormat="1" x14ac:dyDescent="0.25">
      <c r="A107" s="239">
        <v>290</v>
      </c>
      <c r="B107" s="239" t="s">
        <v>114</v>
      </c>
      <c r="C107" s="326">
        <v>-7333.34</v>
      </c>
      <c r="D107" s="121">
        <v>-13319.74</v>
      </c>
      <c r="E107" s="121">
        <v>-7333.34</v>
      </c>
      <c r="F107" s="121">
        <v>-74.83</v>
      </c>
      <c r="G107" s="121">
        <v>-131551.13999999998</v>
      </c>
      <c r="H107" s="121">
        <v>-198269.19899999999</v>
      </c>
      <c r="I107" s="121">
        <v>398281.32944976032</v>
      </c>
      <c r="J107" s="34">
        <v>443544.55379533878</v>
      </c>
      <c r="K107" s="34">
        <v>-222993.4</v>
      </c>
      <c r="L107" s="34">
        <v>-85455.86</v>
      </c>
      <c r="M107" s="34">
        <v>-151837.804748183</v>
      </c>
      <c r="N107" s="34">
        <v>-29108.870000000003</v>
      </c>
      <c r="O107" s="449">
        <v>332602.48980097397</v>
      </c>
      <c r="P107" s="449">
        <v>104541.49741076023</v>
      </c>
      <c r="Q107" s="251">
        <f>SUM(LisäyksetVähennykset[[#This Row],[Kuntien yhdistymisavustus (-0,98 €/as)]:[TE25: Uudistuksen rahoituksen siirtymäajan porrastus (25 % kustannusperusteinen / 75 % vos-kriteerit)]])</f>
        <v>431692.34670865035</v>
      </c>
      <c r="R107" s="112"/>
    </row>
    <row r="108" spans="1:18" s="45" customFormat="1" x14ac:dyDescent="0.25">
      <c r="A108" s="239">
        <v>291</v>
      </c>
      <c r="B108" s="239" t="s">
        <v>115</v>
      </c>
      <c r="C108" s="326">
        <v>-1997.24</v>
      </c>
      <c r="D108" s="121">
        <v>-3627.64</v>
      </c>
      <c r="E108" s="121">
        <v>-1997.24</v>
      </c>
      <c r="F108" s="121">
        <v>-20.38</v>
      </c>
      <c r="G108" s="121">
        <v>-35828.039999999994</v>
      </c>
      <c r="H108" s="121">
        <v>-47217.925000000003</v>
      </c>
      <c r="I108" s="121">
        <v>1054656.6899326986</v>
      </c>
      <c r="J108" s="34">
        <v>851135.05839778855</v>
      </c>
      <c r="K108" s="34">
        <v>-60732.4</v>
      </c>
      <c r="L108" s="34">
        <v>-23273.96</v>
      </c>
      <c r="M108" s="34">
        <v>-49565.89915331384</v>
      </c>
      <c r="N108" s="34">
        <v>-7927.8200000000006</v>
      </c>
      <c r="O108" s="449">
        <v>104221.2387876336</v>
      </c>
      <c r="P108" s="449">
        <v>-4967.8839537965396</v>
      </c>
      <c r="Q108" s="251">
        <f>SUM(LisäyksetVähennykset[[#This Row],[Kuntien yhdistymisavustus (-0,98 €/as)]:[TE25: Uudistuksen rahoituksen siirtymäajan porrastus (25 % kustannusperusteinen / 75 % vos-kriteerit)]])</f>
        <v>1772856.5590110105</v>
      </c>
      <c r="R108" s="112"/>
    </row>
    <row r="109" spans="1:18" s="45" customFormat="1" x14ac:dyDescent="0.25">
      <c r="A109" s="239">
        <v>297</v>
      </c>
      <c r="B109" s="239" t="s">
        <v>116</v>
      </c>
      <c r="C109" s="326">
        <v>-123152.68</v>
      </c>
      <c r="D109" s="121">
        <v>-223685.48</v>
      </c>
      <c r="E109" s="121">
        <v>-123152.68</v>
      </c>
      <c r="F109" s="121">
        <v>-1256.6600000000001</v>
      </c>
      <c r="G109" s="121">
        <v>-2209208.2799999998</v>
      </c>
      <c r="H109" s="121">
        <v>-9946861.8574999999</v>
      </c>
      <c r="I109" s="121">
        <v>-12747671.117118452</v>
      </c>
      <c r="J109" s="34">
        <v>-1124116.9187064259</v>
      </c>
      <c r="K109" s="34">
        <v>-3744846.8000000003</v>
      </c>
      <c r="L109" s="34">
        <v>-1435105.72</v>
      </c>
      <c r="M109" s="34">
        <v>-859659.71798057132</v>
      </c>
      <c r="N109" s="34">
        <v>-488840.74</v>
      </c>
      <c r="O109" s="449">
        <v>2566588.426436061</v>
      </c>
      <c r="P109" s="449">
        <v>8825.1470395899378</v>
      </c>
      <c r="Q109" s="251">
        <f>SUM(LisäyksetVähennykset[[#This Row],[Kuntien yhdistymisavustus (-0,98 €/as)]:[TE25: Uudistuksen rahoituksen siirtymäajan porrastus (25 % kustannusperusteinen / 75 % vos-kriteerit)]])</f>
        <v>-30452145.077829797</v>
      </c>
      <c r="R109" s="112"/>
    </row>
    <row r="110" spans="1:18" s="45" customFormat="1" x14ac:dyDescent="0.25">
      <c r="A110" s="237">
        <v>300</v>
      </c>
      <c r="B110" s="239" t="s">
        <v>117</v>
      </c>
      <c r="C110" s="326">
        <v>-3268.2999999999997</v>
      </c>
      <c r="D110" s="121">
        <v>-5936.3</v>
      </c>
      <c r="E110" s="121">
        <v>-3268.2999999999997</v>
      </c>
      <c r="F110" s="121">
        <v>-33.35</v>
      </c>
      <c r="G110" s="121">
        <v>-58629.299999999996</v>
      </c>
      <c r="H110" s="121">
        <v>-67140.429999999993</v>
      </c>
      <c r="I110" s="121">
        <v>1409171.1510585283</v>
      </c>
      <c r="J110" s="121">
        <v>599400.37909800769</v>
      </c>
      <c r="K110" s="121">
        <v>-99383</v>
      </c>
      <c r="L110" s="121">
        <v>-38085.699999999997</v>
      </c>
      <c r="M110" s="34">
        <v>-84587.759494735074</v>
      </c>
      <c r="N110" s="34">
        <v>-12973.15</v>
      </c>
      <c r="O110" s="450">
        <v>68336.454363216923</v>
      </c>
      <c r="P110" s="450">
        <v>-14528.129123555154</v>
      </c>
      <c r="Q110" s="251">
        <f>SUM(LisäyksetVähennykset[[#This Row],[Kuntien yhdistymisavustus (-0,98 €/as)]:[TE25: Uudistuksen rahoituksen siirtymäajan porrastus (25 % kustannusperusteinen / 75 % vos-kriteerit)]])</f>
        <v>1689074.2659014626</v>
      </c>
      <c r="R110" s="112"/>
    </row>
    <row r="111" spans="1:18" s="45" customFormat="1" x14ac:dyDescent="0.25">
      <c r="A111" s="239">
        <v>301</v>
      </c>
      <c r="B111" s="239" t="s">
        <v>118</v>
      </c>
      <c r="C111" s="326">
        <v>-19118.82</v>
      </c>
      <c r="D111" s="121">
        <v>-34726.020000000004</v>
      </c>
      <c r="E111" s="121">
        <v>-19118.82</v>
      </c>
      <c r="F111" s="121">
        <v>-195.09</v>
      </c>
      <c r="G111" s="121">
        <v>-342968.22</v>
      </c>
      <c r="H111" s="121">
        <v>-585639.83984999999</v>
      </c>
      <c r="I111" s="121">
        <v>-1709106.965171943</v>
      </c>
      <c r="J111" s="34">
        <v>-1534122.3809821026</v>
      </c>
      <c r="K111" s="34">
        <v>-581368.20000000007</v>
      </c>
      <c r="L111" s="34">
        <v>-222792.78</v>
      </c>
      <c r="M111" s="34">
        <v>-257017.93895805685</v>
      </c>
      <c r="N111" s="34">
        <v>-75890.010000000009</v>
      </c>
      <c r="O111" s="449">
        <v>724219.97566554113</v>
      </c>
      <c r="P111" s="449">
        <v>8135.9975855680532</v>
      </c>
      <c r="Q111" s="251">
        <f>SUM(LisäyksetVähennykset[[#This Row],[Kuntien yhdistymisavustus (-0,98 €/as)]:[TE25: Uudistuksen rahoituksen siirtymäajan porrastus (25 % kustannusperusteinen / 75 % vos-kriteerit)]])</f>
        <v>-4649709.1117109936</v>
      </c>
      <c r="R111" s="112"/>
    </row>
    <row r="112" spans="1:18" s="104" customFormat="1" x14ac:dyDescent="0.25">
      <c r="A112" s="237">
        <v>304</v>
      </c>
      <c r="B112" s="239" t="s">
        <v>119</v>
      </c>
      <c r="C112" s="326">
        <v>-950.6</v>
      </c>
      <c r="D112" s="121">
        <v>-1726.6000000000001</v>
      </c>
      <c r="E112" s="121">
        <v>-950.6</v>
      </c>
      <c r="F112" s="121">
        <v>-9.7000000000000011</v>
      </c>
      <c r="G112" s="121">
        <v>-17052.599999999999</v>
      </c>
      <c r="H112" s="121">
        <v>-18173.96</v>
      </c>
      <c r="I112" s="121">
        <v>-267775.09514843271</v>
      </c>
      <c r="J112" s="121">
        <v>-4015.375662493012</v>
      </c>
      <c r="K112" s="121">
        <v>-28906</v>
      </c>
      <c r="L112" s="121">
        <v>-11077.4</v>
      </c>
      <c r="M112" s="34">
        <v>0</v>
      </c>
      <c r="N112" s="34">
        <v>-3773.3</v>
      </c>
      <c r="O112" s="450">
        <v>17393.835863849803</v>
      </c>
      <c r="P112" s="450">
        <v>2367.5602039482219</v>
      </c>
      <c r="Q112" s="251">
        <f>SUM(LisäyksetVähennykset[[#This Row],[Kuntien yhdistymisavustus (-0,98 €/as)]:[TE25: Uudistuksen rahoituksen siirtymäajan porrastus (25 % kustannusperusteinen / 75 % vos-kriteerit)]])</f>
        <v>-334649.83474312769</v>
      </c>
      <c r="R112" s="60"/>
    </row>
    <row r="113" spans="1:18" s="45" customFormat="1" x14ac:dyDescent="0.25">
      <c r="A113" s="239">
        <v>305</v>
      </c>
      <c r="B113" s="239" t="s">
        <v>120</v>
      </c>
      <c r="C113" s="326">
        <v>-14578.48</v>
      </c>
      <c r="D113" s="121">
        <v>-26479.279999999999</v>
      </c>
      <c r="E113" s="121">
        <v>-14578.48</v>
      </c>
      <c r="F113" s="121">
        <v>-148.76</v>
      </c>
      <c r="G113" s="121">
        <v>-261520.08</v>
      </c>
      <c r="H113" s="121">
        <v>-416514.81284999999</v>
      </c>
      <c r="I113" s="121">
        <v>708301.42696446052</v>
      </c>
      <c r="J113" s="34">
        <v>750751.62394537916</v>
      </c>
      <c r="K113" s="34">
        <v>-443304.8</v>
      </c>
      <c r="L113" s="34">
        <v>-169883.92</v>
      </c>
      <c r="M113" s="34">
        <v>-291822.22997000901</v>
      </c>
      <c r="N113" s="34">
        <v>-57867.64</v>
      </c>
      <c r="O113" s="449">
        <v>826203.6637767629</v>
      </c>
      <c r="P113" s="449">
        <v>28417.665862195659</v>
      </c>
      <c r="Q113" s="251">
        <f>SUM(LisäyksetVähennykset[[#This Row],[Kuntien yhdistymisavustus (-0,98 €/as)]:[TE25: Uudistuksen rahoituksen siirtymäajan porrastus (25 % kustannusperusteinen / 75 % vos-kriteerit)]])</f>
        <v>616975.89772878936</v>
      </c>
      <c r="R113" s="112"/>
    </row>
    <row r="114" spans="1:18" s="45" customFormat="1" x14ac:dyDescent="0.25">
      <c r="A114" s="239">
        <v>309</v>
      </c>
      <c r="B114" s="239" t="s">
        <v>121</v>
      </c>
      <c r="C114" s="326">
        <v>-6315.12</v>
      </c>
      <c r="D114" s="121">
        <v>-11470.32</v>
      </c>
      <c r="E114" s="121">
        <v>-6315.12</v>
      </c>
      <c r="F114" s="121">
        <v>-64.44</v>
      </c>
      <c r="G114" s="121">
        <v>-113285.51999999999</v>
      </c>
      <c r="H114" s="121">
        <v>-468557.19105000002</v>
      </c>
      <c r="I114" s="121">
        <v>-1325671.1750459524</v>
      </c>
      <c r="J114" s="34">
        <v>-816439.65612605656</v>
      </c>
      <c r="K114" s="34">
        <v>-192031.2</v>
      </c>
      <c r="L114" s="34">
        <v>-73590.48</v>
      </c>
      <c r="M114" s="34">
        <v>-85495.428103780592</v>
      </c>
      <c r="N114" s="34">
        <v>-25067.16</v>
      </c>
      <c r="O114" s="449">
        <v>456450.37067146297</v>
      </c>
      <c r="P114" s="449">
        <v>92253.17771653278</v>
      </c>
      <c r="Q114" s="251">
        <f>SUM(LisäyksetVähennykset[[#This Row],[Kuntien yhdistymisavustus (-0,98 €/as)]:[TE25: Uudistuksen rahoituksen siirtymäajan porrastus (25 % kustannusperusteinen / 75 % vos-kriteerit)]])</f>
        <v>-2575599.2619377943</v>
      </c>
      <c r="R114" s="112"/>
    </row>
    <row r="115" spans="1:18" s="45" customFormat="1" x14ac:dyDescent="0.25">
      <c r="A115" s="239">
        <v>312</v>
      </c>
      <c r="B115" s="239" t="s">
        <v>122</v>
      </c>
      <c r="C115" s="326">
        <v>-1131.9000000000001</v>
      </c>
      <c r="D115" s="121">
        <v>-2055.9</v>
      </c>
      <c r="E115" s="121">
        <v>-1131.9000000000001</v>
      </c>
      <c r="F115" s="121">
        <v>-11.55</v>
      </c>
      <c r="G115" s="121">
        <v>-20304.899999999998</v>
      </c>
      <c r="H115" s="121">
        <v>-22345.735000000001</v>
      </c>
      <c r="I115" s="121">
        <v>-92523.861880266297</v>
      </c>
      <c r="J115" s="34">
        <v>-96903.279869666032</v>
      </c>
      <c r="K115" s="34">
        <v>-34419</v>
      </c>
      <c r="L115" s="34">
        <v>-13190.1</v>
      </c>
      <c r="M115" s="34">
        <v>-24749.087552653938</v>
      </c>
      <c r="N115" s="34">
        <v>-4492.95</v>
      </c>
      <c r="O115" s="449">
        <v>87511.863550312206</v>
      </c>
      <c r="P115" s="449">
        <v>-1929.3742091583663</v>
      </c>
      <c r="Q115" s="251">
        <f>SUM(LisäyksetVähennykset[[#This Row],[Kuntien yhdistymisavustus (-0,98 €/as)]:[TE25: Uudistuksen rahoituksen siirtymäajan porrastus (25 % kustannusperusteinen / 75 % vos-kriteerit)]])</f>
        <v>-227677.67496143238</v>
      </c>
      <c r="R115" s="112"/>
    </row>
    <row r="116" spans="1:18" s="45" customFormat="1" x14ac:dyDescent="0.25">
      <c r="A116" s="239">
        <v>316</v>
      </c>
      <c r="B116" s="239" t="s">
        <v>123</v>
      </c>
      <c r="C116" s="326">
        <v>-4011.14</v>
      </c>
      <c r="D116" s="121">
        <v>-7285.54</v>
      </c>
      <c r="E116" s="121">
        <v>-4011.14</v>
      </c>
      <c r="F116" s="121">
        <v>-40.93</v>
      </c>
      <c r="G116" s="121">
        <v>-71954.939999999988</v>
      </c>
      <c r="H116" s="121">
        <v>-310841.68</v>
      </c>
      <c r="I116" s="121">
        <v>-213263.92770545735</v>
      </c>
      <c r="J116" s="34">
        <v>-69605.367111538551</v>
      </c>
      <c r="K116" s="34">
        <v>-121971.40000000001</v>
      </c>
      <c r="L116" s="34">
        <v>-46742.06</v>
      </c>
      <c r="M116" s="34">
        <v>-15223.634432285022</v>
      </c>
      <c r="N116" s="34">
        <v>-15921.77</v>
      </c>
      <c r="O116" s="449">
        <v>221465.72235582871</v>
      </c>
      <c r="P116" s="449">
        <v>36362.393355928725</v>
      </c>
      <c r="Q116" s="251">
        <f>SUM(LisäyksetVähennykset[[#This Row],[Kuntien yhdistymisavustus (-0,98 €/as)]:[TE25: Uudistuksen rahoituksen siirtymäajan porrastus (25 % kustannusperusteinen / 75 % vos-kriteerit)]])</f>
        <v>-623045.41353752336</v>
      </c>
      <c r="R116" s="112"/>
    </row>
    <row r="117" spans="1:18" s="45" customFormat="1" x14ac:dyDescent="0.25">
      <c r="A117" s="239">
        <v>317</v>
      </c>
      <c r="B117" s="239" t="s">
        <v>124</v>
      </c>
      <c r="C117" s="326">
        <v>-2325.54</v>
      </c>
      <c r="D117" s="121">
        <v>-4223.9400000000005</v>
      </c>
      <c r="E117" s="121">
        <v>-2325.54</v>
      </c>
      <c r="F117" s="121">
        <v>-23.73</v>
      </c>
      <c r="G117" s="121">
        <v>-41717.339999999997</v>
      </c>
      <c r="H117" s="121">
        <v>-70954.167499999996</v>
      </c>
      <c r="I117" s="121">
        <v>603531.88054677029</v>
      </c>
      <c r="J117" s="34">
        <v>140512.39580791583</v>
      </c>
      <c r="K117" s="34">
        <v>-70715.400000000009</v>
      </c>
      <c r="L117" s="34">
        <v>-27099.66</v>
      </c>
      <c r="M117" s="34">
        <v>-92212.643879894313</v>
      </c>
      <c r="N117" s="34">
        <v>-9230.9700000000012</v>
      </c>
      <c r="O117" s="449">
        <v>72162.395143372414</v>
      </c>
      <c r="P117" s="449">
        <v>-7762.4271767028622</v>
      </c>
      <c r="Q117" s="251">
        <f>SUM(LisäyksetVähennykset[[#This Row],[Kuntien yhdistymisavustus (-0,98 €/as)]:[TE25: Uudistuksen rahoituksen siirtymäajan porrastus (25 % kustannusperusteinen / 75 % vos-kriteerit)]])</f>
        <v>487615.31294146128</v>
      </c>
      <c r="R117" s="112"/>
    </row>
    <row r="118" spans="1:18" s="45" customFormat="1" x14ac:dyDescent="0.25">
      <c r="A118" s="239">
        <v>320</v>
      </c>
      <c r="B118" s="239" t="s">
        <v>125</v>
      </c>
      <c r="C118" s="326">
        <v>-6814.92</v>
      </c>
      <c r="D118" s="121">
        <v>-12378.12</v>
      </c>
      <c r="E118" s="121">
        <v>-6814.92</v>
      </c>
      <c r="F118" s="121">
        <v>-69.540000000000006</v>
      </c>
      <c r="G118" s="121">
        <v>-122251.31999999999</v>
      </c>
      <c r="H118" s="121">
        <v>-207624.95079999999</v>
      </c>
      <c r="I118" s="121">
        <v>428143.17379731592</v>
      </c>
      <c r="J118" s="34">
        <v>482618.6336384436</v>
      </c>
      <c r="K118" s="34">
        <v>-207229.2</v>
      </c>
      <c r="L118" s="34">
        <v>-79414.679999999993</v>
      </c>
      <c r="M118" s="34">
        <v>-123241.71859887805</v>
      </c>
      <c r="N118" s="34">
        <v>-27051.06</v>
      </c>
      <c r="O118" s="449">
        <v>337314.3377577379</v>
      </c>
      <c r="P118" s="449">
        <v>40070.295631722838</v>
      </c>
      <c r="Q118" s="251">
        <f>SUM(LisäyksetVähennykset[[#This Row],[Kuntien yhdistymisavustus (-0,98 €/as)]:[TE25: Uudistuksen rahoituksen siirtymäajan porrastus (25 % kustannusperusteinen / 75 % vos-kriteerit)]])</f>
        <v>495256.01142634219</v>
      </c>
      <c r="R118" s="112"/>
    </row>
    <row r="119" spans="1:18" s="45" customFormat="1" x14ac:dyDescent="0.25">
      <c r="A119" s="239">
        <v>322</v>
      </c>
      <c r="B119" s="239" t="s">
        <v>126</v>
      </c>
      <c r="C119" s="326">
        <v>-6243.58</v>
      </c>
      <c r="D119" s="121">
        <v>-11340.380000000001</v>
      </c>
      <c r="E119" s="121">
        <v>-6243.58</v>
      </c>
      <c r="F119" s="121">
        <v>-63.71</v>
      </c>
      <c r="G119" s="121">
        <v>-112002.18</v>
      </c>
      <c r="H119" s="121">
        <v>-128495.4875</v>
      </c>
      <c r="I119" s="121">
        <v>1132721.2076239495</v>
      </c>
      <c r="J119" s="34">
        <v>803538.70037201862</v>
      </c>
      <c r="K119" s="34">
        <v>-189855.80000000002</v>
      </c>
      <c r="L119" s="34">
        <v>-72756.819999999992</v>
      </c>
      <c r="M119" s="34">
        <v>-186217.18865312735</v>
      </c>
      <c r="N119" s="34">
        <v>-24783.190000000002</v>
      </c>
      <c r="O119" s="449">
        <v>121282.15696706448</v>
      </c>
      <c r="P119" s="449">
        <v>-9203.2134199564316</v>
      </c>
      <c r="Q119" s="251">
        <f>SUM(LisäyksetVähennykset[[#This Row],[Kuntien yhdistymisavustus (-0,98 €/as)]:[TE25: Uudistuksen rahoituksen siirtymäajan porrastus (25 % kustannusperusteinen / 75 % vos-kriteerit)]])</f>
        <v>1310336.9353899488</v>
      </c>
      <c r="R119" s="112"/>
    </row>
    <row r="120" spans="1:18" s="45" customFormat="1" x14ac:dyDescent="0.25">
      <c r="A120" s="239">
        <v>398</v>
      </c>
      <c r="B120" s="239" t="s">
        <v>127</v>
      </c>
      <c r="C120" s="326">
        <v>-118910.26</v>
      </c>
      <c r="D120" s="121">
        <v>-215979.86000000002</v>
      </c>
      <c r="E120" s="121">
        <v>-118910.26</v>
      </c>
      <c r="F120" s="121">
        <v>-1213.3700000000001</v>
      </c>
      <c r="G120" s="121">
        <v>-2133104.46</v>
      </c>
      <c r="H120" s="121">
        <v>-12628062.795050001</v>
      </c>
      <c r="I120" s="121">
        <v>9529173.0882378947</v>
      </c>
      <c r="J120" s="34">
        <v>10081610.905818775</v>
      </c>
      <c r="K120" s="34">
        <v>-3615842.6</v>
      </c>
      <c r="L120" s="34">
        <v>-1385668.54</v>
      </c>
      <c r="M120" s="34">
        <v>-1687568.4393553536</v>
      </c>
      <c r="N120" s="34">
        <v>-472000.93</v>
      </c>
      <c r="O120" s="449">
        <v>3107047.1546566971</v>
      </c>
      <c r="P120" s="449">
        <v>366420.25968400668</v>
      </c>
      <c r="Q120" s="251">
        <f>SUM(LisäyksetVähennykset[[#This Row],[Kuntien yhdistymisavustus (-0,98 €/as)]:[TE25: Uudistuksen rahoituksen siirtymäajan porrastus (25 % kustannusperusteinen / 75 % vos-kriteerit)]])</f>
        <v>706989.89399202028</v>
      </c>
      <c r="R120" s="112"/>
    </row>
    <row r="121" spans="1:18" s="104" customFormat="1" x14ac:dyDescent="0.25">
      <c r="A121" s="237">
        <v>399</v>
      </c>
      <c r="B121" s="239" t="s">
        <v>128</v>
      </c>
      <c r="C121" s="326">
        <v>-7502.88</v>
      </c>
      <c r="D121" s="121">
        <v>-13627.68</v>
      </c>
      <c r="E121" s="121">
        <v>-7502.88</v>
      </c>
      <c r="F121" s="121">
        <v>-76.56</v>
      </c>
      <c r="G121" s="121">
        <v>-134592.47999999998</v>
      </c>
      <c r="H121" s="121">
        <v>-162994.815</v>
      </c>
      <c r="I121" s="121">
        <v>-1522000.7555946151</v>
      </c>
      <c r="J121" s="121">
        <v>-1482750.881325966</v>
      </c>
      <c r="K121" s="121">
        <v>-228148.80000000002</v>
      </c>
      <c r="L121" s="121">
        <v>-87431.52</v>
      </c>
      <c r="M121" s="34">
        <v>-83752.313463572951</v>
      </c>
      <c r="N121" s="34">
        <v>-29781.84</v>
      </c>
      <c r="O121" s="450">
        <v>216844.37315656018</v>
      </c>
      <c r="P121" s="450">
        <v>-12903.384674114888</v>
      </c>
      <c r="Q121" s="251">
        <f>SUM(LisäyksetVähennykset[[#This Row],[Kuntien yhdistymisavustus (-0,98 €/as)]:[TE25: Uudistuksen rahoituksen siirtymäajan porrastus (25 % kustannusperusteinen / 75 % vos-kriteerit)]])</f>
        <v>-3556222.4169017086</v>
      </c>
      <c r="R121" s="60"/>
    </row>
    <row r="122" spans="1:18" s="45" customFormat="1" x14ac:dyDescent="0.25">
      <c r="A122" s="239">
        <v>400</v>
      </c>
      <c r="B122" s="239" t="s">
        <v>129</v>
      </c>
      <c r="C122" s="326">
        <v>-8309.42</v>
      </c>
      <c r="D122" s="121">
        <v>-15092.62</v>
      </c>
      <c r="E122" s="121">
        <v>-8309.42</v>
      </c>
      <c r="F122" s="121">
        <v>-84.79</v>
      </c>
      <c r="G122" s="121">
        <v>-149060.81999999998</v>
      </c>
      <c r="H122" s="121">
        <v>-157130.17655</v>
      </c>
      <c r="I122" s="121">
        <v>1537828.7900891798</v>
      </c>
      <c r="J122" s="34">
        <v>799097.98726655066</v>
      </c>
      <c r="K122" s="34">
        <v>-252674.2</v>
      </c>
      <c r="L122" s="34">
        <v>-96830.18</v>
      </c>
      <c r="M122" s="34">
        <v>-232038.58395367936</v>
      </c>
      <c r="N122" s="34">
        <v>-32983.31</v>
      </c>
      <c r="O122" s="449">
        <v>275336.38565458701</v>
      </c>
      <c r="P122" s="449">
        <v>9147.1955774362723</v>
      </c>
      <c r="Q122" s="251">
        <f>SUM(LisäyksetVähennykset[[#This Row],[Kuntien yhdistymisavustus (-0,98 €/as)]:[TE25: Uudistuksen rahoituksen siirtymäajan porrastus (25 % kustannusperusteinen / 75 % vos-kriteerit)]])</f>
        <v>1668896.8380840744</v>
      </c>
      <c r="R122" s="112"/>
    </row>
    <row r="123" spans="1:18" s="45" customFormat="1" x14ac:dyDescent="0.25">
      <c r="A123" s="239">
        <v>402</v>
      </c>
      <c r="B123" s="239" t="s">
        <v>130</v>
      </c>
      <c r="C123" s="326">
        <v>-8687.7000000000007</v>
      </c>
      <c r="D123" s="121">
        <v>-15779.7</v>
      </c>
      <c r="E123" s="121">
        <v>-8687.7000000000007</v>
      </c>
      <c r="F123" s="121">
        <v>-88.65</v>
      </c>
      <c r="G123" s="121">
        <v>-155846.69999999998</v>
      </c>
      <c r="H123" s="121">
        <v>-403419.6838</v>
      </c>
      <c r="I123" s="121">
        <v>-1869385.7573780392</v>
      </c>
      <c r="J123" s="34">
        <v>-1350786.5288083039</v>
      </c>
      <c r="K123" s="34">
        <v>-264177</v>
      </c>
      <c r="L123" s="34">
        <v>-101238.3</v>
      </c>
      <c r="M123" s="34">
        <v>-93473.168479766566</v>
      </c>
      <c r="N123" s="34">
        <v>-34484.85</v>
      </c>
      <c r="O123" s="449">
        <v>410445.25392134901</v>
      </c>
      <c r="P123" s="449">
        <v>50136.460445747682</v>
      </c>
      <c r="Q123" s="251">
        <f>SUM(LisäyksetVähennykset[[#This Row],[Kuntien yhdistymisavustus (-0,98 €/as)]:[TE25: Uudistuksen rahoituksen siirtymäajan porrastus (25 % kustannusperusteinen / 75 % vos-kriteerit)]])</f>
        <v>-3845474.0240990124</v>
      </c>
      <c r="R123" s="112"/>
    </row>
    <row r="124" spans="1:18" s="45" customFormat="1" x14ac:dyDescent="0.25">
      <c r="A124" s="239">
        <v>403</v>
      </c>
      <c r="B124" s="239" t="s">
        <v>131</v>
      </c>
      <c r="C124" s="326">
        <v>-2702.84</v>
      </c>
      <c r="D124" s="121">
        <v>-4909.24</v>
      </c>
      <c r="E124" s="121">
        <v>-2702.84</v>
      </c>
      <c r="F124" s="121">
        <v>-27.580000000000002</v>
      </c>
      <c r="G124" s="121">
        <v>-48485.639999999992</v>
      </c>
      <c r="H124" s="121">
        <v>-58445.964999999997</v>
      </c>
      <c r="I124" s="121">
        <v>275941.70974205603</v>
      </c>
      <c r="J124" s="34">
        <v>-11919.325650768731</v>
      </c>
      <c r="K124" s="34">
        <v>-82188.400000000009</v>
      </c>
      <c r="L124" s="34">
        <v>-31496.36</v>
      </c>
      <c r="M124" s="34">
        <v>-60639.979679538374</v>
      </c>
      <c r="N124" s="34">
        <v>-10728.62</v>
      </c>
      <c r="O124" s="449">
        <v>71252.250560115805</v>
      </c>
      <c r="P124" s="449">
        <v>-2032.6446107529628</v>
      </c>
      <c r="Q124" s="251">
        <f>SUM(LisäyksetVähennykset[[#This Row],[Kuntien yhdistymisavustus (-0,98 €/as)]:[TE25: Uudistuksen rahoituksen siirtymäajan porrastus (25 % kustannusperusteinen / 75 % vos-kriteerit)]])</f>
        <v>30914.525361111773</v>
      </c>
      <c r="R124" s="112"/>
    </row>
    <row r="125" spans="1:18" s="45" customFormat="1" x14ac:dyDescent="0.25">
      <c r="A125" s="239">
        <v>405</v>
      </c>
      <c r="B125" s="239" t="s">
        <v>132</v>
      </c>
      <c r="C125" s="326">
        <v>-71860.459999999992</v>
      </c>
      <c r="D125" s="121">
        <v>-130522.06</v>
      </c>
      <c r="E125" s="121">
        <v>-71860.459999999992</v>
      </c>
      <c r="F125" s="121">
        <v>-733.27</v>
      </c>
      <c r="G125" s="121">
        <v>-1289088.6599999999</v>
      </c>
      <c r="H125" s="121">
        <v>-4625384.3104499998</v>
      </c>
      <c r="I125" s="121">
        <v>-2680554.9973284649</v>
      </c>
      <c r="J125" s="34">
        <v>-307070.57040012348</v>
      </c>
      <c r="K125" s="34">
        <v>-2185144.6</v>
      </c>
      <c r="L125" s="34">
        <v>-837394.34</v>
      </c>
      <c r="M125" s="34">
        <v>-529732.34355988272</v>
      </c>
      <c r="N125" s="34">
        <v>-285242.03000000003</v>
      </c>
      <c r="O125" s="449">
        <v>3915041.4755051285</v>
      </c>
      <c r="P125" s="449">
        <v>141087.98296544538</v>
      </c>
      <c r="Q125" s="251">
        <f>SUM(LisäyksetVähennykset[[#This Row],[Kuntien yhdistymisavustus (-0,98 €/as)]:[TE25: Uudistuksen rahoituksen siirtymäajan porrastus (25 % kustannusperusteinen / 75 % vos-kriteerit)]])</f>
        <v>-8958458.6432678979</v>
      </c>
      <c r="R125" s="112"/>
    </row>
    <row r="126" spans="1:18" s="45" customFormat="1" x14ac:dyDescent="0.25">
      <c r="A126" s="239">
        <v>407</v>
      </c>
      <c r="B126" s="239" t="s">
        <v>133</v>
      </c>
      <c r="C126" s="326">
        <v>-2380.42</v>
      </c>
      <c r="D126" s="121">
        <v>-4323.62</v>
      </c>
      <c r="E126" s="121">
        <v>-2380.42</v>
      </c>
      <c r="F126" s="121">
        <v>-24.29</v>
      </c>
      <c r="G126" s="121">
        <v>-42701.819999999992</v>
      </c>
      <c r="H126" s="121">
        <v>-91504.302500000005</v>
      </c>
      <c r="I126" s="121">
        <v>219185.76756665396</v>
      </c>
      <c r="J126" s="34">
        <v>-10642.858861218319</v>
      </c>
      <c r="K126" s="34">
        <v>-72384.2</v>
      </c>
      <c r="L126" s="34">
        <v>-27739.18</v>
      </c>
      <c r="M126" s="34">
        <v>-44594.667955254983</v>
      </c>
      <c r="N126" s="34">
        <v>-9448.81</v>
      </c>
      <c r="O126" s="449">
        <v>34873.246195508516</v>
      </c>
      <c r="P126" s="449">
        <v>3609.9241428323221</v>
      </c>
      <c r="Q126" s="251">
        <f>SUM(LisäyksetVähennykset[[#This Row],[Kuntien yhdistymisavustus (-0,98 €/as)]:[TE25: Uudistuksen rahoituksen siirtymäajan porrastus (25 % kustannusperusteinen / 75 % vos-kriteerit)]])</f>
        <v>-50455.651411478502</v>
      </c>
      <c r="R126" s="112"/>
    </row>
    <row r="127" spans="1:18" s="45" customFormat="1" x14ac:dyDescent="0.25">
      <c r="A127" s="239">
        <v>408</v>
      </c>
      <c r="B127" s="239" t="s">
        <v>134</v>
      </c>
      <c r="C127" s="326">
        <v>-13747.44</v>
      </c>
      <c r="D127" s="121">
        <v>-24969.84</v>
      </c>
      <c r="E127" s="121">
        <v>-13747.44</v>
      </c>
      <c r="F127" s="121">
        <v>-140.28</v>
      </c>
      <c r="G127" s="121">
        <v>-246612.23999999996</v>
      </c>
      <c r="H127" s="121">
        <v>-421917.24465000001</v>
      </c>
      <c r="I127" s="121">
        <v>580006.69596974109</v>
      </c>
      <c r="J127" s="34">
        <v>-59592.401542619977</v>
      </c>
      <c r="K127" s="34">
        <v>-418034.4</v>
      </c>
      <c r="L127" s="34">
        <v>-160199.76</v>
      </c>
      <c r="M127" s="34">
        <v>-276579.97049068619</v>
      </c>
      <c r="N127" s="34">
        <v>-54568.92</v>
      </c>
      <c r="O127" s="449">
        <v>444363.51897678513</v>
      </c>
      <c r="P127" s="449">
        <v>14038.207526272512</v>
      </c>
      <c r="Q127" s="251">
        <f>SUM(LisäyksetVähennykset[[#This Row],[Kuntien yhdistymisavustus (-0,98 €/as)]:[TE25: Uudistuksen rahoituksen siirtymäajan porrastus (25 % kustannusperusteinen / 75 % vos-kriteerit)]])</f>
        <v>-651701.51421050727</v>
      </c>
      <c r="R127" s="112"/>
    </row>
    <row r="128" spans="1:18" s="45" customFormat="1" x14ac:dyDescent="0.25">
      <c r="A128" s="239">
        <v>410</v>
      </c>
      <c r="B128" s="239" t="s">
        <v>135</v>
      </c>
      <c r="C128" s="326">
        <v>-18500.439999999999</v>
      </c>
      <c r="D128" s="121">
        <v>-33602.840000000004</v>
      </c>
      <c r="E128" s="121">
        <v>-18500.439999999999</v>
      </c>
      <c r="F128" s="121">
        <v>-188.78</v>
      </c>
      <c r="G128" s="121">
        <v>-331875.24</v>
      </c>
      <c r="H128" s="121">
        <v>-684600.54775000003</v>
      </c>
      <c r="I128" s="121">
        <v>-3718134.796940987</v>
      </c>
      <c r="J128" s="34">
        <v>-2350793.0016973577</v>
      </c>
      <c r="K128" s="34">
        <v>-562564.4</v>
      </c>
      <c r="L128" s="34">
        <v>-215586.76</v>
      </c>
      <c r="M128" s="34">
        <v>-405850.95812471124</v>
      </c>
      <c r="N128" s="34">
        <v>-73435.42</v>
      </c>
      <c r="O128" s="449">
        <v>691918.92126286472</v>
      </c>
      <c r="P128" s="449">
        <v>34530.105214782641</v>
      </c>
      <c r="Q128" s="251">
        <f>SUM(LisäyksetVähennykset[[#This Row],[Kuntien yhdistymisavustus (-0,98 €/as)]:[TE25: Uudistuksen rahoituksen siirtymäajan porrastus (25 % kustannusperusteinen / 75 % vos-kriteerit)]])</f>
        <v>-7687184.5980354082</v>
      </c>
      <c r="R128" s="112"/>
    </row>
    <row r="129" spans="1:18" s="45" customFormat="1" x14ac:dyDescent="0.25">
      <c r="A129" s="239">
        <v>416</v>
      </c>
      <c r="B129" s="239" t="s">
        <v>136</v>
      </c>
      <c r="C129" s="326">
        <v>-2792.02</v>
      </c>
      <c r="D129" s="121">
        <v>-5071.22</v>
      </c>
      <c r="E129" s="121">
        <v>-2792.02</v>
      </c>
      <c r="F129" s="121">
        <v>-28.490000000000002</v>
      </c>
      <c r="G129" s="121">
        <v>-50085.42</v>
      </c>
      <c r="H129" s="121">
        <v>-103076.88</v>
      </c>
      <c r="I129" s="121">
        <v>-449151.69105400209</v>
      </c>
      <c r="J129" s="34">
        <v>-235025.70579396776</v>
      </c>
      <c r="K129" s="34">
        <v>-84900.2</v>
      </c>
      <c r="L129" s="34">
        <v>-32535.579999999998</v>
      </c>
      <c r="M129" s="34">
        <v>-40534.916352569933</v>
      </c>
      <c r="N129" s="34">
        <v>-11082.61</v>
      </c>
      <c r="O129" s="449">
        <v>111354.64634443299</v>
      </c>
      <c r="P129" s="449">
        <v>2327.9078938808452</v>
      </c>
      <c r="Q129" s="251">
        <f>SUM(LisäyksetVähennykset[[#This Row],[Kuntien yhdistymisavustus (-0,98 €/as)]:[TE25: Uudistuksen rahoituksen siirtymäajan porrastus (25 % kustannusperusteinen / 75 % vos-kriteerit)]])</f>
        <v>-903394.19896222593</v>
      </c>
      <c r="R129" s="112"/>
    </row>
    <row r="130" spans="1:18" s="45" customFormat="1" x14ac:dyDescent="0.25">
      <c r="A130" s="239">
        <v>418</v>
      </c>
      <c r="B130" s="243" t="s">
        <v>137</v>
      </c>
      <c r="C130" s="326">
        <v>-24356.92</v>
      </c>
      <c r="D130" s="121">
        <v>-44240.12</v>
      </c>
      <c r="E130" s="121">
        <v>-24356.92</v>
      </c>
      <c r="F130" s="121">
        <v>-248.54</v>
      </c>
      <c r="G130" s="121">
        <v>-436933.31999999995</v>
      </c>
      <c r="H130" s="121">
        <v>-1058694.2623000001</v>
      </c>
      <c r="I130" s="121">
        <v>87527.887049725701</v>
      </c>
      <c r="J130" s="34">
        <v>-103892.56187797709</v>
      </c>
      <c r="K130" s="34">
        <v>-740649.20000000007</v>
      </c>
      <c r="L130" s="34">
        <v>-283832.68</v>
      </c>
      <c r="M130" s="34">
        <v>-456320.85216059815</v>
      </c>
      <c r="N130" s="34">
        <v>-96682.06</v>
      </c>
      <c r="O130" s="449">
        <v>1003107.1265508151</v>
      </c>
      <c r="P130" s="449">
        <v>-118962.70888238039</v>
      </c>
      <c r="Q130" s="251">
        <f>SUM(LisäyksetVähennykset[[#This Row],[Kuntien yhdistymisavustus (-0,98 €/as)]:[TE25: Uudistuksen rahoituksen siirtymäajan porrastus (25 % kustannusperusteinen / 75 % vos-kriteerit)]])</f>
        <v>-2298535.131620415</v>
      </c>
      <c r="R130" s="112"/>
    </row>
    <row r="131" spans="1:18" s="45" customFormat="1" x14ac:dyDescent="0.25">
      <c r="A131" s="239">
        <v>420</v>
      </c>
      <c r="B131" s="239" t="s">
        <v>138</v>
      </c>
      <c r="C131" s="326">
        <v>-8791.58</v>
      </c>
      <c r="D131" s="121">
        <v>-15968.380000000001</v>
      </c>
      <c r="E131" s="121">
        <v>-8791.58</v>
      </c>
      <c r="F131" s="121">
        <v>-89.710000000000008</v>
      </c>
      <c r="G131" s="121">
        <v>-157710.18</v>
      </c>
      <c r="H131" s="121">
        <v>-325653.75439999998</v>
      </c>
      <c r="I131" s="121">
        <v>830477.12585432839</v>
      </c>
      <c r="J131" s="34">
        <v>-26771.685690859114</v>
      </c>
      <c r="K131" s="34">
        <v>-267335.8</v>
      </c>
      <c r="L131" s="34">
        <v>-102448.81999999999</v>
      </c>
      <c r="M131" s="34">
        <v>-107101.77091500496</v>
      </c>
      <c r="N131" s="34">
        <v>-34897.19</v>
      </c>
      <c r="O131" s="449">
        <v>269247.38487045898</v>
      </c>
      <c r="P131" s="449">
        <v>69872.165136445226</v>
      </c>
      <c r="Q131" s="251">
        <f>SUM(LisäyksetVähennykset[[#This Row],[Kuntien yhdistymisavustus (-0,98 €/as)]:[TE25: Uudistuksen rahoituksen siirtymäajan porrastus (25 % kustannusperusteinen / 75 % vos-kriteerit)]])</f>
        <v>114036.22485536858</v>
      </c>
      <c r="R131" s="112"/>
    </row>
    <row r="132" spans="1:18" s="45" customFormat="1" x14ac:dyDescent="0.25">
      <c r="A132" s="239">
        <v>421</v>
      </c>
      <c r="B132" s="239" t="s">
        <v>139</v>
      </c>
      <c r="C132" s="326">
        <v>-651.69999999999993</v>
      </c>
      <c r="D132" s="121">
        <v>-1183.7</v>
      </c>
      <c r="E132" s="121">
        <v>-651.69999999999993</v>
      </c>
      <c r="F132" s="121">
        <v>-6.65</v>
      </c>
      <c r="G132" s="121">
        <v>-11690.699999999999</v>
      </c>
      <c r="H132" s="121">
        <v>-18593.2</v>
      </c>
      <c r="I132" s="121">
        <v>339846.08488809998</v>
      </c>
      <c r="J132" s="34">
        <v>98538.681911701977</v>
      </c>
      <c r="K132" s="34">
        <v>-19817</v>
      </c>
      <c r="L132" s="34">
        <v>-7594.3</v>
      </c>
      <c r="M132" s="34">
        <v>-24724.742989185594</v>
      </c>
      <c r="N132" s="34">
        <v>-2586.85</v>
      </c>
      <c r="O132" s="449">
        <v>14029.129123728864</v>
      </c>
      <c r="P132" s="449">
        <v>325.37006677441059</v>
      </c>
      <c r="Q132" s="251">
        <f>SUM(LisäyksetVähennykset[[#This Row],[Kuntien yhdistymisavustus (-0,98 €/as)]:[TE25: Uudistuksen rahoituksen siirtymäajan porrastus (25 % kustannusperusteinen / 75 % vos-kriteerit)]])</f>
        <v>365238.72300111962</v>
      </c>
      <c r="R132" s="112"/>
    </row>
    <row r="133" spans="1:18" s="45" customFormat="1" x14ac:dyDescent="0.25">
      <c r="A133" s="239">
        <v>422</v>
      </c>
      <c r="B133" s="239" t="s">
        <v>140</v>
      </c>
      <c r="C133" s="326">
        <v>-9848.02</v>
      </c>
      <c r="D133" s="121">
        <v>-17887.22</v>
      </c>
      <c r="E133" s="121">
        <v>-9848.02</v>
      </c>
      <c r="F133" s="121">
        <v>-100.49000000000001</v>
      </c>
      <c r="G133" s="121">
        <v>-176661.41999999998</v>
      </c>
      <c r="H133" s="121">
        <v>-436248.95315000002</v>
      </c>
      <c r="I133" s="121">
        <v>-303805.50825229962</v>
      </c>
      <c r="J133" s="34">
        <v>-43839.448811976334</v>
      </c>
      <c r="K133" s="34">
        <v>-299460.2</v>
      </c>
      <c r="L133" s="34">
        <v>-114759.58</v>
      </c>
      <c r="M133" s="34">
        <v>-107767.63720849884</v>
      </c>
      <c r="N133" s="34">
        <v>-39090.61</v>
      </c>
      <c r="O133" s="449">
        <v>530407.05315925088</v>
      </c>
      <c r="P133" s="449">
        <v>122448.83340217418</v>
      </c>
      <c r="Q133" s="251">
        <f>SUM(LisäyksetVähennykset[[#This Row],[Kuntien yhdistymisavustus (-0,98 €/as)]:[TE25: Uudistuksen rahoituksen siirtymäajan porrastus (25 % kustannusperusteinen / 75 % vos-kriteerit)]])</f>
        <v>-906461.22086134984</v>
      </c>
      <c r="R133" s="112"/>
    </row>
    <row r="134" spans="1:18" s="45" customFormat="1" x14ac:dyDescent="0.25">
      <c r="A134" s="239">
        <v>423</v>
      </c>
      <c r="B134" s="239" t="s">
        <v>141</v>
      </c>
      <c r="C134" s="326">
        <v>-20252.68</v>
      </c>
      <c r="D134" s="121">
        <v>-36785.480000000003</v>
      </c>
      <c r="E134" s="121">
        <v>-20252.68</v>
      </c>
      <c r="F134" s="121">
        <v>-206.66</v>
      </c>
      <c r="G134" s="121">
        <v>-363308.27999999997</v>
      </c>
      <c r="H134" s="121">
        <v>-440572.75744999998</v>
      </c>
      <c r="I134" s="121">
        <v>2692273.7804819779</v>
      </c>
      <c r="J134" s="34">
        <v>-48713.045795537735</v>
      </c>
      <c r="K134" s="34">
        <v>-615846.80000000005</v>
      </c>
      <c r="L134" s="34">
        <v>-236005.72</v>
      </c>
      <c r="M134" s="34">
        <v>-369031.65193488105</v>
      </c>
      <c r="N134" s="34">
        <v>-80390.740000000005</v>
      </c>
      <c r="O134" s="449">
        <v>595485.90554074803</v>
      </c>
      <c r="P134" s="449">
        <v>-83449.12181213568</v>
      </c>
      <c r="Q134" s="251">
        <f>SUM(LisäyksetVähennykset[[#This Row],[Kuntien yhdistymisavustus (-0,98 €/as)]:[TE25: Uudistuksen rahoituksen siirtymäajan porrastus (25 % kustannusperusteinen / 75 % vos-kriteerit)]])</f>
        <v>972944.06903017149</v>
      </c>
      <c r="R134" s="112"/>
    </row>
    <row r="135" spans="1:18" s="45" customFormat="1" x14ac:dyDescent="0.25">
      <c r="A135" s="237">
        <v>425</v>
      </c>
      <c r="B135" s="239" t="s">
        <v>142</v>
      </c>
      <c r="C135" s="326">
        <v>-9986.2000000000007</v>
      </c>
      <c r="D135" s="121">
        <v>-18138.2</v>
      </c>
      <c r="E135" s="121">
        <v>-9986.2000000000007</v>
      </c>
      <c r="F135" s="121">
        <v>-101.9</v>
      </c>
      <c r="G135" s="121">
        <v>-179140.19999999998</v>
      </c>
      <c r="H135" s="121">
        <v>-148744.85999999999</v>
      </c>
      <c r="I135" s="121">
        <v>-655908.62277299759</v>
      </c>
      <c r="J135" s="121">
        <v>-1190001.9566056086</v>
      </c>
      <c r="K135" s="121">
        <v>-303662</v>
      </c>
      <c r="L135" s="121">
        <v>-116369.8</v>
      </c>
      <c r="M135" s="34">
        <v>-439419.57576373965</v>
      </c>
      <c r="N135" s="34">
        <v>-39639.1</v>
      </c>
      <c r="O135" s="450">
        <v>255461.48908469806</v>
      </c>
      <c r="P135" s="450">
        <v>-16228.559604740265</v>
      </c>
      <c r="Q135" s="251">
        <f>SUM(LisäyksetVähennykset[[#This Row],[Kuntien yhdistymisavustus (-0,98 €/as)]:[TE25: Uudistuksen rahoituksen siirtymäajan porrastus (25 % kustannusperusteinen / 75 % vos-kriteerit)]])</f>
        <v>-2871865.6856623879</v>
      </c>
      <c r="R135" s="112"/>
    </row>
    <row r="136" spans="1:18" s="45" customFormat="1" x14ac:dyDescent="0.25">
      <c r="A136" s="239">
        <v>426</v>
      </c>
      <c r="B136" s="239" t="s">
        <v>143</v>
      </c>
      <c r="C136" s="326">
        <v>-11674.74</v>
      </c>
      <c r="D136" s="121">
        <v>-21205.14</v>
      </c>
      <c r="E136" s="121">
        <v>-11674.74</v>
      </c>
      <c r="F136" s="121">
        <v>-119.13</v>
      </c>
      <c r="G136" s="121">
        <v>-209430.53999999998</v>
      </c>
      <c r="H136" s="121">
        <v>-477963.20500000002</v>
      </c>
      <c r="I136" s="121">
        <v>-1689718.2459034517</v>
      </c>
      <c r="J136" s="34">
        <v>-813666.46332229814</v>
      </c>
      <c r="K136" s="34">
        <v>-355007.4</v>
      </c>
      <c r="L136" s="34">
        <v>-136046.46</v>
      </c>
      <c r="M136" s="34">
        <v>-213046.2528905097</v>
      </c>
      <c r="N136" s="34">
        <v>-46341.57</v>
      </c>
      <c r="O136" s="449">
        <v>406244.44872973999</v>
      </c>
      <c r="P136" s="449">
        <v>108918.41144145781</v>
      </c>
      <c r="Q136" s="251">
        <f>SUM(LisäyksetVähennykset[[#This Row],[Kuntien yhdistymisavustus (-0,98 €/as)]:[TE25: Uudistuksen rahoituksen siirtymäajan porrastus (25 % kustannusperusteinen / 75 % vos-kriteerit)]])</f>
        <v>-3470731.0269450611</v>
      </c>
      <c r="R136" s="112"/>
    </row>
    <row r="137" spans="1:18" s="45" customFormat="1" x14ac:dyDescent="0.25">
      <c r="A137" s="239">
        <v>430</v>
      </c>
      <c r="B137" s="239" t="s">
        <v>144</v>
      </c>
      <c r="C137" s="326">
        <v>-14989.1</v>
      </c>
      <c r="D137" s="121">
        <v>-27225.100000000002</v>
      </c>
      <c r="E137" s="121">
        <v>-14989.1</v>
      </c>
      <c r="F137" s="121">
        <v>-152.95000000000002</v>
      </c>
      <c r="G137" s="121">
        <v>-268886.09999999998</v>
      </c>
      <c r="H137" s="121">
        <v>-621836.44579999999</v>
      </c>
      <c r="I137" s="121">
        <v>1261488.4010607996</v>
      </c>
      <c r="J137" s="34">
        <v>-65057.53915483415</v>
      </c>
      <c r="K137" s="34">
        <v>-455791</v>
      </c>
      <c r="L137" s="34">
        <v>-174668.9</v>
      </c>
      <c r="M137" s="34">
        <v>-230939.12293310839</v>
      </c>
      <c r="N137" s="34">
        <v>-59497.55</v>
      </c>
      <c r="O137" s="449">
        <v>798173.09282262519</v>
      </c>
      <c r="P137" s="449">
        <v>23430.860048870032</v>
      </c>
      <c r="Q137" s="251">
        <f>SUM(LisäyksetVähennykset[[#This Row],[Kuntien yhdistymisavustus (-0,98 €/as)]:[TE25: Uudistuksen rahoituksen siirtymäajan porrastus (25 % kustannusperusteinen / 75 % vos-kriteerit)]])</f>
        <v>149059.44604435231</v>
      </c>
      <c r="R137" s="112"/>
    </row>
    <row r="138" spans="1:18" s="45" customFormat="1" x14ac:dyDescent="0.25">
      <c r="A138" s="239">
        <v>433</v>
      </c>
      <c r="B138" s="239" t="s">
        <v>145</v>
      </c>
      <c r="C138" s="326">
        <v>-7503.86</v>
      </c>
      <c r="D138" s="121">
        <v>-13629.460000000001</v>
      </c>
      <c r="E138" s="121">
        <v>-7503.86</v>
      </c>
      <c r="F138" s="121">
        <v>-76.570000000000007</v>
      </c>
      <c r="G138" s="121">
        <v>-134610.06</v>
      </c>
      <c r="H138" s="121">
        <v>-228907.24400000001</v>
      </c>
      <c r="I138" s="121">
        <v>55291.691277203128</v>
      </c>
      <c r="J138" s="34">
        <v>-32752.785272271947</v>
      </c>
      <c r="K138" s="34">
        <v>-228178.6</v>
      </c>
      <c r="L138" s="34">
        <v>-87442.94</v>
      </c>
      <c r="M138" s="34">
        <v>-103423.4718886413</v>
      </c>
      <c r="N138" s="34">
        <v>-29785.73</v>
      </c>
      <c r="O138" s="449">
        <v>265265.14442149957</v>
      </c>
      <c r="P138" s="449">
        <v>-21790.629479522031</v>
      </c>
      <c r="Q138" s="251">
        <f>SUM(LisäyksetVähennykset[[#This Row],[Kuntien yhdistymisavustus (-0,98 €/as)]:[TE25: Uudistuksen rahoituksen siirtymäajan porrastus (25 % kustannusperusteinen / 75 % vos-kriteerit)]])</f>
        <v>-575048.3749417325</v>
      </c>
      <c r="R138" s="112"/>
    </row>
    <row r="139" spans="1:18" s="45" customFormat="1" x14ac:dyDescent="0.25">
      <c r="A139" s="239">
        <v>434</v>
      </c>
      <c r="B139" s="239" t="s">
        <v>146</v>
      </c>
      <c r="C139" s="326">
        <v>-14064.96</v>
      </c>
      <c r="D139" s="121">
        <v>-25546.560000000001</v>
      </c>
      <c r="E139" s="121">
        <v>-14064.96</v>
      </c>
      <c r="F139" s="121">
        <v>-143.52000000000001</v>
      </c>
      <c r="G139" s="121">
        <v>-252308.15999999997</v>
      </c>
      <c r="H139" s="121">
        <v>-573024.28599999996</v>
      </c>
      <c r="I139" s="121">
        <v>2253525.4227396073</v>
      </c>
      <c r="J139" s="34">
        <v>653082.52109084162</v>
      </c>
      <c r="K139" s="34">
        <v>-427689.60000000003</v>
      </c>
      <c r="L139" s="34">
        <v>-163899.84</v>
      </c>
      <c r="M139" s="34">
        <v>-147885.87050974756</v>
      </c>
      <c r="N139" s="34">
        <v>-55829.279999999999</v>
      </c>
      <c r="O139" s="449">
        <v>379376.06370399124</v>
      </c>
      <c r="P139" s="449">
        <v>2920.2634133606916</v>
      </c>
      <c r="Q139" s="251">
        <f>SUM(LisäyksetVähennykset[[#This Row],[Kuntien yhdistymisavustus (-0,98 €/as)]:[TE25: Uudistuksen rahoituksen siirtymäajan porrastus (25 % kustannusperusteinen / 75 % vos-kriteerit)]])</f>
        <v>1614447.2344380529</v>
      </c>
      <c r="R139" s="112"/>
    </row>
    <row r="140" spans="1:18" s="45" customFormat="1" x14ac:dyDescent="0.25">
      <c r="A140" s="239">
        <v>435</v>
      </c>
      <c r="B140" s="239" t="s">
        <v>147</v>
      </c>
      <c r="C140" s="326">
        <v>-696.78</v>
      </c>
      <c r="D140" s="121">
        <v>-1265.58</v>
      </c>
      <c r="E140" s="121">
        <v>-696.78</v>
      </c>
      <c r="F140" s="121">
        <v>-7.11</v>
      </c>
      <c r="G140" s="121">
        <v>-12499.38</v>
      </c>
      <c r="H140" s="121">
        <v>-12151.48</v>
      </c>
      <c r="I140" s="121">
        <v>386514.52093453839</v>
      </c>
      <c r="J140" s="34">
        <v>374686.44892293186</v>
      </c>
      <c r="K140" s="34">
        <v>-21187.8</v>
      </c>
      <c r="L140" s="34">
        <v>-8119.62</v>
      </c>
      <c r="M140" s="34">
        <v>-23259.888966911378</v>
      </c>
      <c r="N140" s="34">
        <v>-2765.79</v>
      </c>
      <c r="O140" s="449">
        <v>24003.422800615794</v>
      </c>
      <c r="P140" s="449">
        <v>-6318.0109282021049</v>
      </c>
      <c r="Q140" s="251">
        <f>SUM(LisäyksetVähennykset[[#This Row],[Kuntien yhdistymisavustus (-0,98 €/as)]:[TE25: Uudistuksen rahoituksen siirtymäajan porrastus (25 % kustannusperusteinen / 75 % vos-kriteerit)]])</f>
        <v>696236.17276297254</v>
      </c>
      <c r="R140" s="112"/>
    </row>
    <row r="141" spans="1:18" s="45" customFormat="1" x14ac:dyDescent="0.25">
      <c r="A141" s="239">
        <v>436</v>
      </c>
      <c r="B141" s="239" t="s">
        <v>148</v>
      </c>
      <c r="C141" s="326">
        <v>-1967.84</v>
      </c>
      <c r="D141" s="121">
        <v>-3574.2400000000002</v>
      </c>
      <c r="E141" s="121">
        <v>-1967.84</v>
      </c>
      <c r="F141" s="121">
        <v>-20.080000000000002</v>
      </c>
      <c r="G141" s="121">
        <v>-35300.639999999999</v>
      </c>
      <c r="H141" s="121">
        <v>-34092.4804</v>
      </c>
      <c r="I141" s="121">
        <v>-93853.417441251542</v>
      </c>
      <c r="J141" s="34">
        <v>-147612.19681144613</v>
      </c>
      <c r="K141" s="34">
        <v>-59838.400000000001</v>
      </c>
      <c r="L141" s="34">
        <v>-22931.360000000001</v>
      </c>
      <c r="M141" s="34">
        <v>-83277.291511597577</v>
      </c>
      <c r="N141" s="34">
        <v>-7811.12</v>
      </c>
      <c r="O141" s="449">
        <v>33436.819269533007</v>
      </c>
      <c r="P141" s="449">
        <v>-8157.7768180386265</v>
      </c>
      <c r="Q141" s="251">
        <f>SUM(LisäyksetVähennykset[[#This Row],[Kuntien yhdistymisavustus (-0,98 €/as)]:[TE25: Uudistuksen rahoituksen siirtymäajan porrastus (25 % kustannusperusteinen / 75 % vos-kriteerit)]])</f>
        <v>-466967.86371280084</v>
      </c>
      <c r="R141" s="112"/>
    </row>
    <row r="142" spans="1:18" s="45" customFormat="1" x14ac:dyDescent="0.25">
      <c r="A142" s="239">
        <v>440</v>
      </c>
      <c r="B142" s="239" t="s">
        <v>149</v>
      </c>
      <c r="C142" s="326">
        <v>-5766.32</v>
      </c>
      <c r="D142" s="121">
        <v>-10473.52</v>
      </c>
      <c r="E142" s="121">
        <v>-5766.32</v>
      </c>
      <c r="F142" s="121">
        <v>-58.84</v>
      </c>
      <c r="G142" s="121">
        <v>-103440.71999999999</v>
      </c>
      <c r="H142" s="121">
        <v>-39698.088199999998</v>
      </c>
      <c r="I142" s="121">
        <v>-1088842.0824706783</v>
      </c>
      <c r="J142" s="34">
        <v>-1015988.7386618416</v>
      </c>
      <c r="K142" s="34">
        <v>-175343.2</v>
      </c>
      <c r="L142" s="34">
        <v>-67195.28</v>
      </c>
      <c r="M142" s="34">
        <v>-279151.67519919353</v>
      </c>
      <c r="N142" s="34">
        <v>-22888.760000000002</v>
      </c>
      <c r="O142" s="449">
        <v>83198.100267148111</v>
      </c>
      <c r="P142" s="449">
        <v>-27958.850769834979</v>
      </c>
      <c r="Q142" s="251">
        <f>SUM(LisäyksetVähennykset[[#This Row],[Kuntien yhdistymisavustus (-0,98 €/as)]:[TE25: Uudistuksen rahoituksen siirtymäajan porrastus (25 % kustannusperusteinen / 75 % vos-kriteerit)]])</f>
        <v>-2759374.2950343997</v>
      </c>
      <c r="R142" s="112"/>
    </row>
    <row r="143" spans="1:18" s="45" customFormat="1" x14ac:dyDescent="0.25">
      <c r="A143" s="239">
        <v>441</v>
      </c>
      <c r="B143" s="239" t="s">
        <v>150</v>
      </c>
      <c r="C143" s="326">
        <v>-4270.84</v>
      </c>
      <c r="D143" s="121">
        <v>-7757.24</v>
      </c>
      <c r="E143" s="121">
        <v>-4270.84</v>
      </c>
      <c r="F143" s="121">
        <v>-43.58</v>
      </c>
      <c r="G143" s="121">
        <v>-76613.64</v>
      </c>
      <c r="H143" s="121">
        <v>-173123.77</v>
      </c>
      <c r="I143" s="121">
        <v>-829996.46312295948</v>
      </c>
      <c r="J143" s="34">
        <v>-135250.73217351604</v>
      </c>
      <c r="K143" s="34">
        <v>-129868.40000000001</v>
      </c>
      <c r="L143" s="34">
        <v>-49768.36</v>
      </c>
      <c r="M143" s="34">
        <v>-21278.067516276617</v>
      </c>
      <c r="N143" s="34">
        <v>-16952.62</v>
      </c>
      <c r="O143" s="449">
        <v>229570.70439166753</v>
      </c>
      <c r="P143" s="449">
        <v>-1281.6997249842825</v>
      </c>
      <c r="Q143" s="251">
        <f>SUM(LisäyksetVähennykset[[#This Row],[Kuntien yhdistymisavustus (-0,98 €/as)]:[TE25: Uudistuksen rahoituksen siirtymäajan porrastus (25 % kustannusperusteinen / 75 % vos-kriteerit)]])</f>
        <v>-1220905.5481460688</v>
      </c>
      <c r="R143" s="112"/>
    </row>
    <row r="144" spans="1:18" s="45" customFormat="1" x14ac:dyDescent="0.25">
      <c r="A144" s="239">
        <v>444</v>
      </c>
      <c r="B144" s="239" t="s">
        <v>151</v>
      </c>
      <c r="C144" s="326">
        <v>-44773.26</v>
      </c>
      <c r="D144" s="121">
        <v>-81322.86</v>
      </c>
      <c r="E144" s="121">
        <v>-44773.26</v>
      </c>
      <c r="F144" s="121">
        <v>-456.87</v>
      </c>
      <c r="G144" s="121">
        <v>-803177.46</v>
      </c>
      <c r="H144" s="121">
        <v>-2554957.4190500001</v>
      </c>
      <c r="I144" s="121">
        <v>2478386.7976316563</v>
      </c>
      <c r="J144" s="34">
        <v>1983331.2612191553</v>
      </c>
      <c r="K144" s="34">
        <v>-1361472.6</v>
      </c>
      <c r="L144" s="34">
        <v>-521745.54</v>
      </c>
      <c r="M144" s="34">
        <v>-539546.59676926374</v>
      </c>
      <c r="N144" s="34">
        <v>-177722.43</v>
      </c>
      <c r="O144" s="449">
        <v>2117799.1890837396</v>
      </c>
      <c r="P144" s="449">
        <v>-118601.37245352357</v>
      </c>
      <c r="Q144" s="251">
        <f>SUM(LisäyksetVähennykset[[#This Row],[Kuntien yhdistymisavustus (-0,98 €/as)]:[TE25: Uudistuksen rahoituksen siirtymäajan porrastus (25 % kustannusperusteinen / 75 % vos-kriteerit)]])</f>
        <v>330967.57966176374</v>
      </c>
      <c r="R144" s="112"/>
    </row>
    <row r="145" spans="1:18" s="45" customFormat="1" x14ac:dyDescent="0.25">
      <c r="A145" s="239">
        <v>445</v>
      </c>
      <c r="B145" s="239" t="s">
        <v>152</v>
      </c>
      <c r="C145" s="326">
        <v>-14570.64</v>
      </c>
      <c r="D145" s="121">
        <v>-26465.040000000001</v>
      </c>
      <c r="E145" s="121">
        <v>-14570.64</v>
      </c>
      <c r="F145" s="121">
        <v>-148.68</v>
      </c>
      <c r="G145" s="121">
        <v>-261379.43999999997</v>
      </c>
      <c r="H145" s="121">
        <v>-318282.01075000002</v>
      </c>
      <c r="I145" s="121">
        <v>-4499630.5183719164</v>
      </c>
      <c r="J145" s="34">
        <v>-414124.31526721222</v>
      </c>
      <c r="K145" s="34">
        <v>-443066.4</v>
      </c>
      <c r="L145" s="34">
        <v>-169792.56</v>
      </c>
      <c r="M145" s="34">
        <v>-174173.81139880564</v>
      </c>
      <c r="N145" s="34">
        <v>-57836.520000000004</v>
      </c>
      <c r="O145" s="449">
        <v>337696.10070079088</v>
      </c>
      <c r="P145" s="449">
        <v>-37575.972645305912</v>
      </c>
      <c r="Q145" s="251">
        <f>SUM(LisäyksetVähennykset[[#This Row],[Kuntien yhdistymisavustus (-0,98 €/as)]:[TE25: Uudistuksen rahoituksen siirtymäajan porrastus (25 % kustannusperusteinen / 75 % vos-kriteerit)]])</f>
        <v>-6093920.4477324495</v>
      </c>
      <c r="R145" s="112"/>
    </row>
    <row r="146" spans="1:18" s="45" customFormat="1" x14ac:dyDescent="0.25">
      <c r="A146" s="239">
        <v>475</v>
      </c>
      <c r="B146" s="239" t="s">
        <v>153</v>
      </c>
      <c r="C146" s="326">
        <v>-5306.7</v>
      </c>
      <c r="D146" s="121">
        <v>-9638.7000000000007</v>
      </c>
      <c r="E146" s="121">
        <v>-5306.7</v>
      </c>
      <c r="F146" s="121">
        <v>-54.15</v>
      </c>
      <c r="G146" s="121">
        <v>-95195.7</v>
      </c>
      <c r="H146" s="121">
        <v>-63695.839999999997</v>
      </c>
      <c r="I146" s="121">
        <v>-1368804.3046799542</v>
      </c>
      <c r="J146" s="34">
        <v>-843239.03479189507</v>
      </c>
      <c r="K146" s="34">
        <v>-161367</v>
      </c>
      <c r="L146" s="34">
        <v>-61839.3</v>
      </c>
      <c r="M146" s="34">
        <v>-119844.86556549472</v>
      </c>
      <c r="N146" s="34">
        <v>-21064.350000000002</v>
      </c>
      <c r="O146" s="449">
        <v>95482.600630911737</v>
      </c>
      <c r="P146" s="449">
        <v>-13641.957877921275</v>
      </c>
      <c r="Q146" s="251">
        <f>SUM(LisäyksetVähennykset[[#This Row],[Kuntien yhdistymisavustus (-0,98 €/as)]:[TE25: Uudistuksen rahoituksen siirtymäajan porrastus (25 % kustannusperusteinen / 75 % vos-kriteerit)]])</f>
        <v>-2673516.0022843536</v>
      </c>
      <c r="R146" s="112"/>
    </row>
    <row r="147" spans="1:18" s="45" customFormat="1" x14ac:dyDescent="0.25">
      <c r="A147" s="239">
        <v>480</v>
      </c>
      <c r="B147" s="239" t="s">
        <v>154</v>
      </c>
      <c r="C147" s="326">
        <v>-1871.8</v>
      </c>
      <c r="D147" s="121">
        <v>-3399.8</v>
      </c>
      <c r="E147" s="121">
        <v>-1871.8</v>
      </c>
      <c r="F147" s="121">
        <v>-19.100000000000001</v>
      </c>
      <c r="G147" s="121">
        <v>-33577.799999999996</v>
      </c>
      <c r="H147" s="121">
        <v>-35770.026250000003</v>
      </c>
      <c r="I147" s="121">
        <v>111836.96442156307</v>
      </c>
      <c r="J147" s="34">
        <v>-8360.4348004328185</v>
      </c>
      <c r="K147" s="34">
        <v>-56918</v>
      </c>
      <c r="L147" s="34">
        <v>-21812.2</v>
      </c>
      <c r="M147" s="34">
        <v>-37913.554333968474</v>
      </c>
      <c r="N147" s="34">
        <v>-7429.9000000000005</v>
      </c>
      <c r="O147" s="449">
        <v>87338.324722934267</v>
      </c>
      <c r="P147" s="449">
        <v>-2016.5691237829451</v>
      </c>
      <c r="Q147" s="251">
        <f>SUM(LisäyksetVähennykset[[#This Row],[Kuntien yhdistymisavustus (-0,98 €/as)]:[TE25: Uudistuksen rahoituksen siirtymäajan porrastus (25 % kustannusperusteinen / 75 % vos-kriteerit)]])</f>
        <v>-11785.6953636869</v>
      </c>
      <c r="R147" s="112"/>
    </row>
    <row r="148" spans="1:18" s="45" customFormat="1" x14ac:dyDescent="0.25">
      <c r="A148" s="239">
        <v>481</v>
      </c>
      <c r="B148" s="239" t="s">
        <v>155</v>
      </c>
      <c r="C148" s="326">
        <v>-9400.16</v>
      </c>
      <c r="D148" s="121">
        <v>-17073.760000000002</v>
      </c>
      <c r="E148" s="121">
        <v>-9400.16</v>
      </c>
      <c r="F148" s="121">
        <v>-95.92</v>
      </c>
      <c r="G148" s="121">
        <v>-168627.36</v>
      </c>
      <c r="H148" s="121">
        <v>-100255.02165</v>
      </c>
      <c r="I148" s="121">
        <v>328508.05771031545</v>
      </c>
      <c r="J148" s="34">
        <v>-40753.949618692233</v>
      </c>
      <c r="K148" s="34">
        <v>-285841.60000000003</v>
      </c>
      <c r="L148" s="34">
        <v>-109540.64</v>
      </c>
      <c r="M148" s="34">
        <v>-140818.39317583985</v>
      </c>
      <c r="N148" s="34">
        <v>-37312.880000000005</v>
      </c>
      <c r="O148" s="449">
        <v>183448.77365064411</v>
      </c>
      <c r="P148" s="449">
        <v>-48010.744680318749</v>
      </c>
      <c r="Q148" s="251">
        <f>SUM(LisäyksetVähennykset[[#This Row],[Kuntien yhdistymisavustus (-0,98 €/as)]:[TE25: Uudistuksen rahoituksen siirtymäajan porrastus (25 % kustannusperusteinen / 75 % vos-kriteerit)]])</f>
        <v>-455173.75776389136</v>
      </c>
      <c r="R148" s="112"/>
    </row>
    <row r="149" spans="1:18" s="45" customFormat="1" x14ac:dyDescent="0.25">
      <c r="A149" s="239">
        <v>483</v>
      </c>
      <c r="B149" s="239" t="s">
        <v>156</v>
      </c>
      <c r="C149" s="326">
        <v>-1037.82</v>
      </c>
      <c r="D149" s="121">
        <v>-1885.02</v>
      </c>
      <c r="E149" s="121">
        <v>-1037.82</v>
      </c>
      <c r="F149" s="121">
        <v>-10.59</v>
      </c>
      <c r="G149" s="121">
        <v>-18617.219999999998</v>
      </c>
      <c r="H149" s="121">
        <v>-39802.485000000001</v>
      </c>
      <c r="I149" s="121">
        <v>-212018.61245962916</v>
      </c>
      <c r="J149" s="34">
        <v>-248461.04502838277</v>
      </c>
      <c r="K149" s="34">
        <v>-31558.2</v>
      </c>
      <c r="L149" s="34">
        <v>-12093.78</v>
      </c>
      <c r="M149" s="34">
        <v>-39000.391232679067</v>
      </c>
      <c r="N149" s="34">
        <v>-4119.51</v>
      </c>
      <c r="O149" s="449">
        <v>40595.713300171599</v>
      </c>
      <c r="P149" s="449">
        <v>8978.4352129887957</v>
      </c>
      <c r="Q149" s="251">
        <f>SUM(LisäyksetVähennykset[[#This Row],[Kuntien yhdistymisavustus (-0,98 €/as)]:[TE25: Uudistuksen rahoituksen siirtymäajan porrastus (25 % kustannusperusteinen / 75 % vos-kriteerit)]])</f>
        <v>-560068.34520753066</v>
      </c>
      <c r="R149" s="112"/>
    </row>
    <row r="150" spans="1:18" s="45" customFormat="1" x14ac:dyDescent="0.25">
      <c r="A150" s="239">
        <v>484</v>
      </c>
      <c r="B150" s="239" t="s">
        <v>157</v>
      </c>
      <c r="C150" s="326">
        <v>-2845.92</v>
      </c>
      <c r="D150" s="121">
        <v>-5169.12</v>
      </c>
      <c r="E150" s="121">
        <v>-2845.92</v>
      </c>
      <c r="F150" s="121">
        <v>-29.04</v>
      </c>
      <c r="G150" s="121">
        <v>-51052.319999999992</v>
      </c>
      <c r="H150" s="121">
        <v>-39941.006300000001</v>
      </c>
      <c r="I150" s="121">
        <v>-370876.19512735825</v>
      </c>
      <c r="J150" s="34">
        <v>-12540.652200649229</v>
      </c>
      <c r="K150" s="34">
        <v>-86539.199999999997</v>
      </c>
      <c r="L150" s="34">
        <v>-33163.68</v>
      </c>
      <c r="M150" s="34">
        <v>-17041.685653569872</v>
      </c>
      <c r="N150" s="34">
        <v>-11296.56</v>
      </c>
      <c r="O150" s="449">
        <v>96005.837051500595</v>
      </c>
      <c r="P150" s="449">
        <v>-11296.942407384857</v>
      </c>
      <c r="Q150" s="251">
        <f>SUM(LisäyksetVähennykset[[#This Row],[Kuntien yhdistymisavustus (-0,98 €/as)]:[TE25: Uudistuksen rahoituksen siirtymäajan porrastus (25 % kustannusperusteinen / 75 % vos-kriteerit)]])</f>
        <v>-548632.40463746176</v>
      </c>
      <c r="R150" s="112"/>
    </row>
    <row r="151" spans="1:18" s="45" customFormat="1" x14ac:dyDescent="0.25">
      <c r="A151" s="239">
        <v>489</v>
      </c>
      <c r="B151" s="239" t="s">
        <v>158</v>
      </c>
      <c r="C151" s="326">
        <v>-1668.94</v>
      </c>
      <c r="D151" s="121">
        <v>-3031.34</v>
      </c>
      <c r="E151" s="121">
        <v>-1668.94</v>
      </c>
      <c r="F151" s="121">
        <v>-17.03</v>
      </c>
      <c r="G151" s="121">
        <v>-29938.739999999998</v>
      </c>
      <c r="H151" s="121">
        <v>-44852.216249999998</v>
      </c>
      <c r="I151" s="121">
        <v>633509.21216143866</v>
      </c>
      <c r="J151" s="34">
        <v>267981.68946221547</v>
      </c>
      <c r="K151" s="34">
        <v>-50749.4</v>
      </c>
      <c r="L151" s="34">
        <v>-19448.259999999998</v>
      </c>
      <c r="M151" s="34">
        <v>-44572.03074565882</v>
      </c>
      <c r="N151" s="34">
        <v>-6624.67</v>
      </c>
      <c r="O151" s="449">
        <v>57684.482908448612</v>
      </c>
      <c r="P151" s="449">
        <v>4866.4983992108318</v>
      </c>
      <c r="Q151" s="251">
        <f>SUM(LisäyksetVähennykset[[#This Row],[Kuntien yhdistymisavustus (-0,98 €/as)]:[TE25: Uudistuksen rahoituksen siirtymäajan porrastus (25 % kustannusperusteinen / 75 % vos-kriteerit)]])</f>
        <v>761470.3159356548</v>
      </c>
      <c r="R151" s="112"/>
    </row>
    <row r="152" spans="1:18" s="45" customFormat="1" x14ac:dyDescent="0.25">
      <c r="A152" s="239">
        <v>491</v>
      </c>
      <c r="B152" s="239" t="s">
        <v>159</v>
      </c>
      <c r="C152" s="326">
        <v>-50852.2</v>
      </c>
      <c r="D152" s="121">
        <v>-92364.2</v>
      </c>
      <c r="E152" s="121">
        <v>-50852.2</v>
      </c>
      <c r="F152" s="121">
        <v>-518.9</v>
      </c>
      <c r="G152" s="121">
        <v>-912226.2</v>
      </c>
      <c r="H152" s="121">
        <v>-2855571.9307499998</v>
      </c>
      <c r="I152" s="121">
        <v>-12122341.839662476</v>
      </c>
      <c r="J152" s="34">
        <v>-3713990.7709958358</v>
      </c>
      <c r="K152" s="34">
        <v>-1546322</v>
      </c>
      <c r="L152" s="34">
        <v>-592583.80000000005</v>
      </c>
      <c r="M152" s="34">
        <v>-145660.24278335078</v>
      </c>
      <c r="N152" s="34">
        <v>-201852.1</v>
      </c>
      <c r="O152" s="449">
        <v>2559318.0380514995</v>
      </c>
      <c r="P152" s="449">
        <v>317198.78271999257</v>
      </c>
      <c r="Q152" s="251">
        <f>SUM(LisäyksetVähennykset[[#This Row],[Kuntien yhdistymisavustus (-0,98 €/as)]:[TE25: Uudistuksen rahoituksen siirtymäajan porrastus (25 % kustannusperusteinen / 75 % vos-kriteerit)]])</f>
        <v>-19408619.563420169</v>
      </c>
      <c r="R152" s="112"/>
    </row>
    <row r="153" spans="1:18" s="45" customFormat="1" x14ac:dyDescent="0.25">
      <c r="A153" s="239">
        <v>494</v>
      </c>
      <c r="B153" s="239" t="s">
        <v>160</v>
      </c>
      <c r="C153" s="326">
        <v>-8574.02</v>
      </c>
      <c r="D153" s="121">
        <v>-15573.22</v>
      </c>
      <c r="E153" s="121">
        <v>-8574.02</v>
      </c>
      <c r="F153" s="121">
        <v>-87.49</v>
      </c>
      <c r="G153" s="121">
        <v>-153807.41999999998</v>
      </c>
      <c r="H153" s="121">
        <v>-277833.36499999999</v>
      </c>
      <c r="I153" s="121">
        <v>-1683048.3172458161</v>
      </c>
      <c r="J153" s="34">
        <v>-1715221.9960576578</v>
      </c>
      <c r="K153" s="34">
        <v>-260720.2</v>
      </c>
      <c r="L153" s="34">
        <v>-99913.58</v>
      </c>
      <c r="M153" s="34">
        <v>-222493.63038270202</v>
      </c>
      <c r="N153" s="34">
        <v>-34033.61</v>
      </c>
      <c r="O153" s="449">
        <v>163329.14263309597</v>
      </c>
      <c r="P153" s="449">
        <v>-12171.742906804604</v>
      </c>
      <c r="Q153" s="251">
        <f>SUM(LisäyksetVähennykset[[#This Row],[Kuntien yhdistymisavustus (-0,98 €/as)]:[TE25: Uudistuksen rahoituksen siirtymäajan porrastus (25 % kustannusperusteinen / 75 % vos-kriteerit)]])</f>
        <v>-4328723.4689598838</v>
      </c>
      <c r="R153" s="112"/>
    </row>
    <row r="154" spans="1:18" s="45" customFormat="1" x14ac:dyDescent="0.25">
      <c r="A154" s="239">
        <v>495</v>
      </c>
      <c r="B154" s="239" t="s">
        <v>161</v>
      </c>
      <c r="C154" s="326">
        <v>-1365.1399999999999</v>
      </c>
      <c r="D154" s="121">
        <v>-2479.54</v>
      </c>
      <c r="E154" s="121">
        <v>-1365.1399999999999</v>
      </c>
      <c r="F154" s="121">
        <v>-13.93</v>
      </c>
      <c r="G154" s="121">
        <v>-24488.94</v>
      </c>
      <c r="H154" s="121">
        <v>-39005.014999999999</v>
      </c>
      <c r="I154" s="121">
        <v>-7961.7651400020659</v>
      </c>
      <c r="J154" s="34">
        <v>-6242.852477370714</v>
      </c>
      <c r="K154" s="34">
        <v>-41511.4</v>
      </c>
      <c r="L154" s="34">
        <v>-15908.06</v>
      </c>
      <c r="M154" s="34">
        <v>-19139.103440231389</v>
      </c>
      <c r="N154" s="34">
        <v>-5418.77</v>
      </c>
      <c r="O154" s="449">
        <v>59588.200028801599</v>
      </c>
      <c r="P154" s="449">
        <v>1067.014506407133</v>
      </c>
      <c r="Q154" s="251">
        <f>SUM(LisäyksetVähennykset[[#This Row],[Kuntien yhdistymisavustus (-0,98 €/as)]:[TE25: Uudistuksen rahoituksen siirtymäajan porrastus (25 % kustannusperusteinen / 75 % vos-kriteerit)]])</f>
        <v>-104244.44152239541</v>
      </c>
      <c r="R154" s="112"/>
    </row>
    <row r="155" spans="1:18" s="45" customFormat="1" x14ac:dyDescent="0.25">
      <c r="A155" s="239">
        <v>498</v>
      </c>
      <c r="B155" s="239" t="s">
        <v>162</v>
      </c>
      <c r="C155" s="326">
        <v>-2266.7399999999998</v>
      </c>
      <c r="D155" s="121">
        <v>-4117.1400000000003</v>
      </c>
      <c r="E155" s="121">
        <v>-2266.7399999999998</v>
      </c>
      <c r="F155" s="121">
        <v>-23.13</v>
      </c>
      <c r="G155" s="121">
        <v>-40662.539999999994</v>
      </c>
      <c r="H155" s="121">
        <v>-25120.465</v>
      </c>
      <c r="I155" s="121">
        <v>73697.868990974603</v>
      </c>
      <c r="J155" s="34">
        <v>502348.32928779733</v>
      </c>
      <c r="K155" s="34">
        <v>-68927.400000000009</v>
      </c>
      <c r="L155" s="34">
        <v>-26414.46</v>
      </c>
      <c r="M155" s="34">
        <v>-88024.127273543709</v>
      </c>
      <c r="N155" s="34">
        <v>-8997.57</v>
      </c>
      <c r="O155" s="449">
        <v>128689.36746121282</v>
      </c>
      <c r="P155" s="449">
        <v>19751.0488696428</v>
      </c>
      <c r="Q155" s="251">
        <f>SUM(LisäyksetVähennykset[[#This Row],[Kuntien yhdistymisavustus (-0,98 €/as)]:[TE25: Uudistuksen rahoituksen siirtymäajan porrastus (25 % kustannusperusteinen / 75 % vos-kriteerit)]])</f>
        <v>457666.30233608384</v>
      </c>
      <c r="R155" s="112"/>
    </row>
    <row r="156" spans="1:18" s="45" customFormat="1" x14ac:dyDescent="0.25">
      <c r="A156" s="239">
        <v>499</v>
      </c>
      <c r="B156" s="239" t="s">
        <v>163</v>
      </c>
      <c r="C156" s="326">
        <v>-19343.239999999998</v>
      </c>
      <c r="D156" s="121">
        <v>-35133.64</v>
      </c>
      <c r="E156" s="121">
        <v>-19343.239999999998</v>
      </c>
      <c r="F156" s="121">
        <v>-197.38</v>
      </c>
      <c r="G156" s="121">
        <v>-346994.04</v>
      </c>
      <c r="H156" s="121">
        <v>-213270.16</v>
      </c>
      <c r="I156" s="121">
        <v>1283600.7430349656</v>
      </c>
      <c r="J156" s="34">
        <v>-83105.596079934316</v>
      </c>
      <c r="K156" s="34">
        <v>-588192.4</v>
      </c>
      <c r="L156" s="34">
        <v>-225407.96</v>
      </c>
      <c r="M156" s="34">
        <v>-468330.86486217775</v>
      </c>
      <c r="N156" s="34">
        <v>-76780.820000000007</v>
      </c>
      <c r="O156" s="449">
        <v>371945.82476859394</v>
      </c>
      <c r="P156" s="449">
        <v>-83749.505199159554</v>
      </c>
      <c r="Q156" s="251">
        <f>SUM(LisäyksetVähennykset[[#This Row],[Kuntien yhdistymisavustus (-0,98 €/as)]:[TE25: Uudistuksen rahoituksen siirtymäajan porrastus (25 % kustannusperusteinen / 75 % vos-kriteerit)]])</f>
        <v>-504302.27833771205</v>
      </c>
      <c r="R156" s="112"/>
    </row>
    <row r="157" spans="1:18" s="45" customFormat="1" x14ac:dyDescent="0.25">
      <c r="A157" s="239">
        <v>500</v>
      </c>
      <c r="B157" s="239" t="s">
        <v>164</v>
      </c>
      <c r="C157" s="326">
        <v>-10401.719999999999</v>
      </c>
      <c r="D157" s="121">
        <v>-18892.920000000002</v>
      </c>
      <c r="E157" s="121">
        <v>-10401.719999999999</v>
      </c>
      <c r="F157" s="121">
        <v>-106.14</v>
      </c>
      <c r="G157" s="121">
        <v>-186594.12</v>
      </c>
      <c r="H157" s="121">
        <v>-209294.29500000001</v>
      </c>
      <c r="I157" s="121">
        <v>2705573.7844638815</v>
      </c>
      <c r="J157" s="34">
        <v>921895.23565180879</v>
      </c>
      <c r="K157" s="34">
        <v>-316297.2</v>
      </c>
      <c r="L157" s="34">
        <v>-121211.88</v>
      </c>
      <c r="M157" s="34">
        <v>-275908.85631070973</v>
      </c>
      <c r="N157" s="34">
        <v>-41288.46</v>
      </c>
      <c r="O157" s="449">
        <v>375874.37989198999</v>
      </c>
      <c r="P157" s="449">
        <v>-3456.6891534615424</v>
      </c>
      <c r="Q157" s="251">
        <f>SUM(LisäyksetVähennykset[[#This Row],[Kuntien yhdistymisavustus (-0,98 €/as)]:[TE25: Uudistuksen rahoituksen siirtymäajan porrastus (25 % kustannusperusteinen / 75 % vos-kriteerit)]])</f>
        <v>2809489.3995435089</v>
      </c>
      <c r="R157" s="112"/>
    </row>
    <row r="158" spans="1:18" s="45" customFormat="1" x14ac:dyDescent="0.25">
      <c r="A158" s="239">
        <v>503</v>
      </c>
      <c r="B158" s="239" t="s">
        <v>165</v>
      </c>
      <c r="C158" s="326">
        <v>-7327.46</v>
      </c>
      <c r="D158" s="121">
        <v>-13309.06</v>
      </c>
      <c r="E158" s="121">
        <v>-7327.46</v>
      </c>
      <c r="F158" s="121">
        <v>-74.77</v>
      </c>
      <c r="G158" s="121">
        <v>-131445.65999999997</v>
      </c>
      <c r="H158" s="121">
        <v>-168131.24249999999</v>
      </c>
      <c r="I158" s="121">
        <v>-627304.2812280748</v>
      </c>
      <c r="J158" s="34">
        <v>-567824.92954429891</v>
      </c>
      <c r="K158" s="34">
        <v>-222814.6</v>
      </c>
      <c r="L158" s="34">
        <v>-85387.34</v>
      </c>
      <c r="M158" s="34">
        <v>-79616.515297309248</v>
      </c>
      <c r="N158" s="34">
        <v>-29085.530000000002</v>
      </c>
      <c r="O158" s="449">
        <v>180288.39601773233</v>
      </c>
      <c r="P158" s="449">
        <v>-8673.4673093180172</v>
      </c>
      <c r="Q158" s="251">
        <f>SUM(LisäyksetVähennykset[[#This Row],[Kuntien yhdistymisavustus (-0,98 €/as)]:[TE25: Uudistuksen rahoituksen siirtymäajan porrastus (25 % kustannusperusteinen / 75 % vos-kriteerit)]])</f>
        <v>-1768033.9198612687</v>
      </c>
      <c r="R158" s="112"/>
    </row>
    <row r="159" spans="1:18" s="45" customFormat="1" x14ac:dyDescent="0.25">
      <c r="A159" s="239">
        <v>504</v>
      </c>
      <c r="B159" s="239" t="s">
        <v>166</v>
      </c>
      <c r="C159" s="326">
        <v>-1643.46</v>
      </c>
      <c r="D159" s="121">
        <v>-2985.06</v>
      </c>
      <c r="E159" s="121">
        <v>-1643.46</v>
      </c>
      <c r="F159" s="121">
        <v>-16.77</v>
      </c>
      <c r="G159" s="121">
        <v>-29481.659999999996</v>
      </c>
      <c r="H159" s="121">
        <v>-44483.01</v>
      </c>
      <c r="I159" s="121">
        <v>-480665.71192696487</v>
      </c>
      <c r="J159" s="34">
        <v>-130003.9088977042</v>
      </c>
      <c r="K159" s="34">
        <v>-49974.6</v>
      </c>
      <c r="L159" s="34">
        <v>-19151.34</v>
      </c>
      <c r="M159" s="34">
        <v>-11873.244348843013</v>
      </c>
      <c r="N159" s="34">
        <v>-6523.5300000000007</v>
      </c>
      <c r="O159" s="449">
        <v>41353.150778867275</v>
      </c>
      <c r="P159" s="449">
        <v>-1766.1488724441806</v>
      </c>
      <c r="Q159" s="251">
        <f>SUM(LisäyksetVähennykset[[#This Row],[Kuntien yhdistymisavustus (-0,98 €/as)]:[TE25: Uudistuksen rahoituksen siirtymäajan porrastus (25 % kustannusperusteinen / 75 % vos-kriteerit)]])</f>
        <v>-738858.7532670889</v>
      </c>
      <c r="R159" s="112"/>
    </row>
    <row r="160" spans="1:18" s="45" customFormat="1" x14ac:dyDescent="0.25">
      <c r="A160" s="239">
        <v>505</v>
      </c>
      <c r="B160" s="239" t="s">
        <v>167</v>
      </c>
      <c r="C160" s="326">
        <v>-20515.32</v>
      </c>
      <c r="D160" s="121">
        <v>-37262.520000000004</v>
      </c>
      <c r="E160" s="121">
        <v>-20515.32</v>
      </c>
      <c r="F160" s="121">
        <v>-209.34</v>
      </c>
      <c r="G160" s="121">
        <v>-368019.72</v>
      </c>
      <c r="H160" s="121">
        <v>-847687.96975000005</v>
      </c>
      <c r="I160" s="121">
        <v>-686844.96260971308</v>
      </c>
      <c r="J160" s="34">
        <v>-88388.985109530389</v>
      </c>
      <c r="K160" s="34">
        <v>-623833.20000000007</v>
      </c>
      <c r="L160" s="34">
        <v>-239066.28</v>
      </c>
      <c r="M160" s="34">
        <v>-328118.64697556029</v>
      </c>
      <c r="N160" s="34">
        <v>-81433.260000000009</v>
      </c>
      <c r="O160" s="449">
        <v>516581.89035596396</v>
      </c>
      <c r="P160" s="449">
        <v>-68636.823332853965</v>
      </c>
      <c r="Q160" s="251">
        <f>SUM(LisäyksetVähennykset[[#This Row],[Kuntien yhdistymisavustus (-0,98 €/as)]:[TE25: Uudistuksen rahoituksen siirtymäajan porrastus (25 % kustannusperusteinen / 75 % vos-kriteerit)]])</f>
        <v>-2893950.4574216935</v>
      </c>
      <c r="R160" s="112"/>
    </row>
    <row r="161" spans="1:18" s="45" customFormat="1" x14ac:dyDescent="0.25">
      <c r="A161" s="239">
        <v>507</v>
      </c>
      <c r="B161" s="239" t="s">
        <v>168</v>
      </c>
      <c r="C161" s="326">
        <v>-6915.86</v>
      </c>
      <c r="D161" s="121">
        <v>-12561.460000000001</v>
      </c>
      <c r="E161" s="121">
        <v>-6915.86</v>
      </c>
      <c r="F161" s="121">
        <v>-70.570000000000007</v>
      </c>
      <c r="G161" s="121">
        <v>-124062.05999999998</v>
      </c>
      <c r="H161" s="121">
        <v>-274861.565</v>
      </c>
      <c r="I161" s="121">
        <v>-1410487.6499089282</v>
      </c>
      <c r="J161" s="34">
        <v>-332339.47690672416</v>
      </c>
      <c r="K161" s="34">
        <v>-210298.6</v>
      </c>
      <c r="L161" s="34">
        <v>-80590.94</v>
      </c>
      <c r="M161" s="34">
        <v>-10777.711785003445</v>
      </c>
      <c r="N161" s="34">
        <v>-27451.73</v>
      </c>
      <c r="O161" s="449">
        <v>284274.49610750668</v>
      </c>
      <c r="P161" s="449">
        <v>25423.479168058315</v>
      </c>
      <c r="Q161" s="251">
        <f>SUM(LisäyksetVähennykset[[#This Row],[Kuntien yhdistymisavustus (-0,98 €/as)]:[TE25: Uudistuksen rahoituksen siirtymäajan porrastus (25 % kustannusperusteinen / 75 % vos-kriteerit)]])</f>
        <v>-2187635.5083250911</v>
      </c>
      <c r="R161" s="112"/>
    </row>
    <row r="162" spans="1:18" s="45" customFormat="1" x14ac:dyDescent="0.25">
      <c r="A162" s="239">
        <v>508</v>
      </c>
      <c r="B162" s="239" t="s">
        <v>169</v>
      </c>
      <c r="C162" s="326">
        <v>-9084.6</v>
      </c>
      <c r="D162" s="121">
        <v>-16500.599999999999</v>
      </c>
      <c r="E162" s="121">
        <v>-9084.6</v>
      </c>
      <c r="F162" s="121">
        <v>-92.7</v>
      </c>
      <c r="G162" s="121">
        <v>-162966.59999999998</v>
      </c>
      <c r="H162" s="121">
        <v>-579182.89005000005</v>
      </c>
      <c r="I162" s="121">
        <v>-836985.06646362867</v>
      </c>
      <c r="J162" s="34">
        <v>-254886.44335563492</v>
      </c>
      <c r="K162" s="34">
        <v>-276246</v>
      </c>
      <c r="L162" s="34">
        <v>-105863.4</v>
      </c>
      <c r="M162" s="34">
        <v>0</v>
      </c>
      <c r="N162" s="34">
        <v>-36060.300000000003</v>
      </c>
      <c r="O162" s="449">
        <v>591174.74359396612</v>
      </c>
      <c r="P162" s="449">
        <v>-38389.109924341668</v>
      </c>
      <c r="Q162" s="251">
        <f>SUM(LisäyksetVähennykset[[#This Row],[Kuntien yhdistymisavustus (-0,98 €/as)]:[TE25: Uudistuksen rahoituksen siirtymäajan porrastus (25 % kustannusperusteinen / 75 % vos-kriteerit)]])</f>
        <v>-1734167.5661996389</v>
      </c>
      <c r="R162" s="112"/>
    </row>
    <row r="163" spans="1:18" s="45" customFormat="1" x14ac:dyDescent="0.25">
      <c r="A163" s="239">
        <v>529</v>
      </c>
      <c r="B163" s="239" t="s">
        <v>170</v>
      </c>
      <c r="C163" s="326">
        <v>-19726.419999999998</v>
      </c>
      <c r="D163" s="121">
        <v>-35829.620000000003</v>
      </c>
      <c r="E163" s="121">
        <v>-19726.419999999998</v>
      </c>
      <c r="F163" s="121">
        <v>-201.29</v>
      </c>
      <c r="G163" s="121">
        <v>-353867.81999999995</v>
      </c>
      <c r="H163" s="121">
        <v>-550625.93805</v>
      </c>
      <c r="I163" s="121">
        <v>4328799.4813034628</v>
      </c>
      <c r="J163" s="34">
        <v>265447.47238267853</v>
      </c>
      <c r="K163" s="34">
        <v>-599844.20000000007</v>
      </c>
      <c r="L163" s="34">
        <v>-229873.18</v>
      </c>
      <c r="M163" s="34">
        <v>-217640.93213136186</v>
      </c>
      <c r="N163" s="34">
        <v>-78301.81</v>
      </c>
      <c r="O163" s="449">
        <v>807974.29863670806</v>
      </c>
      <c r="P163" s="449">
        <v>-40860.269563616195</v>
      </c>
      <c r="Q163" s="251">
        <f>SUM(LisäyksetVähennykset[[#This Row],[Kuntien yhdistymisavustus (-0,98 €/as)]:[TE25: Uudistuksen rahoituksen siirtymäajan porrastus (25 % kustannusperusteinen / 75 % vos-kriteerit)]])</f>
        <v>3255723.3525778712</v>
      </c>
      <c r="R163" s="112"/>
    </row>
    <row r="164" spans="1:18" s="45" customFormat="1" x14ac:dyDescent="0.25">
      <c r="A164" s="239">
        <v>531</v>
      </c>
      <c r="B164" s="239" t="s">
        <v>171</v>
      </c>
      <c r="C164" s="326">
        <v>-4840.22</v>
      </c>
      <c r="D164" s="121">
        <v>-8791.42</v>
      </c>
      <c r="E164" s="121">
        <v>-4840.22</v>
      </c>
      <c r="F164" s="121">
        <v>-49.39</v>
      </c>
      <c r="G164" s="121">
        <v>-86827.62</v>
      </c>
      <c r="H164" s="121">
        <v>-145722.465</v>
      </c>
      <c r="I164" s="121">
        <v>-1123293.0359543334</v>
      </c>
      <c r="J164" s="34">
        <v>-871526.56794134167</v>
      </c>
      <c r="K164" s="34">
        <v>-147182.20000000001</v>
      </c>
      <c r="L164" s="34">
        <v>-56403.38</v>
      </c>
      <c r="M164" s="34">
        <v>-22620.790857804044</v>
      </c>
      <c r="N164" s="34">
        <v>-19212.71</v>
      </c>
      <c r="O164" s="449">
        <v>439468.97913175786</v>
      </c>
      <c r="P164" s="449">
        <v>-591.1212640759768</v>
      </c>
      <c r="Q164" s="251">
        <f>SUM(LisäyksetVähennykset[[#This Row],[Kuntien yhdistymisavustus (-0,98 €/as)]:[TE25: Uudistuksen rahoituksen siirtymäajan porrastus (25 % kustannusperusteinen / 75 % vos-kriteerit)]])</f>
        <v>-2052432.161885797</v>
      </c>
      <c r="R164" s="112"/>
    </row>
    <row r="165" spans="1:18" s="45" customFormat="1" x14ac:dyDescent="0.25">
      <c r="A165" s="239">
        <v>535</v>
      </c>
      <c r="B165" s="239" t="s">
        <v>172</v>
      </c>
      <c r="C165" s="326">
        <v>-10170.44</v>
      </c>
      <c r="D165" s="121">
        <v>-18472.84</v>
      </c>
      <c r="E165" s="121">
        <v>-10170.44</v>
      </c>
      <c r="F165" s="121">
        <v>-103.78</v>
      </c>
      <c r="G165" s="121">
        <v>-182445.24</v>
      </c>
      <c r="H165" s="121">
        <v>-270887.34000000003</v>
      </c>
      <c r="I165" s="121">
        <v>431355.8732414273</v>
      </c>
      <c r="J165" s="34">
        <v>-96533.653856723715</v>
      </c>
      <c r="K165" s="34">
        <v>-309264.40000000002</v>
      </c>
      <c r="L165" s="34">
        <v>-118516.76</v>
      </c>
      <c r="M165" s="34">
        <v>-345622.25885597424</v>
      </c>
      <c r="N165" s="34">
        <v>-40370.42</v>
      </c>
      <c r="O165" s="449">
        <v>249789.93803309952</v>
      </c>
      <c r="P165" s="449">
        <v>-18382.03553131604</v>
      </c>
      <c r="Q165" s="251">
        <f>SUM(LisäyksetVähennykset[[#This Row],[Kuntien yhdistymisavustus (-0,98 €/as)]:[TE25: Uudistuksen rahoituksen siirtymäajan porrastus (25 % kustannusperusteinen / 75 % vos-kriteerit)]])</f>
        <v>-739793.79696948733</v>
      </c>
      <c r="R165" s="112"/>
    </row>
    <row r="166" spans="1:18" s="45" customFormat="1" x14ac:dyDescent="0.25">
      <c r="A166" s="239">
        <v>536</v>
      </c>
      <c r="B166" s="239" t="s">
        <v>173</v>
      </c>
      <c r="C166" s="326">
        <v>-35452.479999999996</v>
      </c>
      <c r="D166" s="121">
        <v>-64393.279999999999</v>
      </c>
      <c r="E166" s="121">
        <v>-35452.479999999996</v>
      </c>
      <c r="F166" s="121">
        <v>-361.76</v>
      </c>
      <c r="G166" s="121">
        <v>-635974.07999999996</v>
      </c>
      <c r="H166" s="121">
        <v>-1945566.4069999999</v>
      </c>
      <c r="I166" s="121">
        <v>-1468266.4195354653</v>
      </c>
      <c r="J166" s="34">
        <v>-149397.33491208209</v>
      </c>
      <c r="K166" s="34">
        <v>-1078044.8</v>
      </c>
      <c r="L166" s="34">
        <v>-413129.92</v>
      </c>
      <c r="M166" s="34">
        <v>-472088.94619469513</v>
      </c>
      <c r="N166" s="34">
        <v>-140724.64000000001</v>
      </c>
      <c r="O166" s="449">
        <v>1727461.7992306368</v>
      </c>
      <c r="P166" s="449">
        <v>-180902.85756571358</v>
      </c>
      <c r="Q166" s="251">
        <f>SUM(LisäyksetVähennykset[[#This Row],[Kuntien yhdistymisavustus (-0,98 €/as)]:[TE25: Uudistuksen rahoituksen siirtymäajan porrastus (25 % kustannusperusteinen / 75 % vos-kriteerit)]])</f>
        <v>-4892293.6059773192</v>
      </c>
      <c r="R166" s="112"/>
    </row>
    <row r="167" spans="1:18" s="45" customFormat="1" x14ac:dyDescent="0.25">
      <c r="A167" s="239">
        <v>538</v>
      </c>
      <c r="B167" s="239" t="s">
        <v>174</v>
      </c>
      <c r="C167" s="326">
        <v>-4565.82</v>
      </c>
      <c r="D167" s="121">
        <v>-8293.02</v>
      </c>
      <c r="E167" s="121">
        <v>-4565.82</v>
      </c>
      <c r="F167" s="121">
        <v>-46.59</v>
      </c>
      <c r="G167" s="121">
        <v>-81905.219999999987</v>
      </c>
      <c r="H167" s="121">
        <v>-40896.347099999999</v>
      </c>
      <c r="I167" s="121">
        <v>4520.992781539514</v>
      </c>
      <c r="J167" s="34">
        <v>-88592.711074054299</v>
      </c>
      <c r="K167" s="34">
        <v>-138838.20000000001</v>
      </c>
      <c r="L167" s="34">
        <v>-53205.78</v>
      </c>
      <c r="M167" s="34">
        <v>-94726.025759455428</v>
      </c>
      <c r="N167" s="34">
        <v>-18123.510000000002</v>
      </c>
      <c r="O167" s="449">
        <v>100731.70676837518</v>
      </c>
      <c r="P167" s="449">
        <v>-22958.57822509094</v>
      </c>
      <c r="Q167" s="251">
        <f>SUM(LisäyksetVähennykset[[#This Row],[Kuntien yhdistymisavustus (-0,98 €/as)]:[TE25: Uudistuksen rahoituksen siirtymäajan porrastus (25 % kustannusperusteinen / 75 % vos-kriteerit)]])</f>
        <v>-451464.92260868591</v>
      </c>
      <c r="R167" s="112"/>
    </row>
    <row r="168" spans="1:18" s="45" customFormat="1" x14ac:dyDescent="0.25">
      <c r="A168" s="239">
        <v>541</v>
      </c>
      <c r="B168" s="239" t="s">
        <v>175</v>
      </c>
      <c r="C168" s="326">
        <v>-8800.4</v>
      </c>
      <c r="D168" s="121">
        <v>-15984.4</v>
      </c>
      <c r="E168" s="121">
        <v>-8800.4</v>
      </c>
      <c r="F168" s="121">
        <v>-89.8</v>
      </c>
      <c r="G168" s="121">
        <v>-157868.4</v>
      </c>
      <c r="H168" s="121">
        <v>-285333.9449</v>
      </c>
      <c r="I168" s="121">
        <v>2452029.1786533692</v>
      </c>
      <c r="J168" s="34">
        <v>1344684.0561266013</v>
      </c>
      <c r="K168" s="34">
        <v>-267604</v>
      </c>
      <c r="L168" s="34">
        <v>-102551.6</v>
      </c>
      <c r="M168" s="34">
        <v>-226665.18486670888</v>
      </c>
      <c r="N168" s="34">
        <v>-34932.200000000004</v>
      </c>
      <c r="O168" s="449">
        <v>242239.31361104886</v>
      </c>
      <c r="P168" s="449">
        <v>128761.58199332695</v>
      </c>
      <c r="Q168" s="251">
        <f>SUM(LisäyksetVähennykset[[#This Row],[Kuntien yhdistymisavustus (-0,98 €/as)]:[TE25: Uudistuksen rahoituksen siirtymäajan porrastus (25 % kustannusperusteinen / 75 % vos-kriteerit)]])</f>
        <v>3059083.8006176376</v>
      </c>
      <c r="R168" s="112"/>
    </row>
    <row r="169" spans="1:18" s="45" customFormat="1" x14ac:dyDescent="0.25">
      <c r="A169" s="239">
        <v>543</v>
      </c>
      <c r="B169" s="239" t="s">
        <v>176</v>
      </c>
      <c r="C169" s="326">
        <v>-44147.040000000001</v>
      </c>
      <c r="D169" s="121">
        <v>-80185.440000000002</v>
      </c>
      <c r="E169" s="121">
        <v>-44147.040000000001</v>
      </c>
      <c r="F169" s="121">
        <v>-450.48</v>
      </c>
      <c r="G169" s="121">
        <v>-791943.84</v>
      </c>
      <c r="H169" s="121">
        <v>-1928310.2568000001</v>
      </c>
      <c r="I169" s="121">
        <v>5233977.5570725771</v>
      </c>
      <c r="J169" s="34">
        <v>1450762.6195492414</v>
      </c>
      <c r="K169" s="34">
        <v>-1342430.4000000001</v>
      </c>
      <c r="L169" s="34">
        <v>-514448.16</v>
      </c>
      <c r="M169" s="34">
        <v>-841712.0442421186</v>
      </c>
      <c r="N169" s="34">
        <v>-175236.72</v>
      </c>
      <c r="O169" s="449">
        <v>1069403.5095069902</v>
      </c>
      <c r="P169" s="449">
        <v>-248142.24580775783</v>
      </c>
      <c r="Q169" s="251">
        <f>SUM(LisäyksetVähennykset[[#This Row],[Kuntien yhdistymisavustus (-0,98 €/as)]:[TE25: Uudistuksen rahoituksen siirtymäajan porrastus (25 % kustannusperusteinen / 75 % vos-kriteerit)]])</f>
        <v>1742990.0192789319</v>
      </c>
      <c r="R169" s="112"/>
    </row>
    <row r="170" spans="1:18" s="45" customFormat="1" x14ac:dyDescent="0.25">
      <c r="A170" s="239">
        <v>545</v>
      </c>
      <c r="B170" s="239" t="s">
        <v>177</v>
      </c>
      <c r="C170" s="326">
        <v>-9362.92</v>
      </c>
      <c r="D170" s="121">
        <v>-17006.12</v>
      </c>
      <c r="E170" s="121">
        <v>-9362.92</v>
      </c>
      <c r="F170" s="121">
        <v>-95.54</v>
      </c>
      <c r="G170" s="121">
        <v>-167959.31999999998</v>
      </c>
      <c r="H170" s="121">
        <v>-69670.441900000005</v>
      </c>
      <c r="I170" s="121">
        <v>1844380.1191372457</v>
      </c>
      <c r="J170" s="34">
        <v>1093153.6479346761</v>
      </c>
      <c r="K170" s="34">
        <v>-284709.2</v>
      </c>
      <c r="L170" s="34">
        <v>-109106.68</v>
      </c>
      <c r="M170" s="34">
        <v>-354200.00292075961</v>
      </c>
      <c r="N170" s="34">
        <v>-37165.06</v>
      </c>
      <c r="O170" s="449">
        <v>254727.42332646169</v>
      </c>
      <c r="P170" s="449">
        <v>-81411.96774579474</v>
      </c>
      <c r="Q170" s="251">
        <f>SUM(LisäyksetVähennykset[[#This Row],[Kuntien yhdistymisavustus (-0,98 €/as)]:[TE25: Uudistuksen rahoituksen siirtymäajan porrastus (25 % kustannusperusteinen / 75 % vos-kriteerit)]])</f>
        <v>2052211.0178318291</v>
      </c>
      <c r="R170" s="112"/>
    </row>
    <row r="171" spans="1:18" s="45" customFormat="1" x14ac:dyDescent="0.25">
      <c r="A171" s="239">
        <v>560</v>
      </c>
      <c r="B171" s="239" t="s">
        <v>178</v>
      </c>
      <c r="C171" s="326">
        <v>-15337.98</v>
      </c>
      <c r="D171" s="121">
        <v>-27858.78</v>
      </c>
      <c r="E171" s="121">
        <v>-15337.98</v>
      </c>
      <c r="F171" s="121">
        <v>-156.51</v>
      </c>
      <c r="G171" s="121">
        <v>-275144.57999999996</v>
      </c>
      <c r="H171" s="121">
        <v>-645881.57334999996</v>
      </c>
      <c r="I171" s="121">
        <v>142886.77238777475</v>
      </c>
      <c r="J171" s="34">
        <v>-66507.301104555314</v>
      </c>
      <c r="K171" s="34">
        <v>-466399.8</v>
      </c>
      <c r="L171" s="34">
        <v>-178734.42</v>
      </c>
      <c r="M171" s="34">
        <v>-269364.55764948111</v>
      </c>
      <c r="N171" s="34">
        <v>-60882.39</v>
      </c>
      <c r="O171" s="449">
        <v>353280.8167155399</v>
      </c>
      <c r="P171" s="449">
        <v>42208.128401227121</v>
      </c>
      <c r="Q171" s="251">
        <f>SUM(LisäyksetVähennykset[[#This Row],[Kuntien yhdistymisavustus (-0,98 €/as)]:[TE25: Uudistuksen rahoituksen siirtymäajan porrastus (25 % kustannusperusteinen / 75 % vos-kriteerit)]])</f>
        <v>-1483230.1545994945</v>
      </c>
      <c r="R171" s="112"/>
    </row>
    <row r="172" spans="1:18" s="45" customFormat="1" x14ac:dyDescent="0.25">
      <c r="A172" s="239">
        <v>561</v>
      </c>
      <c r="B172" s="239" t="s">
        <v>179</v>
      </c>
      <c r="C172" s="326">
        <v>-1277.92</v>
      </c>
      <c r="D172" s="121">
        <v>-2321.12</v>
      </c>
      <c r="E172" s="121">
        <v>-1277.92</v>
      </c>
      <c r="F172" s="121">
        <v>-13.040000000000001</v>
      </c>
      <c r="G172" s="121">
        <v>-22924.319999999996</v>
      </c>
      <c r="H172" s="121">
        <v>-21259.61</v>
      </c>
      <c r="I172" s="121">
        <v>397976.52731554653</v>
      </c>
      <c r="J172" s="34">
        <v>270393.29737263051</v>
      </c>
      <c r="K172" s="34">
        <v>-38859.200000000004</v>
      </c>
      <c r="L172" s="34">
        <v>-14891.68</v>
      </c>
      <c r="M172" s="34">
        <v>-39563.687844784254</v>
      </c>
      <c r="N172" s="34">
        <v>-5072.5600000000004</v>
      </c>
      <c r="O172" s="449">
        <v>58560.919115655997</v>
      </c>
      <c r="P172" s="449">
        <v>2817.8418012032344</v>
      </c>
      <c r="Q172" s="251">
        <f>SUM(LisäyksetVähennykset[[#This Row],[Kuntien yhdistymisavustus (-0,98 €/as)]:[TE25: Uudistuksen rahoituksen siirtymäajan porrastus (25 % kustannusperusteinen / 75 % vos-kriteerit)]])</f>
        <v>582287.52776025201</v>
      </c>
      <c r="R172" s="112"/>
    </row>
    <row r="173" spans="1:18" s="45" customFormat="1" x14ac:dyDescent="0.25">
      <c r="A173" s="239">
        <v>562</v>
      </c>
      <c r="B173" s="239" t="s">
        <v>180</v>
      </c>
      <c r="C173" s="326">
        <v>-8691.619999999999</v>
      </c>
      <c r="D173" s="121">
        <v>-15786.82</v>
      </c>
      <c r="E173" s="121">
        <v>-8691.619999999999</v>
      </c>
      <c r="F173" s="121">
        <v>-88.69</v>
      </c>
      <c r="G173" s="121">
        <v>-155917.01999999999</v>
      </c>
      <c r="H173" s="121">
        <v>-271738.67499999999</v>
      </c>
      <c r="I173" s="121">
        <v>-14697.310719990495</v>
      </c>
      <c r="J173" s="34">
        <v>-37765.664783552696</v>
      </c>
      <c r="K173" s="34">
        <v>-264296.2</v>
      </c>
      <c r="L173" s="34">
        <v>-101283.98</v>
      </c>
      <c r="M173" s="34">
        <v>-109759.03294800126</v>
      </c>
      <c r="N173" s="34">
        <v>-34500.410000000003</v>
      </c>
      <c r="O173" s="449">
        <v>237881.160562417</v>
      </c>
      <c r="P173" s="449">
        <v>6777.6396494375076</v>
      </c>
      <c r="Q173" s="251">
        <f>SUM(LisäyksetVähennykset[[#This Row],[Kuntien yhdistymisavustus (-0,98 €/as)]:[TE25: Uudistuksen rahoituksen siirtymäajan porrastus (25 % kustannusperusteinen / 75 % vos-kriteerit)]])</f>
        <v>-778558.24323968997</v>
      </c>
      <c r="R173" s="112"/>
    </row>
    <row r="174" spans="1:18" s="45" customFormat="1" x14ac:dyDescent="0.25">
      <c r="A174" s="239">
        <v>563</v>
      </c>
      <c r="B174" s="239" t="s">
        <v>181</v>
      </c>
      <c r="C174" s="326">
        <v>-6773.76</v>
      </c>
      <c r="D174" s="121">
        <v>-12303.36</v>
      </c>
      <c r="E174" s="121">
        <v>-6773.76</v>
      </c>
      <c r="F174" s="121">
        <v>-69.12</v>
      </c>
      <c r="G174" s="121">
        <v>-121512.95999999999</v>
      </c>
      <c r="H174" s="121">
        <v>-255857.33499999999</v>
      </c>
      <c r="I174" s="121">
        <v>-675793.02046721533</v>
      </c>
      <c r="J174" s="34">
        <v>-830207.15617571305</v>
      </c>
      <c r="K174" s="34">
        <v>-205977.60000000001</v>
      </c>
      <c r="L174" s="34">
        <v>-78935.039999999994</v>
      </c>
      <c r="M174" s="34">
        <v>-102770.84829545791</v>
      </c>
      <c r="N174" s="34">
        <v>-26887.68</v>
      </c>
      <c r="O174" s="449">
        <v>228221.41507628036</v>
      </c>
      <c r="P174" s="449">
        <v>-3099.1817343898292</v>
      </c>
      <c r="Q174" s="251">
        <f>SUM(LisäyksetVähennykset[[#This Row],[Kuntien yhdistymisavustus (-0,98 €/as)]:[TE25: Uudistuksen rahoituksen siirtymäajan porrastus (25 % kustannusperusteinen / 75 % vos-kriteerit)]])</f>
        <v>-2098739.4065964958</v>
      </c>
      <c r="R174" s="112"/>
    </row>
    <row r="175" spans="1:18" s="45" customFormat="1" x14ac:dyDescent="0.25">
      <c r="A175" s="239">
        <v>564</v>
      </c>
      <c r="B175" s="239" t="s">
        <v>182</v>
      </c>
      <c r="C175" s="326">
        <v>-211828.96</v>
      </c>
      <c r="D175" s="121">
        <v>-384750.56</v>
      </c>
      <c r="E175" s="121">
        <v>-211828.96</v>
      </c>
      <c r="F175" s="121">
        <v>-2161.52</v>
      </c>
      <c r="G175" s="121">
        <v>-3799952.1599999997</v>
      </c>
      <c r="H175" s="121">
        <v>-12107882.0526</v>
      </c>
      <c r="I175" s="121">
        <v>-14761047.961879341</v>
      </c>
      <c r="J175" s="34">
        <v>-895420.31931349437</v>
      </c>
      <c r="K175" s="34">
        <v>-6441329.6000000006</v>
      </c>
      <c r="L175" s="34">
        <v>-2468455.84</v>
      </c>
      <c r="M175" s="34">
        <v>-2662625.2225430026</v>
      </c>
      <c r="N175" s="34">
        <v>-840831.28</v>
      </c>
      <c r="O175" s="449">
        <v>7460840.1531818509</v>
      </c>
      <c r="P175" s="449">
        <v>-261637.66844993737</v>
      </c>
      <c r="Q175" s="251">
        <f>SUM(LisäyksetVähennykset[[#This Row],[Kuntien yhdistymisavustus (-0,98 €/as)]:[TE25: Uudistuksen rahoituksen siirtymäajan porrastus (25 % kustannusperusteinen / 75 % vos-kriteerit)]])</f>
        <v>-37588911.951603919</v>
      </c>
      <c r="R175" s="112"/>
    </row>
    <row r="176" spans="1:18" s="45" customFormat="1" x14ac:dyDescent="0.25">
      <c r="A176" s="239">
        <v>576</v>
      </c>
      <c r="B176" s="239" t="s">
        <v>183</v>
      </c>
      <c r="C176" s="326">
        <v>-2622.48</v>
      </c>
      <c r="D176" s="121">
        <v>-4763.28</v>
      </c>
      <c r="E176" s="121">
        <v>-2622.48</v>
      </c>
      <c r="F176" s="121">
        <v>-26.76</v>
      </c>
      <c r="G176" s="121">
        <v>-47044.079999999994</v>
      </c>
      <c r="H176" s="121">
        <v>-82653.89</v>
      </c>
      <c r="I176" s="121">
        <v>361001.78521974734</v>
      </c>
      <c r="J176" s="34">
        <v>270715.78694807622</v>
      </c>
      <c r="K176" s="34">
        <v>-79744.800000000003</v>
      </c>
      <c r="L176" s="34">
        <v>-30559.919999999998</v>
      </c>
      <c r="M176" s="34">
        <v>-30746.972433433515</v>
      </c>
      <c r="N176" s="34">
        <v>-10409.640000000001</v>
      </c>
      <c r="O176" s="449">
        <v>105369.78120705643</v>
      </c>
      <c r="P176" s="449">
        <v>15209.281478364355</v>
      </c>
      <c r="Q176" s="251">
        <f>SUM(LisäyksetVähennykset[[#This Row],[Kuntien yhdistymisavustus (-0,98 €/as)]:[TE25: Uudistuksen rahoituksen siirtymäajan porrastus (25 % kustannusperusteinen / 75 % vos-kriteerit)]])</f>
        <v>461102.33241981087</v>
      </c>
      <c r="R176" s="112"/>
    </row>
    <row r="177" spans="1:18" s="45" customFormat="1" x14ac:dyDescent="0.25">
      <c r="A177" s="239">
        <v>577</v>
      </c>
      <c r="B177" s="239" t="s">
        <v>184</v>
      </c>
      <c r="C177" s="326">
        <v>-10996.58</v>
      </c>
      <c r="D177" s="121">
        <v>-19973.38</v>
      </c>
      <c r="E177" s="121">
        <v>-10996.58</v>
      </c>
      <c r="F177" s="121">
        <v>-112.21000000000001</v>
      </c>
      <c r="G177" s="121">
        <v>-197265.18</v>
      </c>
      <c r="H177" s="121">
        <v>-388948.13685000001</v>
      </c>
      <c r="I177" s="121">
        <v>320052.1982920107</v>
      </c>
      <c r="J177" s="34">
        <v>-47077.109609312807</v>
      </c>
      <c r="K177" s="34">
        <v>-334385.8</v>
      </c>
      <c r="L177" s="34">
        <v>-128143.81999999999</v>
      </c>
      <c r="M177" s="34">
        <v>-215248.22546837528</v>
      </c>
      <c r="N177" s="34">
        <v>-43649.69</v>
      </c>
      <c r="O177" s="449">
        <v>524145.50081178802</v>
      </c>
      <c r="P177" s="449">
        <v>-11297.329811290634</v>
      </c>
      <c r="Q177" s="251">
        <f>SUM(LisäyksetVähennykset[[#This Row],[Kuntien yhdistymisavustus (-0,98 €/as)]:[TE25: Uudistuksen rahoituksen siirtymäajan porrastus (25 % kustannusperusteinen / 75 % vos-kriteerit)]])</f>
        <v>-563896.34263517987</v>
      </c>
      <c r="R177" s="112"/>
    </row>
    <row r="178" spans="1:18" s="45" customFormat="1" x14ac:dyDescent="0.25">
      <c r="A178" s="239">
        <v>578</v>
      </c>
      <c r="B178" s="239" t="s">
        <v>185</v>
      </c>
      <c r="C178" s="326">
        <v>-2930.2</v>
      </c>
      <c r="D178" s="121">
        <v>-5322.2</v>
      </c>
      <c r="E178" s="121">
        <v>-2930.2</v>
      </c>
      <c r="F178" s="121">
        <v>-29.900000000000002</v>
      </c>
      <c r="G178" s="121">
        <v>-52564.2</v>
      </c>
      <c r="H178" s="121">
        <v>-89563.604999999996</v>
      </c>
      <c r="I178" s="121">
        <v>-339452.04647386627</v>
      </c>
      <c r="J178" s="34">
        <v>-174393.40954773722</v>
      </c>
      <c r="K178" s="34">
        <v>-89102</v>
      </c>
      <c r="L178" s="34">
        <v>-34145.800000000003</v>
      </c>
      <c r="M178" s="34">
        <v>-41862.239419111014</v>
      </c>
      <c r="N178" s="34">
        <v>-11631.1</v>
      </c>
      <c r="O178" s="449">
        <v>128364.72033847129</v>
      </c>
      <c r="P178" s="449">
        <v>50961.111040999065</v>
      </c>
      <c r="Q178" s="251">
        <f>SUM(LisäyksetVähennykset[[#This Row],[Kuntien yhdistymisavustus (-0,98 €/as)]:[TE25: Uudistuksen rahoituksen siirtymäajan porrastus (25 % kustannusperusteinen / 75 % vos-kriteerit)]])</f>
        <v>-664601.06906124426</v>
      </c>
      <c r="R178" s="112"/>
    </row>
    <row r="179" spans="1:18" s="45" customFormat="1" x14ac:dyDescent="0.25">
      <c r="A179" s="239">
        <v>580</v>
      </c>
      <c r="B179" s="239" t="s">
        <v>186</v>
      </c>
      <c r="C179" s="326">
        <v>-4214</v>
      </c>
      <c r="D179" s="121">
        <v>-7654</v>
      </c>
      <c r="E179" s="121">
        <v>-4214</v>
      </c>
      <c r="F179" s="121">
        <v>-43</v>
      </c>
      <c r="G179" s="121">
        <v>-75593.999999999985</v>
      </c>
      <c r="H179" s="121">
        <v>-119319.59875</v>
      </c>
      <c r="I179" s="121">
        <v>-390449.13455856533</v>
      </c>
      <c r="J179" s="34">
        <v>-18758.14441067788</v>
      </c>
      <c r="K179" s="34">
        <v>-128140</v>
      </c>
      <c r="L179" s="34">
        <v>-49106</v>
      </c>
      <c r="M179" s="34">
        <v>-35237.031072392354</v>
      </c>
      <c r="N179" s="34">
        <v>-16727</v>
      </c>
      <c r="O179" s="449">
        <v>129207.67418923805</v>
      </c>
      <c r="P179" s="449">
        <v>-545.07240728431498</v>
      </c>
      <c r="Q179" s="251">
        <f>SUM(LisäyksetVähennykset[[#This Row],[Kuntien yhdistymisavustus (-0,98 €/as)]:[TE25: Uudistuksen rahoituksen siirtymäajan porrastus (25 % kustannusperusteinen / 75 % vos-kriteerit)]])</f>
        <v>-720793.30700968183</v>
      </c>
      <c r="R179" s="112"/>
    </row>
    <row r="180" spans="1:18" s="45" customFormat="1" x14ac:dyDescent="0.25">
      <c r="A180" s="239">
        <v>581</v>
      </c>
      <c r="B180" s="239" t="s">
        <v>187</v>
      </c>
      <c r="C180" s="326">
        <v>-5947.62</v>
      </c>
      <c r="D180" s="121">
        <v>-10802.82</v>
      </c>
      <c r="E180" s="121">
        <v>-5947.62</v>
      </c>
      <c r="F180" s="121">
        <v>-60.69</v>
      </c>
      <c r="G180" s="121">
        <v>-106693.01999999999</v>
      </c>
      <c r="H180" s="121">
        <v>-207124.56615</v>
      </c>
      <c r="I180" s="121">
        <v>-448062.98222282249</v>
      </c>
      <c r="J180" s="34">
        <v>-154338.23130788843</v>
      </c>
      <c r="K180" s="34">
        <v>-180856.2</v>
      </c>
      <c r="L180" s="34">
        <v>-69307.98</v>
      </c>
      <c r="M180" s="34">
        <v>-72020.224299495327</v>
      </c>
      <c r="N180" s="34">
        <v>-23608.41</v>
      </c>
      <c r="O180" s="449">
        <v>427869.86712929938</v>
      </c>
      <c r="P180" s="449">
        <v>30310.728963483067</v>
      </c>
      <c r="Q180" s="251">
        <f>SUM(LisäyksetVähennykset[[#This Row],[Kuntien yhdistymisavustus (-0,98 €/as)]:[TE25: Uudistuksen rahoituksen siirtymäajan porrastus (25 % kustannusperusteinen / 75 % vos-kriteerit)]])</f>
        <v>-826589.76788742375</v>
      </c>
      <c r="R180" s="112"/>
    </row>
    <row r="181" spans="1:18" s="45" customFormat="1" x14ac:dyDescent="0.25">
      <c r="A181" s="239">
        <v>583</v>
      </c>
      <c r="B181" s="239" t="s">
        <v>188</v>
      </c>
      <c r="C181" s="326">
        <v>-891.8</v>
      </c>
      <c r="D181" s="121">
        <v>-1619.8</v>
      </c>
      <c r="E181" s="121">
        <v>-891.8</v>
      </c>
      <c r="F181" s="121">
        <v>-9.1</v>
      </c>
      <c r="G181" s="121">
        <v>-15997.8</v>
      </c>
      <c r="H181" s="121">
        <v>-8209.7350000000006</v>
      </c>
      <c r="I181" s="121">
        <v>-506309.77841848164</v>
      </c>
      <c r="J181" s="34">
        <v>298553.51435366785</v>
      </c>
      <c r="K181" s="34">
        <v>-27118</v>
      </c>
      <c r="L181" s="34">
        <v>-10392.200000000001</v>
      </c>
      <c r="M181" s="34">
        <v>-12222.038051398507</v>
      </c>
      <c r="N181" s="34">
        <v>-3539.9</v>
      </c>
      <c r="O181" s="449">
        <v>27242.427337981306</v>
      </c>
      <c r="P181" s="449">
        <v>1904.1353955147424</v>
      </c>
      <c r="Q181" s="251">
        <f>SUM(LisäyksetVähennykset[[#This Row],[Kuntien yhdistymisavustus (-0,98 €/as)]:[TE25: Uudistuksen rahoituksen siirtymäajan porrastus (25 % kustannusperusteinen / 75 % vos-kriteerit)]])</f>
        <v>-259501.87438271628</v>
      </c>
      <c r="R181" s="112"/>
    </row>
    <row r="182" spans="1:18" s="45" customFormat="1" x14ac:dyDescent="0.25">
      <c r="A182" s="239">
        <v>584</v>
      </c>
      <c r="B182" s="239" t="s">
        <v>189</v>
      </c>
      <c r="C182" s="326">
        <v>-2542.12</v>
      </c>
      <c r="D182" s="121">
        <v>-4617.32</v>
      </c>
      <c r="E182" s="121">
        <v>-2542.12</v>
      </c>
      <c r="F182" s="121">
        <v>-25.94</v>
      </c>
      <c r="G182" s="121">
        <v>-45602.52</v>
      </c>
      <c r="H182" s="121">
        <v>-41683.550000000003</v>
      </c>
      <c r="I182" s="121">
        <v>-416187.28131920501</v>
      </c>
      <c r="J182" s="34">
        <v>-343792.98224829469</v>
      </c>
      <c r="K182" s="34">
        <v>-77301.2</v>
      </c>
      <c r="L182" s="34">
        <v>-29623.48</v>
      </c>
      <c r="M182" s="34">
        <v>-106674.75267758626</v>
      </c>
      <c r="N182" s="34">
        <v>-10090.66</v>
      </c>
      <c r="O182" s="449">
        <v>82793.226695439182</v>
      </c>
      <c r="P182" s="449">
        <v>966.72849935345585</v>
      </c>
      <c r="Q182" s="251">
        <f>SUM(LisäyksetVähennykset[[#This Row],[Kuntien yhdistymisavustus (-0,98 €/as)]:[TE25: Uudistuksen rahoituksen siirtymäajan porrastus (25 % kustannusperusteinen / 75 % vos-kriteerit)]])</f>
        <v>-996923.97105029295</v>
      </c>
      <c r="R182" s="112"/>
    </row>
    <row r="183" spans="1:18" s="45" customFormat="1" x14ac:dyDescent="0.25">
      <c r="A183" s="239">
        <v>592</v>
      </c>
      <c r="B183" s="239" t="s">
        <v>190</v>
      </c>
      <c r="C183" s="326">
        <v>-3480.96</v>
      </c>
      <c r="D183" s="121">
        <v>-6322.56</v>
      </c>
      <c r="E183" s="121">
        <v>-3480.96</v>
      </c>
      <c r="F183" s="121">
        <v>-35.520000000000003</v>
      </c>
      <c r="G183" s="121">
        <v>-62444.159999999996</v>
      </c>
      <c r="H183" s="121">
        <v>-96376.125700000004</v>
      </c>
      <c r="I183" s="121">
        <v>-423633.16340313992</v>
      </c>
      <c r="J183" s="34">
        <v>-213030.98654325475</v>
      </c>
      <c r="K183" s="34">
        <v>-105849.60000000001</v>
      </c>
      <c r="L183" s="34">
        <v>-40563.839999999997</v>
      </c>
      <c r="M183" s="34">
        <v>-69602.722840522169</v>
      </c>
      <c r="N183" s="34">
        <v>-13817.28</v>
      </c>
      <c r="O183" s="449">
        <v>172390.47068399773</v>
      </c>
      <c r="P183" s="449">
        <v>25764.339845635928</v>
      </c>
      <c r="Q183" s="251">
        <f>SUM(LisäyksetVähennykset[[#This Row],[Kuntien yhdistymisavustus (-0,98 €/as)]:[TE25: Uudistuksen rahoituksen siirtymäajan porrastus (25 % kustannusperusteinen / 75 % vos-kriteerit)]])</f>
        <v>-840483.06795728323</v>
      </c>
      <c r="R183" s="112"/>
    </row>
    <row r="184" spans="1:18" s="45" customFormat="1" x14ac:dyDescent="0.25">
      <c r="A184" s="239">
        <v>593</v>
      </c>
      <c r="B184" s="239" t="s">
        <v>191</v>
      </c>
      <c r="C184" s="326">
        <v>-16834.439999999999</v>
      </c>
      <c r="D184" s="121">
        <v>-30576.84</v>
      </c>
      <c r="E184" s="121">
        <v>-16834.439999999999</v>
      </c>
      <c r="F184" s="121">
        <v>-171.78</v>
      </c>
      <c r="G184" s="121">
        <v>-301989.24</v>
      </c>
      <c r="H184" s="121">
        <v>-877571.98664999998</v>
      </c>
      <c r="I184" s="121">
        <v>-1527706.2598609906</v>
      </c>
      <c r="J184" s="34">
        <v>-1011400.3722529067</v>
      </c>
      <c r="K184" s="34">
        <v>-511904.4</v>
      </c>
      <c r="L184" s="34">
        <v>-196172.76</v>
      </c>
      <c r="M184" s="34">
        <v>-131880.33329303356</v>
      </c>
      <c r="N184" s="34">
        <v>-66822.42</v>
      </c>
      <c r="O184" s="449">
        <v>978607.24830633495</v>
      </c>
      <c r="P184" s="449">
        <v>101572.81023482973</v>
      </c>
      <c r="Q184" s="251">
        <f>SUM(LisäyksetVähennykset[[#This Row],[Kuntien yhdistymisavustus (-0,98 €/as)]:[TE25: Uudistuksen rahoituksen siirtymäajan porrastus (25 % kustannusperusteinen / 75 % vos-kriteerit)]])</f>
        <v>-3609685.213515766</v>
      </c>
      <c r="R184" s="112"/>
    </row>
    <row r="185" spans="1:18" s="45" customFormat="1" x14ac:dyDescent="0.25">
      <c r="A185" s="239">
        <v>595</v>
      </c>
      <c r="B185" s="239" t="s">
        <v>192</v>
      </c>
      <c r="C185" s="326">
        <v>-3900.4</v>
      </c>
      <c r="D185" s="121">
        <v>-7084.4000000000005</v>
      </c>
      <c r="E185" s="121">
        <v>-3900.4</v>
      </c>
      <c r="F185" s="121">
        <v>-39.800000000000004</v>
      </c>
      <c r="G185" s="121">
        <v>-69968.399999999994</v>
      </c>
      <c r="H185" s="121">
        <v>-151283.95499999999</v>
      </c>
      <c r="I185" s="121">
        <v>975549.52950968326</v>
      </c>
      <c r="J185" s="34">
        <v>147148.42815230164</v>
      </c>
      <c r="K185" s="34">
        <v>-118604</v>
      </c>
      <c r="L185" s="34">
        <v>-45451.6</v>
      </c>
      <c r="M185" s="34">
        <v>-101024.2563837382</v>
      </c>
      <c r="N185" s="34">
        <v>-15482.2</v>
      </c>
      <c r="O185" s="449">
        <v>118304.07205779743</v>
      </c>
      <c r="P185" s="449">
        <v>17349.049265940048</v>
      </c>
      <c r="Q185" s="251">
        <f>SUM(LisäyksetVähennykset[[#This Row],[Kuntien yhdistymisavustus (-0,98 €/as)]:[TE25: Uudistuksen rahoituksen siirtymäajan porrastus (25 % kustannusperusteinen / 75 % vos-kriteerit)]])</f>
        <v>741611.66760198434</v>
      </c>
      <c r="R185" s="112"/>
    </row>
    <row r="186" spans="1:18" s="45" customFormat="1" x14ac:dyDescent="0.25">
      <c r="A186" s="239">
        <v>598</v>
      </c>
      <c r="B186" s="239" t="s">
        <v>193</v>
      </c>
      <c r="C186" s="326">
        <v>-19184.48</v>
      </c>
      <c r="D186" s="121">
        <v>-34845.279999999999</v>
      </c>
      <c r="E186" s="121">
        <v>-19184.48</v>
      </c>
      <c r="F186" s="121">
        <v>-195.76</v>
      </c>
      <c r="G186" s="121">
        <v>-344146.07999999996</v>
      </c>
      <c r="H186" s="121">
        <v>-991761.26875000005</v>
      </c>
      <c r="I186" s="121">
        <v>-7083803.5477295332</v>
      </c>
      <c r="J186" s="34">
        <v>-3160404.165490109</v>
      </c>
      <c r="K186" s="34">
        <v>-583364.80000000005</v>
      </c>
      <c r="L186" s="34">
        <v>-223557.92</v>
      </c>
      <c r="M186" s="34">
        <v>-142505.57580919965</v>
      </c>
      <c r="N186" s="34">
        <v>-76150.64</v>
      </c>
      <c r="O186" s="449">
        <v>1295711.6964148963</v>
      </c>
      <c r="P186" s="449">
        <v>109166.0633297211</v>
      </c>
      <c r="Q186" s="251">
        <f>SUM(LisäyksetVähennykset[[#This Row],[Kuntien yhdistymisavustus (-0,98 €/as)]:[TE25: Uudistuksen rahoituksen siirtymäajan porrastus (25 % kustannusperusteinen / 75 % vos-kriteerit)]])</f>
        <v>-11274226.238034224</v>
      </c>
      <c r="R186" s="112"/>
    </row>
    <row r="187" spans="1:18" s="45" customFormat="1" x14ac:dyDescent="0.25">
      <c r="A187" s="239">
        <v>599</v>
      </c>
      <c r="B187" s="239" t="s">
        <v>194</v>
      </c>
      <c r="C187" s="326">
        <v>-11001.48</v>
      </c>
      <c r="D187" s="121">
        <v>-19982.28</v>
      </c>
      <c r="E187" s="121">
        <v>-11001.48</v>
      </c>
      <c r="F187" s="121">
        <v>-112.26</v>
      </c>
      <c r="G187" s="121">
        <v>-197353.08</v>
      </c>
      <c r="H187" s="121">
        <v>-94667.99295</v>
      </c>
      <c r="I187" s="121">
        <v>-1977350.292713634</v>
      </c>
      <c r="J187" s="34">
        <v>-1489301.2487139031</v>
      </c>
      <c r="K187" s="34">
        <v>-334534.8</v>
      </c>
      <c r="L187" s="34">
        <v>-128200.92</v>
      </c>
      <c r="M187" s="34">
        <v>-347693.86736663466</v>
      </c>
      <c r="N187" s="34">
        <v>-43669.14</v>
      </c>
      <c r="O187" s="449">
        <v>168692.22220505498</v>
      </c>
      <c r="P187" s="449">
        <v>-73385.524005876854</v>
      </c>
      <c r="Q187" s="251">
        <f>SUM(LisäyksetVähennykset[[#This Row],[Kuntien yhdistymisavustus (-0,98 €/as)]:[TE25: Uudistuksen rahoituksen siirtymäajan porrastus (25 % kustannusperusteinen / 75 % vos-kriteerit)]])</f>
        <v>-4559562.1435449934</v>
      </c>
      <c r="R187" s="112"/>
    </row>
    <row r="188" spans="1:18" s="45" customFormat="1" x14ac:dyDescent="0.25">
      <c r="A188" s="239">
        <v>601</v>
      </c>
      <c r="B188" s="239" t="s">
        <v>195</v>
      </c>
      <c r="C188" s="326">
        <v>-3618.16</v>
      </c>
      <c r="D188" s="121">
        <v>-6571.76</v>
      </c>
      <c r="E188" s="121">
        <v>-3618.16</v>
      </c>
      <c r="F188" s="121">
        <v>-36.92</v>
      </c>
      <c r="G188" s="121">
        <v>-64905.359999999993</v>
      </c>
      <c r="H188" s="121">
        <v>-137131.45775</v>
      </c>
      <c r="I188" s="121">
        <v>775514.27343585633</v>
      </c>
      <c r="J188" s="34">
        <v>254593.14503591676</v>
      </c>
      <c r="K188" s="34">
        <v>-110021.6</v>
      </c>
      <c r="L188" s="34">
        <v>-42162.64</v>
      </c>
      <c r="M188" s="34">
        <v>-91162.320547282681</v>
      </c>
      <c r="N188" s="34">
        <v>-14361.880000000001</v>
      </c>
      <c r="O188" s="449">
        <v>125951.79914684387</v>
      </c>
      <c r="P188" s="449">
        <v>20980.509912250942</v>
      </c>
      <c r="Q188" s="251">
        <f>SUM(LisäyksetVähennykset[[#This Row],[Kuntien yhdistymisavustus (-0,98 €/as)]:[TE25: Uudistuksen rahoituksen siirtymäajan porrastus (25 % kustannusperusteinen / 75 % vos-kriteerit)]])</f>
        <v>703449.46923358506</v>
      </c>
      <c r="R188" s="112"/>
    </row>
    <row r="189" spans="1:18" s="45" customFormat="1" x14ac:dyDescent="0.25">
      <c r="A189" s="239">
        <v>604</v>
      </c>
      <c r="B189" s="239" t="s">
        <v>196</v>
      </c>
      <c r="C189" s="326">
        <v>-20621.16</v>
      </c>
      <c r="D189" s="121">
        <v>-37454.76</v>
      </c>
      <c r="E189" s="121">
        <v>-20621.16</v>
      </c>
      <c r="F189" s="121">
        <v>-210.42000000000002</v>
      </c>
      <c r="G189" s="121">
        <v>-369918.36</v>
      </c>
      <c r="H189" s="121">
        <v>-764035.14575000003</v>
      </c>
      <c r="I189" s="121">
        <v>3959736.1584065026</v>
      </c>
      <c r="J189" s="34">
        <v>1119406.2255436887</v>
      </c>
      <c r="K189" s="34">
        <v>-627051.6</v>
      </c>
      <c r="L189" s="34">
        <v>-240299.63999999998</v>
      </c>
      <c r="M189" s="34">
        <v>-390248.74990069139</v>
      </c>
      <c r="N189" s="34">
        <v>-81853.38</v>
      </c>
      <c r="O189" s="449">
        <v>718329.82025030383</v>
      </c>
      <c r="P189" s="449">
        <v>-114558.28962229809</v>
      </c>
      <c r="Q189" s="251">
        <f>SUM(LisäyksetVähennykset[[#This Row],[Kuntien yhdistymisavustus (-0,98 €/as)]:[TE25: Uudistuksen rahoituksen siirtymäajan porrastus (25 % kustannusperusteinen / 75 % vos-kriteerit)]])</f>
        <v>3130599.5389275057</v>
      </c>
      <c r="R189" s="112"/>
    </row>
    <row r="190" spans="1:18" s="45" customFormat="1" x14ac:dyDescent="0.25">
      <c r="A190" s="239">
        <v>607</v>
      </c>
      <c r="B190" s="239" t="s">
        <v>197</v>
      </c>
      <c r="C190" s="326">
        <v>-3919.02</v>
      </c>
      <c r="D190" s="121">
        <v>-7118.22</v>
      </c>
      <c r="E190" s="121">
        <v>-3919.02</v>
      </c>
      <c r="F190" s="121">
        <v>-39.99</v>
      </c>
      <c r="G190" s="121">
        <v>-70302.42</v>
      </c>
      <c r="H190" s="121">
        <v>-131793.20000000001</v>
      </c>
      <c r="I190" s="121">
        <v>-553300.11810468417</v>
      </c>
      <c r="J190" s="34">
        <v>-25010.98642481324</v>
      </c>
      <c r="K190" s="34">
        <v>-119170.2</v>
      </c>
      <c r="L190" s="34">
        <v>-45668.58</v>
      </c>
      <c r="M190" s="34">
        <v>-68426.198710448967</v>
      </c>
      <c r="N190" s="34">
        <v>-15556.11</v>
      </c>
      <c r="O190" s="449">
        <v>127735.09787476307</v>
      </c>
      <c r="P190" s="449">
        <v>39988.77350345219</v>
      </c>
      <c r="Q190" s="251">
        <f>SUM(LisäyksetVähennykset[[#This Row],[Kuntien yhdistymisavustus (-0,98 €/as)]:[TE25: Uudistuksen rahoituksen siirtymäajan porrastus (25 % kustannusperusteinen / 75 % vos-kriteerit)]])</f>
        <v>-876500.191861731</v>
      </c>
      <c r="R190" s="112"/>
    </row>
    <row r="191" spans="1:18" s="45" customFormat="1" x14ac:dyDescent="0.25">
      <c r="A191" s="239">
        <v>608</v>
      </c>
      <c r="B191" s="239" t="s">
        <v>198</v>
      </c>
      <c r="C191" s="326">
        <v>-1892.3799999999999</v>
      </c>
      <c r="D191" s="121">
        <v>-3437.18</v>
      </c>
      <c r="E191" s="121">
        <v>-1892.3799999999999</v>
      </c>
      <c r="F191" s="121">
        <v>-19.309999999999999</v>
      </c>
      <c r="G191" s="121">
        <v>-33946.979999999996</v>
      </c>
      <c r="H191" s="121">
        <v>-59450.44</v>
      </c>
      <c r="I191" s="121">
        <v>-196109.86067561628</v>
      </c>
      <c r="J191" s="34">
        <v>-87684.781316255656</v>
      </c>
      <c r="K191" s="34">
        <v>-57543.8</v>
      </c>
      <c r="L191" s="34">
        <v>-22052.02</v>
      </c>
      <c r="M191" s="34">
        <v>-23971.035822179376</v>
      </c>
      <c r="N191" s="34">
        <v>-7511.59</v>
      </c>
      <c r="O191" s="449">
        <v>99936.001041662501</v>
      </c>
      <c r="P191" s="449">
        <v>-76.68923518146039</v>
      </c>
      <c r="Q191" s="251">
        <f>SUM(LisäyksetVähennykset[[#This Row],[Kuntien yhdistymisavustus (-0,98 €/as)]:[TE25: Uudistuksen rahoituksen siirtymäajan porrastus (25 % kustannusperusteinen / 75 % vos-kriteerit)]])</f>
        <v>-395652.44600757025</v>
      </c>
      <c r="R191" s="112"/>
    </row>
    <row r="192" spans="1:18" s="45" customFormat="1" x14ac:dyDescent="0.25">
      <c r="A192" s="239">
        <v>609</v>
      </c>
      <c r="B192" s="239" t="s">
        <v>199</v>
      </c>
      <c r="C192" s="326">
        <v>-81638.899999999994</v>
      </c>
      <c r="D192" s="121">
        <v>-148282.9</v>
      </c>
      <c r="E192" s="121">
        <v>-81638.899999999994</v>
      </c>
      <c r="F192" s="121">
        <v>-833.05000000000007</v>
      </c>
      <c r="G192" s="121">
        <v>-1464501.9</v>
      </c>
      <c r="H192" s="121">
        <v>-4770160.2378000002</v>
      </c>
      <c r="I192" s="121">
        <v>-15791580.061469169</v>
      </c>
      <c r="J192" s="34">
        <v>-2117041.6971583082</v>
      </c>
      <c r="K192" s="34">
        <v>-2482489</v>
      </c>
      <c r="L192" s="34">
        <v>-951343.1</v>
      </c>
      <c r="M192" s="34">
        <v>-456321.20945855713</v>
      </c>
      <c r="N192" s="34">
        <v>-324056.45</v>
      </c>
      <c r="O192" s="449">
        <v>4695710.6358370222</v>
      </c>
      <c r="P192" s="449">
        <v>34497.750989888329</v>
      </c>
      <c r="Q192" s="251">
        <f>SUM(LisäyksetVähennykset[[#This Row],[Kuntien yhdistymisavustus (-0,98 €/as)]:[TE25: Uudistuksen rahoituksen siirtymäajan porrastus (25 % kustannusperusteinen / 75 % vos-kriteerit)]])</f>
        <v>-23939679.019059122</v>
      </c>
      <c r="R192" s="112"/>
    </row>
    <row r="193" spans="1:18" s="45" customFormat="1" x14ac:dyDescent="0.25">
      <c r="A193" s="237">
        <v>611</v>
      </c>
      <c r="B193" s="239" t="s">
        <v>200</v>
      </c>
      <c r="C193" s="326">
        <v>-4861.78</v>
      </c>
      <c r="D193" s="121">
        <v>-8830.58</v>
      </c>
      <c r="E193" s="121">
        <v>-4861.78</v>
      </c>
      <c r="F193" s="121">
        <v>-49.61</v>
      </c>
      <c r="G193" s="121">
        <v>-87214.37999999999</v>
      </c>
      <c r="H193" s="121">
        <v>-117371.91499999999</v>
      </c>
      <c r="I193" s="121">
        <v>516078.08943939657</v>
      </c>
      <c r="J193" s="121">
        <v>-21180.049941844718</v>
      </c>
      <c r="K193" s="121">
        <v>-147837.80000000002</v>
      </c>
      <c r="L193" s="121">
        <v>-56654.62</v>
      </c>
      <c r="M193" s="34">
        <v>-85041.337573897006</v>
      </c>
      <c r="N193" s="34">
        <v>-19298.29</v>
      </c>
      <c r="O193" s="450">
        <v>79791.304038794333</v>
      </c>
      <c r="P193" s="450">
        <v>-26219.699267565593</v>
      </c>
      <c r="Q193" s="251">
        <f>SUM(LisäyksetVähennykset[[#This Row],[Kuntien yhdistymisavustus (-0,98 €/as)]:[TE25: Uudistuksen rahoituksen siirtymäajan porrastus (25 % kustannusperusteinen / 75 % vos-kriteerit)]])</f>
        <v>16447.551694883594</v>
      </c>
      <c r="R193" s="112"/>
    </row>
    <row r="194" spans="1:18" s="45" customFormat="1" x14ac:dyDescent="0.25">
      <c r="A194" s="239">
        <v>614</v>
      </c>
      <c r="B194" s="239" t="s">
        <v>201</v>
      </c>
      <c r="C194" s="326">
        <v>-2820.44</v>
      </c>
      <c r="D194" s="121">
        <v>-5122.84</v>
      </c>
      <c r="E194" s="121">
        <v>-2820.44</v>
      </c>
      <c r="F194" s="121">
        <v>-28.78</v>
      </c>
      <c r="G194" s="121">
        <v>-50595.24</v>
      </c>
      <c r="H194" s="121">
        <v>-52647.794999999998</v>
      </c>
      <c r="I194" s="121">
        <v>-682283.78183482669</v>
      </c>
      <c r="J194" s="34">
        <v>-335029.07417634252</v>
      </c>
      <c r="K194" s="34">
        <v>-85764.400000000009</v>
      </c>
      <c r="L194" s="34">
        <v>-32866.76</v>
      </c>
      <c r="M194" s="34">
        <v>-60169.917567625591</v>
      </c>
      <c r="N194" s="34">
        <v>-11195.42</v>
      </c>
      <c r="O194" s="449">
        <v>171221.5391250276</v>
      </c>
      <c r="P194" s="449">
        <v>14356.345266238473</v>
      </c>
      <c r="Q194" s="251">
        <f>SUM(LisäyksetVähennykset[[#This Row],[Kuntien yhdistymisavustus (-0,98 €/as)]:[TE25: Uudistuksen rahoituksen siirtymäajan porrastus (25 % kustannusperusteinen / 75 % vos-kriteerit)]])</f>
        <v>-1135767.0041875285</v>
      </c>
      <c r="R194" s="112"/>
    </row>
    <row r="195" spans="1:18" s="45" customFormat="1" x14ac:dyDescent="0.25">
      <c r="A195" s="239">
        <v>615</v>
      </c>
      <c r="B195" s="239" t="s">
        <v>202</v>
      </c>
      <c r="C195" s="326">
        <v>-7157.92</v>
      </c>
      <c r="D195" s="121">
        <v>-13001.12</v>
      </c>
      <c r="E195" s="121">
        <v>-7157.92</v>
      </c>
      <c r="F195" s="121">
        <v>-73.040000000000006</v>
      </c>
      <c r="G195" s="121">
        <v>-128404.31999999999</v>
      </c>
      <c r="H195" s="121">
        <v>-300162.16879999998</v>
      </c>
      <c r="I195" s="121">
        <v>2046202.4918174073</v>
      </c>
      <c r="J195" s="34">
        <v>85498.070898260892</v>
      </c>
      <c r="K195" s="34">
        <v>-217659.2</v>
      </c>
      <c r="L195" s="34">
        <v>-83411.679999999993</v>
      </c>
      <c r="M195" s="34">
        <v>-319603.98004852625</v>
      </c>
      <c r="N195" s="34">
        <v>-28412.560000000001</v>
      </c>
      <c r="O195" s="449">
        <v>361294.09643929312</v>
      </c>
      <c r="P195" s="449">
        <v>51571.53695005842</v>
      </c>
      <c r="Q195" s="251">
        <f>SUM(LisäyksetVähennykset[[#This Row],[Kuntien yhdistymisavustus (-0,98 €/as)]:[TE25: Uudistuksen rahoituksen siirtymäajan porrastus (25 % kustannusperusteinen / 75 % vos-kriteerit)]])</f>
        <v>1439522.2872564937</v>
      </c>
      <c r="R195" s="112"/>
    </row>
    <row r="196" spans="1:18" s="45" customFormat="1" x14ac:dyDescent="0.25">
      <c r="A196" s="239">
        <v>616</v>
      </c>
      <c r="B196" s="239" t="s">
        <v>203</v>
      </c>
      <c r="C196" s="326">
        <v>-1708.1399999999999</v>
      </c>
      <c r="D196" s="121">
        <v>-3102.54</v>
      </c>
      <c r="E196" s="121">
        <v>-1708.1399999999999</v>
      </c>
      <c r="F196" s="121">
        <v>-17.43</v>
      </c>
      <c r="G196" s="121">
        <v>-30641.94</v>
      </c>
      <c r="H196" s="121">
        <v>-55796.11735</v>
      </c>
      <c r="I196" s="121">
        <v>-211724.65895705426</v>
      </c>
      <c r="J196" s="34">
        <v>-104253.99744696496</v>
      </c>
      <c r="K196" s="34">
        <v>-51941.4</v>
      </c>
      <c r="L196" s="34">
        <v>-19905.060000000001</v>
      </c>
      <c r="M196" s="34">
        <v>-17589.910120664834</v>
      </c>
      <c r="N196" s="34">
        <v>-6780.27</v>
      </c>
      <c r="O196" s="449">
        <v>36547.180845823896</v>
      </c>
      <c r="P196" s="449">
        <v>-2744.8676795683496</v>
      </c>
      <c r="Q196" s="251">
        <f>SUM(LisäyksetVähennykset[[#This Row],[Kuntien yhdistymisavustus (-0,98 €/as)]:[TE25: Uudistuksen rahoituksen siirtymäajan porrastus (25 % kustannusperusteinen / 75 % vos-kriteerit)]])</f>
        <v>-471367.29070842854</v>
      </c>
      <c r="R196" s="112"/>
    </row>
    <row r="197" spans="1:18" s="45" customFormat="1" x14ac:dyDescent="0.25">
      <c r="A197" s="239">
        <v>619</v>
      </c>
      <c r="B197" s="239" t="s">
        <v>204</v>
      </c>
      <c r="C197" s="326">
        <v>-2554.86</v>
      </c>
      <c r="D197" s="121">
        <v>-4640.46</v>
      </c>
      <c r="E197" s="121">
        <v>-2554.86</v>
      </c>
      <c r="F197" s="121">
        <v>-26.07</v>
      </c>
      <c r="G197" s="121">
        <v>-45831.06</v>
      </c>
      <c r="H197" s="121">
        <v>-140695.67999999999</v>
      </c>
      <c r="I197" s="121">
        <v>773848.59838102816</v>
      </c>
      <c r="J197" s="34">
        <v>292994.15297621972</v>
      </c>
      <c r="K197" s="34">
        <v>-77688.600000000006</v>
      </c>
      <c r="L197" s="34">
        <v>-29771.94</v>
      </c>
      <c r="M197" s="34">
        <v>-60465.818476433029</v>
      </c>
      <c r="N197" s="34">
        <v>-10141.23</v>
      </c>
      <c r="O197" s="449">
        <v>176657.18624702407</v>
      </c>
      <c r="P197" s="449">
        <v>-8942.3590914481683</v>
      </c>
      <c r="Q197" s="251">
        <f>SUM(LisäyksetVähennykset[[#This Row],[Kuntien yhdistymisavustus (-0,98 €/as)]:[TE25: Uudistuksen rahoituksen siirtymäajan porrastus (25 % kustannusperusteinen / 75 % vos-kriteerit)]])</f>
        <v>860187.00003639085</v>
      </c>
      <c r="R197" s="112"/>
    </row>
    <row r="198" spans="1:18" s="45" customFormat="1" x14ac:dyDescent="0.25">
      <c r="A198" s="239">
        <v>620</v>
      </c>
      <c r="B198" s="243" t="s">
        <v>205</v>
      </c>
      <c r="C198" s="326">
        <v>-2298.1</v>
      </c>
      <c r="D198" s="121">
        <v>-4174.1000000000004</v>
      </c>
      <c r="E198" s="121">
        <v>-2298.1</v>
      </c>
      <c r="F198" s="121">
        <v>-23.45</v>
      </c>
      <c r="G198" s="121">
        <v>-41225.1</v>
      </c>
      <c r="H198" s="121">
        <v>-57280.237450000001</v>
      </c>
      <c r="I198" s="121">
        <v>280238.32780430245</v>
      </c>
      <c r="J198" s="34">
        <v>252465.82271401468</v>
      </c>
      <c r="K198" s="34">
        <v>-69881</v>
      </c>
      <c r="L198" s="34">
        <v>-26779.9</v>
      </c>
      <c r="M198" s="34">
        <v>-83053.916480488377</v>
      </c>
      <c r="N198" s="34">
        <v>-9122.0500000000011</v>
      </c>
      <c r="O198" s="449">
        <v>159119.45601182082</v>
      </c>
      <c r="P198" s="449">
        <v>36710.025820982512</v>
      </c>
      <c r="Q198" s="251">
        <f>SUM(LisäyksetVähennykset[[#This Row],[Kuntien yhdistymisavustus (-0,98 €/as)]:[TE25: Uudistuksen rahoituksen siirtymäajan porrastus (25 % kustannusperusteinen / 75 % vos-kriteerit)]])</f>
        <v>432397.67842063209</v>
      </c>
      <c r="R198" s="112"/>
    </row>
    <row r="199" spans="1:18" s="45" customFormat="1" x14ac:dyDescent="0.25">
      <c r="A199" s="239">
        <v>623</v>
      </c>
      <c r="B199" s="239" t="s">
        <v>206</v>
      </c>
      <c r="C199" s="326">
        <v>-2058.98</v>
      </c>
      <c r="D199" s="121">
        <v>-3739.78</v>
      </c>
      <c r="E199" s="121">
        <v>-2058.98</v>
      </c>
      <c r="F199" s="121">
        <v>-21.01</v>
      </c>
      <c r="G199" s="121">
        <v>-36935.579999999994</v>
      </c>
      <c r="H199" s="121">
        <v>-52707.65</v>
      </c>
      <c r="I199" s="121">
        <v>507635.85202716128</v>
      </c>
      <c r="J199" s="34">
        <v>29567.011706293397</v>
      </c>
      <c r="K199" s="34">
        <v>-62609.8</v>
      </c>
      <c r="L199" s="34">
        <v>-23993.42</v>
      </c>
      <c r="M199" s="34">
        <v>-32229.486544563828</v>
      </c>
      <c r="N199" s="34">
        <v>-8172.89</v>
      </c>
      <c r="O199" s="449">
        <v>62975.021016002516</v>
      </c>
      <c r="P199" s="449">
        <v>5666.6444294256071</v>
      </c>
      <c r="Q199" s="251">
        <f>SUM(LisäyksetVähennykset[[#This Row],[Kuntien yhdistymisavustus (-0,98 €/as)]:[TE25: Uudistuksen rahoituksen siirtymäajan porrastus (25 % kustannusperusteinen / 75 % vos-kriteerit)]])</f>
        <v>381316.95263431896</v>
      </c>
      <c r="R199" s="112"/>
    </row>
    <row r="200" spans="1:18" s="45" customFormat="1" x14ac:dyDescent="0.25">
      <c r="A200" s="239">
        <v>624</v>
      </c>
      <c r="B200" s="239" t="s">
        <v>207</v>
      </c>
      <c r="C200" s="326">
        <v>-4900.9799999999996</v>
      </c>
      <c r="D200" s="121">
        <v>-8901.7800000000007</v>
      </c>
      <c r="E200" s="121">
        <v>-4900.9799999999996</v>
      </c>
      <c r="F200" s="121">
        <v>-50.01</v>
      </c>
      <c r="G200" s="121">
        <v>-87917.579999999987</v>
      </c>
      <c r="H200" s="121">
        <v>-102564.72749999999</v>
      </c>
      <c r="I200" s="121">
        <v>725888.94401539117</v>
      </c>
      <c r="J200" s="34">
        <v>630109.32615474646</v>
      </c>
      <c r="K200" s="34">
        <v>-149029.80000000002</v>
      </c>
      <c r="L200" s="34">
        <v>-57111.42</v>
      </c>
      <c r="M200" s="34">
        <v>-89946.613527218011</v>
      </c>
      <c r="N200" s="34">
        <v>-19453.89</v>
      </c>
      <c r="O200" s="449">
        <v>134712.92813885765</v>
      </c>
      <c r="P200" s="449">
        <v>-591.85199138321332</v>
      </c>
      <c r="Q200" s="251">
        <f>SUM(LisäyksetVähennykset[[#This Row],[Kuntien yhdistymisavustus (-0,98 €/as)]:[TE25: Uudistuksen rahoituksen siirtymäajan porrastus (25 % kustannusperusteinen / 75 % vos-kriteerit)]])</f>
        <v>965341.56529039389</v>
      </c>
      <c r="R200" s="112"/>
    </row>
    <row r="201" spans="1:18" s="45" customFormat="1" x14ac:dyDescent="0.25">
      <c r="A201" s="239">
        <v>625</v>
      </c>
      <c r="B201" s="239" t="s">
        <v>208</v>
      </c>
      <c r="C201" s="326">
        <v>-2916.48</v>
      </c>
      <c r="D201" s="121">
        <v>-5297.28</v>
      </c>
      <c r="E201" s="121">
        <v>-2916.48</v>
      </c>
      <c r="F201" s="121">
        <v>-29.76</v>
      </c>
      <c r="G201" s="121">
        <v>-52318.079999999994</v>
      </c>
      <c r="H201" s="121">
        <v>-66879.81</v>
      </c>
      <c r="I201" s="121">
        <v>866263.96259344369</v>
      </c>
      <c r="J201" s="34">
        <v>423052.13533208088</v>
      </c>
      <c r="K201" s="34">
        <v>-88684.800000000003</v>
      </c>
      <c r="L201" s="34">
        <v>-33985.919999999998</v>
      </c>
      <c r="M201" s="34">
        <v>-82084.167293680526</v>
      </c>
      <c r="N201" s="34">
        <v>-11576.640000000001</v>
      </c>
      <c r="O201" s="449">
        <v>70256.306288046122</v>
      </c>
      <c r="P201" s="449">
        <v>-13955.187625103863</v>
      </c>
      <c r="Q201" s="251">
        <f>SUM(LisäyksetVähennykset[[#This Row],[Kuntien yhdistymisavustus (-0,98 €/as)]:[TE25: Uudistuksen rahoituksen siirtymäajan porrastus (25 % kustannusperusteinen / 75 % vos-kriteerit)]])</f>
        <v>998927.79929478629</v>
      </c>
      <c r="R201" s="112"/>
    </row>
    <row r="202" spans="1:18" s="45" customFormat="1" x14ac:dyDescent="0.25">
      <c r="A202" s="239">
        <v>626</v>
      </c>
      <c r="B202" s="239" t="s">
        <v>209</v>
      </c>
      <c r="C202" s="326">
        <v>-4607.96</v>
      </c>
      <c r="D202" s="121">
        <v>-8369.56</v>
      </c>
      <c r="E202" s="121">
        <v>-4607.96</v>
      </c>
      <c r="F202" s="121">
        <v>-47.02</v>
      </c>
      <c r="G202" s="121">
        <v>-82661.159999999989</v>
      </c>
      <c r="H202" s="121">
        <v>-165569.88500000001</v>
      </c>
      <c r="I202" s="121">
        <v>-810274.76302125945</v>
      </c>
      <c r="J202" s="34">
        <v>-512011.65792195394</v>
      </c>
      <c r="K202" s="34">
        <v>-140119.6</v>
      </c>
      <c r="L202" s="34">
        <v>-53696.84</v>
      </c>
      <c r="M202" s="34">
        <v>-79437.194346789795</v>
      </c>
      <c r="N202" s="34">
        <v>-18290.78</v>
      </c>
      <c r="O202" s="449">
        <v>280330.62720259011</v>
      </c>
      <c r="P202" s="449">
        <v>7131.5054364828684</v>
      </c>
      <c r="Q202" s="251">
        <f>SUM(LisäyksetVähennykset[[#This Row],[Kuntien yhdistymisavustus (-0,98 €/as)]:[TE25: Uudistuksen rahoituksen siirtymäajan porrastus (25 % kustannusperusteinen / 75 % vos-kriteerit)]])</f>
        <v>-1592232.2476509307</v>
      </c>
      <c r="R202" s="112"/>
    </row>
    <row r="203" spans="1:18" s="45" customFormat="1" x14ac:dyDescent="0.25">
      <c r="A203" s="239">
        <v>630</v>
      </c>
      <c r="B203" s="239" t="s">
        <v>210</v>
      </c>
      <c r="C203" s="326">
        <v>-1608.18</v>
      </c>
      <c r="D203" s="121">
        <v>-2920.98</v>
      </c>
      <c r="E203" s="121">
        <v>-1608.18</v>
      </c>
      <c r="F203" s="121">
        <v>-16.41</v>
      </c>
      <c r="G203" s="121">
        <v>-28848.78</v>
      </c>
      <c r="H203" s="121">
        <v>-15786.19</v>
      </c>
      <c r="I203" s="121">
        <v>-212876.4904722666</v>
      </c>
      <c r="J203" s="34">
        <v>-314998.46195164818</v>
      </c>
      <c r="K203" s="34">
        <v>-48901.8</v>
      </c>
      <c r="L203" s="34">
        <v>-18740.22</v>
      </c>
      <c r="M203" s="34">
        <v>-66297.62246125676</v>
      </c>
      <c r="N203" s="34">
        <v>-6383.49</v>
      </c>
      <c r="O203" s="449">
        <v>32217.877101606398</v>
      </c>
      <c r="P203" s="449">
        <v>-1533.0136277756683</v>
      </c>
      <c r="Q203" s="251">
        <f>SUM(LisäyksetVähennykset[[#This Row],[Kuntien yhdistymisavustus (-0,98 €/as)]:[TE25: Uudistuksen rahoituksen siirtymäajan porrastus (25 % kustannusperusteinen / 75 % vos-kriteerit)]])</f>
        <v>-688301.94141134084</v>
      </c>
      <c r="R203" s="112"/>
    </row>
    <row r="204" spans="1:18" s="45" customFormat="1" x14ac:dyDescent="0.25">
      <c r="A204" s="239">
        <v>631</v>
      </c>
      <c r="B204" s="239" t="s">
        <v>211</v>
      </c>
      <c r="C204" s="326">
        <v>-1880.62</v>
      </c>
      <c r="D204" s="121">
        <v>-3415.82</v>
      </c>
      <c r="E204" s="121">
        <v>-1880.62</v>
      </c>
      <c r="F204" s="121">
        <v>-19.190000000000001</v>
      </c>
      <c r="G204" s="121">
        <v>-33736.019999999997</v>
      </c>
      <c r="H204" s="121">
        <v>-29106.74</v>
      </c>
      <c r="I204" s="121">
        <v>142206.73888944913</v>
      </c>
      <c r="J204" s="34">
        <v>167181.63384707706</v>
      </c>
      <c r="K204" s="34">
        <v>-57186.200000000004</v>
      </c>
      <c r="L204" s="34">
        <v>-21914.98</v>
      </c>
      <c r="M204" s="34">
        <v>-31455.086557733568</v>
      </c>
      <c r="N204" s="34">
        <v>-7464.91</v>
      </c>
      <c r="O204" s="449">
        <v>80979.601978083418</v>
      </c>
      <c r="P204" s="449">
        <v>5498.2458346722997</v>
      </c>
      <c r="Q204" s="251">
        <f>SUM(LisäyksetVähennykset[[#This Row],[Kuntien yhdistymisavustus (-0,98 €/as)]:[TE25: Uudistuksen rahoituksen siirtymäajan porrastus (25 % kustannusperusteinen / 75 % vos-kriteerit)]])</f>
        <v>207806.03399154829</v>
      </c>
      <c r="R204" s="112"/>
    </row>
    <row r="205" spans="1:18" s="45" customFormat="1" x14ac:dyDescent="0.25">
      <c r="A205" s="239">
        <v>635</v>
      </c>
      <c r="B205" s="239" t="s">
        <v>212</v>
      </c>
      <c r="C205" s="326">
        <v>-6113.24</v>
      </c>
      <c r="D205" s="121">
        <v>-11103.64</v>
      </c>
      <c r="E205" s="121">
        <v>-6113.24</v>
      </c>
      <c r="F205" s="121">
        <v>-62.38</v>
      </c>
      <c r="G205" s="121">
        <v>-109664.04</v>
      </c>
      <c r="H205" s="121">
        <v>-170733.4</v>
      </c>
      <c r="I205" s="121">
        <v>-114422.80464292956</v>
      </c>
      <c r="J205" s="34">
        <v>-26826.936136676995</v>
      </c>
      <c r="K205" s="34">
        <v>-185892.4</v>
      </c>
      <c r="L205" s="34">
        <v>-71237.960000000006</v>
      </c>
      <c r="M205" s="34">
        <v>-70728.859000676108</v>
      </c>
      <c r="N205" s="34">
        <v>-24265.82</v>
      </c>
      <c r="O205" s="449">
        <v>308307.01977222238</v>
      </c>
      <c r="P205" s="449">
        <v>-4734.4175199819874</v>
      </c>
      <c r="Q205" s="251">
        <f>SUM(LisäyksetVähennykset[[#This Row],[Kuntien yhdistymisavustus (-0,98 €/as)]:[TE25: Uudistuksen rahoituksen siirtymäajan porrastus (25 % kustannusperusteinen / 75 % vos-kriteerit)]])</f>
        <v>-493592.11752804206</v>
      </c>
      <c r="R205" s="112"/>
    </row>
    <row r="206" spans="1:18" s="45" customFormat="1" x14ac:dyDescent="0.25">
      <c r="A206" s="239">
        <v>636</v>
      </c>
      <c r="B206" s="239" t="s">
        <v>213</v>
      </c>
      <c r="C206" s="326">
        <v>-7850.78</v>
      </c>
      <c r="D206" s="121">
        <v>-14259.58</v>
      </c>
      <c r="E206" s="121">
        <v>-7850.78</v>
      </c>
      <c r="F206" s="121">
        <v>-80.11</v>
      </c>
      <c r="G206" s="121">
        <v>-140833.37999999998</v>
      </c>
      <c r="H206" s="121">
        <v>-272372.67249999999</v>
      </c>
      <c r="I206" s="121">
        <v>736313.75676624791</v>
      </c>
      <c r="J206" s="34">
        <v>-34464.603317861074</v>
      </c>
      <c r="K206" s="34">
        <v>-238727.80000000002</v>
      </c>
      <c r="L206" s="34">
        <v>-91485.62</v>
      </c>
      <c r="M206" s="34">
        <v>-178870.04371870146</v>
      </c>
      <c r="N206" s="34">
        <v>-31162.79</v>
      </c>
      <c r="O206" s="449">
        <v>157085.41384277394</v>
      </c>
      <c r="P206" s="449">
        <v>46715.085372806876</v>
      </c>
      <c r="Q206" s="251">
        <f>SUM(LisäyksetVähennykset[[#This Row],[Kuntien yhdistymisavustus (-0,98 €/as)]:[TE25: Uudistuksen rahoituksen siirtymäajan porrastus (25 % kustannusperusteinen / 75 % vos-kriteerit)]])</f>
        <v>-77843.903554733784</v>
      </c>
      <c r="R206" s="112"/>
    </row>
    <row r="207" spans="1:18" s="45" customFormat="1" x14ac:dyDescent="0.25">
      <c r="A207" s="239">
        <v>638</v>
      </c>
      <c r="B207" s="239" t="s">
        <v>214</v>
      </c>
      <c r="C207" s="326">
        <v>-50702.26</v>
      </c>
      <c r="D207" s="121">
        <v>-92091.86</v>
      </c>
      <c r="E207" s="121">
        <v>-50702.26</v>
      </c>
      <c r="F207" s="121">
        <v>-517.37</v>
      </c>
      <c r="G207" s="121">
        <v>-909536.46</v>
      </c>
      <c r="H207" s="121">
        <v>-2514323.7477000002</v>
      </c>
      <c r="I207" s="121">
        <v>14522566.989777571</v>
      </c>
      <c r="J207" s="34">
        <v>3625298.8819000069</v>
      </c>
      <c r="K207" s="34">
        <v>-1541762.6</v>
      </c>
      <c r="L207" s="34">
        <v>-590836.54</v>
      </c>
      <c r="M207" s="34">
        <v>-1013064.5540580725</v>
      </c>
      <c r="N207" s="34">
        <v>-201256.93</v>
      </c>
      <c r="O207" s="449">
        <v>1255417.5638302919</v>
      </c>
      <c r="P207" s="449">
        <v>-172896.37144863396</v>
      </c>
      <c r="Q207" s="251">
        <f>SUM(LisäyksetVähennykset[[#This Row],[Kuntien yhdistymisavustus (-0,98 €/as)]:[TE25: Uudistuksen rahoituksen siirtymäajan porrastus (25 % kustannusperusteinen / 75 % vos-kriteerit)]])</f>
        <v>12265592.482301163</v>
      </c>
      <c r="R207" s="112"/>
    </row>
    <row r="208" spans="1:18" s="45" customFormat="1" x14ac:dyDescent="0.25">
      <c r="A208" s="239">
        <v>678</v>
      </c>
      <c r="B208" s="239" t="s">
        <v>215</v>
      </c>
      <c r="C208" s="326">
        <v>-23099.579999999998</v>
      </c>
      <c r="D208" s="121">
        <v>-41956.38</v>
      </c>
      <c r="E208" s="121">
        <v>-23099.579999999998</v>
      </c>
      <c r="F208" s="121">
        <v>-235.71</v>
      </c>
      <c r="G208" s="121">
        <v>-414378.17999999993</v>
      </c>
      <c r="H208" s="121">
        <v>-1042411.5125</v>
      </c>
      <c r="I208" s="121">
        <v>1514748.4909656369</v>
      </c>
      <c r="J208" s="34">
        <v>-101749.61928757292</v>
      </c>
      <c r="K208" s="34">
        <v>-702415.8</v>
      </c>
      <c r="L208" s="34">
        <v>-269180.82</v>
      </c>
      <c r="M208" s="34">
        <v>-304625.96669927804</v>
      </c>
      <c r="N208" s="34">
        <v>-91691.19</v>
      </c>
      <c r="O208" s="449">
        <v>1020494.7637855788</v>
      </c>
      <c r="P208" s="449">
        <v>10096.541783329798</v>
      </c>
      <c r="Q208" s="251">
        <f>SUM(LisäyksetVähennykset[[#This Row],[Kuntien yhdistymisavustus (-0,98 €/as)]:[TE25: Uudistuksen rahoituksen siirtymäajan porrastus (25 % kustannusperusteinen / 75 % vos-kriteerit)]])</f>
        <v>-469504.54195230524</v>
      </c>
      <c r="R208" s="112"/>
    </row>
    <row r="209" spans="1:18" s="45" customFormat="1" x14ac:dyDescent="0.25">
      <c r="A209" s="239">
        <v>680</v>
      </c>
      <c r="B209" s="239" t="s">
        <v>216</v>
      </c>
      <c r="C209" s="326">
        <v>-25223.239999999998</v>
      </c>
      <c r="D209" s="121">
        <v>-45813.64</v>
      </c>
      <c r="E209" s="121">
        <v>-25223.239999999998</v>
      </c>
      <c r="F209" s="121">
        <v>-257.38</v>
      </c>
      <c r="G209" s="121">
        <v>-452474.04</v>
      </c>
      <c r="H209" s="121">
        <v>-1281253.6203000001</v>
      </c>
      <c r="I209" s="121">
        <v>787177.58923664829</v>
      </c>
      <c r="J209" s="34">
        <v>-105422.63134094811</v>
      </c>
      <c r="K209" s="34">
        <v>-766992.4</v>
      </c>
      <c r="L209" s="34">
        <v>-293927.96000000002</v>
      </c>
      <c r="M209" s="34">
        <v>-335477.10358698532</v>
      </c>
      <c r="N209" s="34">
        <v>-100120.82</v>
      </c>
      <c r="O209" s="449">
        <v>1383232.4838348543</v>
      </c>
      <c r="P209" s="449">
        <v>14315.185005313484</v>
      </c>
      <c r="Q209" s="251">
        <f>SUM(LisäyksetVähennykset[[#This Row],[Kuntien yhdistymisavustus (-0,98 €/as)]:[TE25: Uudistuksen rahoituksen siirtymäajan porrastus (25 % kustannusperusteinen / 75 % vos-kriteerit)]])</f>
        <v>-1247460.8171511174</v>
      </c>
      <c r="R209" s="112"/>
    </row>
    <row r="210" spans="1:18" s="45" customFormat="1" x14ac:dyDescent="0.25">
      <c r="A210" s="239">
        <v>681</v>
      </c>
      <c r="B210" s="239" t="s">
        <v>217</v>
      </c>
      <c r="C210" s="326">
        <v>-3181.08</v>
      </c>
      <c r="D210" s="121">
        <v>-5777.88</v>
      </c>
      <c r="E210" s="121">
        <v>-3181.08</v>
      </c>
      <c r="F210" s="121">
        <v>-32.46</v>
      </c>
      <c r="G210" s="121">
        <v>-57064.679999999993</v>
      </c>
      <c r="H210" s="121">
        <v>-139423.07165</v>
      </c>
      <c r="I210" s="121">
        <v>335908.79838194582</v>
      </c>
      <c r="J210" s="34">
        <v>171972.47196929672</v>
      </c>
      <c r="K210" s="34">
        <v>-96730.8</v>
      </c>
      <c r="L210" s="34">
        <v>-37069.32</v>
      </c>
      <c r="M210" s="34">
        <v>-50985.130048139166</v>
      </c>
      <c r="N210" s="34">
        <v>-12626.94</v>
      </c>
      <c r="O210" s="449">
        <v>108726.106271461</v>
      </c>
      <c r="P210" s="449">
        <v>14242.448327901482</v>
      </c>
      <c r="Q210" s="251">
        <f>SUM(LisäyksetVähennykset[[#This Row],[Kuntien yhdistymisavustus (-0,98 €/as)]:[TE25: Uudistuksen rahoituksen siirtymäajan porrastus (25 % kustannusperusteinen / 75 % vos-kriteerit)]])</f>
        <v>224777.38325246584</v>
      </c>
      <c r="R210" s="112"/>
    </row>
    <row r="211" spans="1:18" s="45" customFormat="1" x14ac:dyDescent="0.25">
      <c r="A211" s="239">
        <v>683</v>
      </c>
      <c r="B211" s="239" t="s">
        <v>218</v>
      </c>
      <c r="C211" s="326">
        <v>-3498.6</v>
      </c>
      <c r="D211" s="121">
        <v>-6354.6</v>
      </c>
      <c r="E211" s="121">
        <v>-3498.6</v>
      </c>
      <c r="F211" s="121">
        <v>-35.700000000000003</v>
      </c>
      <c r="G211" s="121">
        <v>-62760.599999999991</v>
      </c>
      <c r="H211" s="121">
        <v>-94482.42</v>
      </c>
      <c r="I211" s="121">
        <v>-129120.03389231845</v>
      </c>
      <c r="J211" s="34">
        <v>17474.173488363282</v>
      </c>
      <c r="K211" s="34">
        <v>-106386</v>
      </c>
      <c r="L211" s="34">
        <v>-40769.4</v>
      </c>
      <c r="M211" s="34">
        <v>-175446.4374848463</v>
      </c>
      <c r="N211" s="34">
        <v>-13887.300000000001</v>
      </c>
      <c r="O211" s="449">
        <v>173173.94264537166</v>
      </c>
      <c r="P211" s="449">
        <v>8335.6048524473445</v>
      </c>
      <c r="Q211" s="251">
        <f>SUM(LisäyksetVähennykset[[#This Row],[Kuntien yhdistymisavustus (-0,98 €/as)]:[TE25: Uudistuksen rahoituksen siirtymäajan porrastus (25 % kustannusperusteinen / 75 % vos-kriteerit)]])</f>
        <v>-437255.97039098252</v>
      </c>
      <c r="R211" s="112"/>
    </row>
    <row r="212" spans="1:18" s="45" customFormat="1" x14ac:dyDescent="0.25">
      <c r="A212" s="239">
        <v>684</v>
      </c>
      <c r="B212" s="239" t="s">
        <v>219</v>
      </c>
      <c r="C212" s="326">
        <v>-38188.639999999999</v>
      </c>
      <c r="D212" s="121">
        <v>-69363.040000000008</v>
      </c>
      <c r="E212" s="121">
        <v>-38188.639999999999</v>
      </c>
      <c r="F212" s="121">
        <v>-389.68</v>
      </c>
      <c r="G212" s="121">
        <v>-685057.44</v>
      </c>
      <c r="H212" s="121">
        <v>-1357700.6473000001</v>
      </c>
      <c r="I212" s="121">
        <v>-324383.78114465909</v>
      </c>
      <c r="J212" s="34">
        <v>-163434.24288591294</v>
      </c>
      <c r="K212" s="34">
        <v>-1161246.4000000001</v>
      </c>
      <c r="L212" s="34">
        <v>-445014.56</v>
      </c>
      <c r="M212" s="34">
        <v>-220217.82987311538</v>
      </c>
      <c r="N212" s="34">
        <v>-151585.52000000002</v>
      </c>
      <c r="O212" s="449">
        <v>1868985.3069247869</v>
      </c>
      <c r="P212" s="449">
        <v>-44803.17710296018</v>
      </c>
      <c r="Q212" s="251">
        <f>SUM(LisäyksetVähennykset[[#This Row],[Kuntien yhdistymisavustus (-0,98 €/as)]:[TE25: Uudistuksen rahoituksen siirtymäajan porrastus (25 % kustannusperusteinen / 75 % vos-kriteerit)]])</f>
        <v>-2830588.2913818611</v>
      </c>
      <c r="R212" s="112"/>
    </row>
    <row r="213" spans="1:18" s="45" customFormat="1" x14ac:dyDescent="0.25">
      <c r="A213" s="239">
        <v>686</v>
      </c>
      <c r="B213" s="239" t="s">
        <v>220</v>
      </c>
      <c r="C213" s="326">
        <v>-2876.2999999999997</v>
      </c>
      <c r="D213" s="121">
        <v>-5224.3</v>
      </c>
      <c r="E213" s="121">
        <v>-2876.2999999999997</v>
      </c>
      <c r="F213" s="121">
        <v>-29.35</v>
      </c>
      <c r="G213" s="121">
        <v>-51597.299999999996</v>
      </c>
      <c r="H213" s="121">
        <v>-135575.57764999999</v>
      </c>
      <c r="I213" s="121">
        <v>-180845.56850963301</v>
      </c>
      <c r="J213" s="34">
        <v>-148885.25143689683</v>
      </c>
      <c r="K213" s="34">
        <v>-87463</v>
      </c>
      <c r="L213" s="34">
        <v>-33517.699999999997</v>
      </c>
      <c r="M213" s="34">
        <v>-34072.536921189741</v>
      </c>
      <c r="N213" s="34">
        <v>-11417.15</v>
      </c>
      <c r="O213" s="449">
        <v>78236.526261392122</v>
      </c>
      <c r="P213" s="449">
        <v>17727.95886431064</v>
      </c>
      <c r="Q213" s="251">
        <f>SUM(LisäyksetVähennykset[[#This Row],[Kuntien yhdistymisavustus (-0,98 €/as)]:[TE25: Uudistuksen rahoituksen siirtymäajan porrastus (25 % kustannusperusteinen / 75 % vos-kriteerit)]])</f>
        <v>-598415.84939201677</v>
      </c>
      <c r="R213" s="112"/>
    </row>
    <row r="214" spans="1:18" s="45" customFormat="1" x14ac:dyDescent="0.25">
      <c r="A214" s="239">
        <v>687</v>
      </c>
      <c r="B214" s="239" t="s">
        <v>221</v>
      </c>
      <c r="C214" s="326">
        <v>-1384.74</v>
      </c>
      <c r="D214" s="121">
        <v>-2515.14</v>
      </c>
      <c r="E214" s="121">
        <v>-1384.74</v>
      </c>
      <c r="F214" s="121">
        <v>-14.13</v>
      </c>
      <c r="G214" s="121">
        <v>-24840.539999999997</v>
      </c>
      <c r="H214" s="121">
        <v>-53906.577499999999</v>
      </c>
      <c r="I214" s="121">
        <v>81211.573948834237</v>
      </c>
      <c r="J214" s="34">
        <v>-50174.821617113463</v>
      </c>
      <c r="K214" s="34">
        <v>-42107.4</v>
      </c>
      <c r="L214" s="34">
        <v>-16136.46</v>
      </c>
      <c r="M214" s="34">
        <v>-30485.405841207907</v>
      </c>
      <c r="N214" s="34">
        <v>-5496.5700000000006</v>
      </c>
      <c r="O214" s="449">
        <v>94628.493958858409</v>
      </c>
      <c r="P214" s="449">
        <v>1943.1259268107569</v>
      </c>
      <c r="Q214" s="251">
        <f>SUM(LisäyksetVähennykset[[#This Row],[Kuntien yhdistymisavustus (-0,98 €/as)]:[TE25: Uudistuksen rahoituksen siirtymäajan porrastus (25 % kustannusperusteinen / 75 % vos-kriteerit)]])</f>
        <v>-50663.331123817989</v>
      </c>
      <c r="R214" s="112"/>
    </row>
    <row r="215" spans="1:18" s="45" customFormat="1" x14ac:dyDescent="0.25">
      <c r="A215" s="239">
        <v>689</v>
      </c>
      <c r="B215" s="239" t="s">
        <v>222</v>
      </c>
      <c r="C215" s="326">
        <v>-2947.84</v>
      </c>
      <c r="D215" s="121">
        <v>-5354.24</v>
      </c>
      <c r="E215" s="121">
        <v>-2947.84</v>
      </c>
      <c r="F215" s="121">
        <v>-30.080000000000002</v>
      </c>
      <c r="G215" s="121">
        <v>-52880.639999999992</v>
      </c>
      <c r="H215" s="121">
        <v>-115370.50335</v>
      </c>
      <c r="I215" s="121">
        <v>1376801.1554838896</v>
      </c>
      <c r="J215" s="34">
        <v>788060.09474489884</v>
      </c>
      <c r="K215" s="34">
        <v>-89638.400000000009</v>
      </c>
      <c r="L215" s="34">
        <v>-34351.360000000001</v>
      </c>
      <c r="M215" s="34">
        <v>-61087.695945119449</v>
      </c>
      <c r="N215" s="34">
        <v>-11701.12</v>
      </c>
      <c r="O215" s="449">
        <v>185085.57098897052</v>
      </c>
      <c r="P215" s="449">
        <v>23730.956558513804</v>
      </c>
      <c r="Q215" s="251">
        <f>SUM(LisäyksetVähennykset[[#This Row],[Kuntien yhdistymisavustus (-0,98 €/as)]:[TE25: Uudistuksen rahoituksen siirtymäajan porrastus (25 % kustannusperusteinen / 75 % vos-kriteerit)]])</f>
        <v>1997368.0584811531</v>
      </c>
      <c r="R215" s="112"/>
    </row>
    <row r="216" spans="1:18" s="45" customFormat="1" x14ac:dyDescent="0.25">
      <c r="A216" s="239">
        <v>691</v>
      </c>
      <c r="B216" s="239" t="s">
        <v>223</v>
      </c>
      <c r="C216" s="326">
        <v>-2504.88</v>
      </c>
      <c r="D216" s="121">
        <v>-4549.68</v>
      </c>
      <c r="E216" s="121">
        <v>-2504.88</v>
      </c>
      <c r="F216" s="121">
        <v>-25.560000000000002</v>
      </c>
      <c r="G216" s="121">
        <v>-44934.479999999996</v>
      </c>
      <c r="H216" s="121">
        <v>-44623.294999999998</v>
      </c>
      <c r="I216" s="121">
        <v>540346.54838544631</v>
      </c>
      <c r="J216" s="34">
        <v>-11141.610785612189</v>
      </c>
      <c r="K216" s="34">
        <v>-76168.800000000003</v>
      </c>
      <c r="L216" s="34">
        <v>-29189.52</v>
      </c>
      <c r="M216" s="34">
        <v>-91204.932608053772</v>
      </c>
      <c r="N216" s="34">
        <v>-9942.84</v>
      </c>
      <c r="O216" s="449">
        <v>92489.491500817981</v>
      </c>
      <c r="P216" s="449">
        <v>-4738.1078795419453</v>
      </c>
      <c r="Q216" s="251">
        <f>SUM(LisäyksetVähennykset[[#This Row],[Kuntien yhdistymisavustus (-0,98 €/as)]:[TE25: Uudistuksen rahoituksen siirtymäajan porrastus (25 % kustannusperusteinen / 75 % vos-kriteerit)]])</f>
        <v>311307.45361305634</v>
      </c>
      <c r="R216" s="112"/>
    </row>
    <row r="217" spans="1:18" s="45" customFormat="1" x14ac:dyDescent="0.25">
      <c r="A217" s="239">
        <v>694</v>
      </c>
      <c r="B217" s="239" t="s">
        <v>224</v>
      </c>
      <c r="C217" s="326">
        <v>-28070.14</v>
      </c>
      <c r="D217" s="121">
        <v>-50984.54</v>
      </c>
      <c r="E217" s="121">
        <v>-28070.14</v>
      </c>
      <c r="F217" s="121">
        <v>-286.43</v>
      </c>
      <c r="G217" s="121">
        <v>-503543.93999999994</v>
      </c>
      <c r="H217" s="121">
        <v>-2092151.6306</v>
      </c>
      <c r="I217" s="121">
        <v>-1473514.3347520274</v>
      </c>
      <c r="J217" s="34">
        <v>-119823.03648001516</v>
      </c>
      <c r="K217" s="34">
        <v>-853561.4</v>
      </c>
      <c r="L217" s="34">
        <v>-327103.06</v>
      </c>
      <c r="M217" s="34">
        <v>-168316.65168159822</v>
      </c>
      <c r="N217" s="34">
        <v>-111421.27</v>
      </c>
      <c r="O217" s="449">
        <v>1812118.1243834731</v>
      </c>
      <c r="P217" s="449">
        <v>-82321.146952319075</v>
      </c>
      <c r="Q217" s="251">
        <f>SUM(LisäyksetVähennykset[[#This Row],[Kuntien yhdistymisavustus (-0,98 €/as)]:[TE25: Uudistuksen rahoituksen siirtymäajan porrastus (25 % kustannusperusteinen / 75 % vos-kriteerit)]])</f>
        <v>-4027049.5960824871</v>
      </c>
      <c r="R217" s="112"/>
    </row>
    <row r="218" spans="1:18" s="45" customFormat="1" x14ac:dyDescent="0.25">
      <c r="A218" s="239">
        <v>697</v>
      </c>
      <c r="B218" s="239" t="s">
        <v>225</v>
      </c>
      <c r="C218" s="326">
        <v>-1139.74</v>
      </c>
      <c r="D218" s="121">
        <v>-2070.14</v>
      </c>
      <c r="E218" s="121">
        <v>-1139.74</v>
      </c>
      <c r="F218" s="121">
        <v>-11.63</v>
      </c>
      <c r="G218" s="121">
        <v>-20445.539999999997</v>
      </c>
      <c r="H218" s="121">
        <v>-26394.384999999998</v>
      </c>
      <c r="I218" s="121">
        <v>-129552.52919706824</v>
      </c>
      <c r="J218" s="34">
        <v>-32418.441541301858</v>
      </c>
      <c r="K218" s="34">
        <v>-34657.4</v>
      </c>
      <c r="L218" s="34">
        <v>-13281.46</v>
      </c>
      <c r="M218" s="34">
        <v>-20024.197074657804</v>
      </c>
      <c r="N218" s="34">
        <v>-4524.07</v>
      </c>
      <c r="O218" s="449">
        <v>31118.452918584284</v>
      </c>
      <c r="P218" s="449">
        <v>18918.734751230626</v>
      </c>
      <c r="Q218" s="251">
        <f>SUM(LisäyksetVähennykset[[#This Row],[Kuntien yhdistymisavustus (-0,98 €/as)]:[TE25: Uudistuksen rahoituksen siirtymäajan porrastus (25 % kustannusperusteinen / 75 % vos-kriteerit)]])</f>
        <v>-235622.08514321299</v>
      </c>
      <c r="R218" s="112"/>
    </row>
    <row r="219" spans="1:18" s="45" customFormat="1" x14ac:dyDescent="0.25">
      <c r="A219" s="239">
        <v>698</v>
      </c>
      <c r="B219" s="239" t="s">
        <v>226</v>
      </c>
      <c r="C219" s="326">
        <v>-64407.56</v>
      </c>
      <c r="D219" s="121">
        <v>-116985.16</v>
      </c>
      <c r="E219" s="121">
        <v>-64407.56</v>
      </c>
      <c r="F219" s="121">
        <v>-657.22</v>
      </c>
      <c r="G219" s="121">
        <v>-1155392.7599999998</v>
      </c>
      <c r="H219" s="121">
        <v>-3099441.6789000002</v>
      </c>
      <c r="I219" s="121">
        <v>-18170790.172582045</v>
      </c>
      <c r="J219" s="34">
        <v>-9437110.0156319514</v>
      </c>
      <c r="K219" s="34">
        <v>-1958515.6</v>
      </c>
      <c r="L219" s="34">
        <v>-750545.24</v>
      </c>
      <c r="M219" s="34">
        <v>-426850.63496110571</v>
      </c>
      <c r="N219" s="34">
        <v>-255658.58000000002</v>
      </c>
      <c r="O219" s="449">
        <v>1850232.9212748902</v>
      </c>
      <c r="P219" s="449">
        <v>422166.01127426676</v>
      </c>
      <c r="Q219" s="251">
        <f>SUM(LisäyksetVähennykset[[#This Row],[Kuntien yhdistymisavustus (-0,98 €/as)]:[TE25: Uudistuksen rahoituksen siirtymäajan porrastus (25 % kustannusperusteinen / 75 % vos-kriteerit)]])</f>
        <v>-33228363.249525946</v>
      </c>
      <c r="R219" s="112"/>
    </row>
    <row r="220" spans="1:18" s="45" customFormat="1" x14ac:dyDescent="0.25">
      <c r="A220" s="239">
        <v>700</v>
      </c>
      <c r="B220" s="239" t="s">
        <v>227</v>
      </c>
      <c r="C220" s="326">
        <v>-4638.34</v>
      </c>
      <c r="D220" s="121">
        <v>-8424.74</v>
      </c>
      <c r="E220" s="121">
        <v>-4638.34</v>
      </c>
      <c r="F220" s="121">
        <v>-47.33</v>
      </c>
      <c r="G220" s="121">
        <v>-83206.139999999985</v>
      </c>
      <c r="H220" s="121">
        <v>-141366.1231</v>
      </c>
      <c r="I220" s="121">
        <v>262424.35537567706</v>
      </c>
      <c r="J220" s="34">
        <v>260826.14952176184</v>
      </c>
      <c r="K220" s="34">
        <v>-141043.4</v>
      </c>
      <c r="L220" s="34">
        <v>-54050.86</v>
      </c>
      <c r="M220" s="34">
        <v>-37744.254637064587</v>
      </c>
      <c r="N220" s="34">
        <v>-18411.37</v>
      </c>
      <c r="O220" s="449">
        <v>246252.03226485406</v>
      </c>
      <c r="P220" s="449">
        <v>11031.666317203286</v>
      </c>
      <c r="Q220" s="251">
        <f>SUM(LisäyksetVähennykset[[#This Row],[Kuntien yhdistymisavustus (-0,98 €/as)]:[TE25: Uudistuksen rahoituksen siirtymäajan porrastus (25 % kustannusperusteinen / 75 % vos-kriteerit)]])</f>
        <v>286963.30574243166</v>
      </c>
      <c r="R220" s="112"/>
    </row>
    <row r="221" spans="1:18" s="45" customFormat="1" x14ac:dyDescent="0.25">
      <c r="A221" s="239">
        <v>702</v>
      </c>
      <c r="B221" s="239" t="s">
        <v>228</v>
      </c>
      <c r="C221" s="326">
        <v>-3958.22</v>
      </c>
      <c r="D221" s="121">
        <v>-7189.42</v>
      </c>
      <c r="E221" s="121">
        <v>-3958.22</v>
      </c>
      <c r="F221" s="121">
        <v>-40.39</v>
      </c>
      <c r="G221" s="121">
        <v>-71005.62</v>
      </c>
      <c r="H221" s="121">
        <v>-67374.287500000006</v>
      </c>
      <c r="I221" s="121">
        <v>631630.07506514434</v>
      </c>
      <c r="J221" s="34">
        <v>21525.020684865212</v>
      </c>
      <c r="K221" s="34">
        <v>-120362.2</v>
      </c>
      <c r="L221" s="34">
        <v>-46125.38</v>
      </c>
      <c r="M221" s="34">
        <v>-56459.345898695508</v>
      </c>
      <c r="N221" s="34">
        <v>-15711.710000000001</v>
      </c>
      <c r="O221" s="449">
        <v>241073.09003501321</v>
      </c>
      <c r="P221" s="449">
        <v>33432.409066214997</v>
      </c>
      <c r="Q221" s="251">
        <f>SUM(LisäyksetVähennykset[[#This Row],[Kuntien yhdistymisavustus (-0,98 €/as)]:[TE25: Uudistuksen rahoituksen siirtymäajan porrastus (25 % kustannusperusteinen / 75 % vos-kriteerit)]])</f>
        <v>535475.80145254231</v>
      </c>
      <c r="R221" s="112"/>
    </row>
    <row r="222" spans="1:18" s="45" customFormat="1" x14ac:dyDescent="0.25">
      <c r="A222" s="239">
        <v>704</v>
      </c>
      <c r="B222" s="239" t="s">
        <v>229</v>
      </c>
      <c r="C222" s="326">
        <v>-6289.64</v>
      </c>
      <c r="D222" s="121">
        <v>-11424.04</v>
      </c>
      <c r="E222" s="121">
        <v>-6289.64</v>
      </c>
      <c r="F222" s="121">
        <v>-64.180000000000007</v>
      </c>
      <c r="G222" s="121">
        <v>-112828.43999999999</v>
      </c>
      <c r="H222" s="121">
        <v>-51102.79</v>
      </c>
      <c r="I222" s="121">
        <v>919069.55215610692</v>
      </c>
      <c r="J222" s="34">
        <v>-27169.299745794822</v>
      </c>
      <c r="K222" s="34">
        <v>-191256.4</v>
      </c>
      <c r="L222" s="34">
        <v>-73293.56</v>
      </c>
      <c r="M222" s="34">
        <v>-132189.64620265932</v>
      </c>
      <c r="N222" s="34">
        <v>-24966.02</v>
      </c>
      <c r="O222" s="449">
        <v>104677.6286543271</v>
      </c>
      <c r="P222" s="449">
        <v>-23803.90016889316</v>
      </c>
      <c r="Q222" s="251">
        <f>SUM(LisäyksetVähennykset[[#This Row],[Kuntien yhdistymisavustus (-0,98 €/as)]:[TE25: Uudistuksen rahoituksen siirtymäajan porrastus (25 % kustannusperusteinen / 75 % vos-kriteerit)]])</f>
        <v>363069.62469308672</v>
      </c>
      <c r="R222" s="112"/>
    </row>
    <row r="223" spans="1:18" s="45" customFormat="1" x14ac:dyDescent="0.25">
      <c r="A223" s="239">
        <v>707</v>
      </c>
      <c r="B223" s="239" t="s">
        <v>230</v>
      </c>
      <c r="C223" s="326">
        <v>-1843.3799999999999</v>
      </c>
      <c r="D223" s="121">
        <v>-3348.18</v>
      </c>
      <c r="E223" s="121">
        <v>-1843.3799999999999</v>
      </c>
      <c r="F223" s="121">
        <v>-18.809999999999999</v>
      </c>
      <c r="G223" s="121">
        <v>-33067.979999999996</v>
      </c>
      <c r="H223" s="121">
        <v>-45575.885000000002</v>
      </c>
      <c r="I223" s="121">
        <v>-212619.09718746648</v>
      </c>
      <c r="J223" s="34">
        <v>-8284.3539984066356</v>
      </c>
      <c r="K223" s="34">
        <v>-56053.8</v>
      </c>
      <c r="L223" s="34">
        <v>-21481.02</v>
      </c>
      <c r="M223" s="34">
        <v>-20919.714490310995</v>
      </c>
      <c r="N223" s="34">
        <v>-7317.09</v>
      </c>
      <c r="O223" s="449">
        <v>120962.63307402789</v>
      </c>
      <c r="P223" s="449">
        <v>37732.763553081728</v>
      </c>
      <c r="Q223" s="251">
        <f>SUM(LisäyksetVähennykset[[#This Row],[Kuntien yhdistymisavustus (-0,98 €/as)]:[TE25: Uudistuksen rahoituksen siirtymäajan porrastus (25 % kustannusperusteinen / 75 % vos-kriteerit)]])</f>
        <v>-253677.29404907447</v>
      </c>
      <c r="R223" s="112"/>
    </row>
    <row r="224" spans="1:18" s="45" customFormat="1" x14ac:dyDescent="0.25">
      <c r="A224" s="239">
        <v>710</v>
      </c>
      <c r="B224" s="239" t="s">
        <v>231</v>
      </c>
      <c r="C224" s="326">
        <v>-26495.279999999999</v>
      </c>
      <c r="D224" s="121">
        <v>-48124.08</v>
      </c>
      <c r="E224" s="121">
        <v>-26495.279999999999</v>
      </c>
      <c r="F224" s="121">
        <v>-270.36</v>
      </c>
      <c r="G224" s="121">
        <v>-475292.87999999995</v>
      </c>
      <c r="H224" s="121">
        <v>-1124453.5266</v>
      </c>
      <c r="I224" s="121">
        <v>-2352267.1041067266</v>
      </c>
      <c r="J224" s="34">
        <v>-115414.57667372019</v>
      </c>
      <c r="K224" s="34">
        <v>-805672.8</v>
      </c>
      <c r="L224" s="34">
        <v>-308751.12</v>
      </c>
      <c r="M224" s="34">
        <v>-358454.09442700015</v>
      </c>
      <c r="N224" s="34">
        <v>-105170.04000000001</v>
      </c>
      <c r="O224" s="449">
        <v>654281.92265551211</v>
      </c>
      <c r="P224" s="449">
        <v>-62143.01599874231</v>
      </c>
      <c r="Q224" s="251">
        <f>SUM(LisäyksetVähennykset[[#This Row],[Kuntien yhdistymisavustus (-0,98 €/as)]:[TE25: Uudistuksen rahoituksen siirtymäajan porrastus (25 % kustannusperusteinen / 75 % vos-kriteerit)]])</f>
        <v>-5154722.2351506772</v>
      </c>
      <c r="R224" s="112"/>
    </row>
    <row r="225" spans="1:18" s="45" customFormat="1" x14ac:dyDescent="0.25">
      <c r="A225" s="239">
        <v>729</v>
      </c>
      <c r="B225" s="239" t="s">
        <v>232</v>
      </c>
      <c r="C225" s="326">
        <v>-8680.84</v>
      </c>
      <c r="D225" s="121">
        <v>-15767.24</v>
      </c>
      <c r="E225" s="121">
        <v>-8680.84</v>
      </c>
      <c r="F225" s="121">
        <v>-88.58</v>
      </c>
      <c r="G225" s="121">
        <v>-155723.63999999998</v>
      </c>
      <c r="H225" s="121">
        <v>-346728.1876</v>
      </c>
      <c r="I225" s="121">
        <v>-506507.40780627506</v>
      </c>
      <c r="J225" s="34">
        <v>-37934.73323249977</v>
      </c>
      <c r="K225" s="34">
        <v>-263968.40000000002</v>
      </c>
      <c r="L225" s="34">
        <v>-101158.36</v>
      </c>
      <c r="M225" s="34">
        <v>-132467.43413158704</v>
      </c>
      <c r="N225" s="34">
        <v>-34457.620000000003</v>
      </c>
      <c r="O225" s="449">
        <v>569654.39742835204</v>
      </c>
      <c r="P225" s="449">
        <v>48389.652056312654</v>
      </c>
      <c r="Q225" s="251">
        <f>SUM(LisäyksetVähennykset[[#This Row],[Kuntien yhdistymisavustus (-0,98 €/as)]:[TE25: Uudistuksen rahoituksen siirtymäajan porrastus (25 % kustannusperusteinen / 75 % vos-kriteerit)]])</f>
        <v>-994119.23328569753</v>
      </c>
      <c r="R225" s="112"/>
    </row>
    <row r="226" spans="1:18" s="45" customFormat="1" x14ac:dyDescent="0.25">
      <c r="A226" s="239">
        <v>732</v>
      </c>
      <c r="B226" s="239" t="s">
        <v>233</v>
      </c>
      <c r="C226" s="326">
        <v>-3219.2999999999997</v>
      </c>
      <c r="D226" s="121">
        <v>-5847.3</v>
      </c>
      <c r="E226" s="121">
        <v>-3219.2999999999997</v>
      </c>
      <c r="F226" s="121">
        <v>-32.85</v>
      </c>
      <c r="G226" s="121">
        <v>-57750.299999999996</v>
      </c>
      <c r="H226" s="121">
        <v>-48746.75</v>
      </c>
      <c r="I226" s="121">
        <v>-710272.22485074052</v>
      </c>
      <c r="J226" s="34">
        <v>329216.81329518755</v>
      </c>
      <c r="K226" s="34">
        <v>-97893</v>
      </c>
      <c r="L226" s="34">
        <v>-37514.699999999997</v>
      </c>
      <c r="M226" s="34">
        <v>-84259.030814965954</v>
      </c>
      <c r="N226" s="34">
        <v>-12778.65</v>
      </c>
      <c r="O226" s="449">
        <v>161858.85386017902</v>
      </c>
      <c r="P226" s="449">
        <v>23887.253092136249</v>
      </c>
      <c r="Q226" s="251">
        <f>SUM(LisäyksetVähennykset[[#This Row],[Kuntien yhdistymisavustus (-0,98 €/as)]:[TE25: Uudistuksen rahoituksen siirtymäajan porrastus (25 % kustannusperusteinen / 75 % vos-kriteerit)]])</f>
        <v>-546570.48541820375</v>
      </c>
      <c r="R226" s="112"/>
    </row>
    <row r="227" spans="1:18" s="45" customFormat="1" x14ac:dyDescent="0.25">
      <c r="A227" s="239">
        <v>734</v>
      </c>
      <c r="B227" s="239" t="s">
        <v>234</v>
      </c>
      <c r="C227" s="326">
        <v>-49852.6</v>
      </c>
      <c r="D227" s="121">
        <v>-90548.6</v>
      </c>
      <c r="E227" s="121">
        <v>-49852.6</v>
      </c>
      <c r="F227" s="121">
        <v>-508.7</v>
      </c>
      <c r="G227" s="121">
        <v>-894294.59999999986</v>
      </c>
      <c r="H227" s="121">
        <v>-1991499.8942</v>
      </c>
      <c r="I227" s="121">
        <v>-1488226.3948632984</v>
      </c>
      <c r="J227" s="34">
        <v>-215279.08275553325</v>
      </c>
      <c r="K227" s="34">
        <v>-1515926</v>
      </c>
      <c r="L227" s="34">
        <v>-580935.4</v>
      </c>
      <c r="M227" s="34">
        <v>-600092.01232620096</v>
      </c>
      <c r="N227" s="34">
        <v>-197884.30000000002</v>
      </c>
      <c r="O227" s="449">
        <v>2492355.0404930897</v>
      </c>
      <c r="P227" s="449">
        <v>358632.39543572022</v>
      </c>
      <c r="Q227" s="251">
        <f>SUM(LisäyksetVähennykset[[#This Row],[Kuntien yhdistymisavustus (-0,98 €/as)]:[TE25: Uudistuksen rahoituksen siirtymäajan porrastus (25 % kustannusperusteinen / 75 % vos-kriteerit)]])</f>
        <v>-4823912.748216223</v>
      </c>
      <c r="R227" s="112"/>
    </row>
    <row r="228" spans="1:18" s="45" customFormat="1" x14ac:dyDescent="0.25">
      <c r="A228" s="239">
        <v>738</v>
      </c>
      <c r="B228" s="239" t="s">
        <v>235</v>
      </c>
      <c r="C228" s="326">
        <v>-2905.7</v>
      </c>
      <c r="D228" s="121">
        <v>-5277.7</v>
      </c>
      <c r="E228" s="121">
        <v>-2905.7</v>
      </c>
      <c r="F228" s="121">
        <v>-29.650000000000002</v>
      </c>
      <c r="G228" s="121">
        <v>-52124.7</v>
      </c>
      <c r="H228" s="121">
        <v>-63383.27605</v>
      </c>
      <c r="I228" s="121">
        <v>97268.16018971859</v>
      </c>
      <c r="J228" s="34">
        <v>-12329.316639465385</v>
      </c>
      <c r="K228" s="34">
        <v>-88357</v>
      </c>
      <c r="L228" s="34">
        <v>-33860.300000000003</v>
      </c>
      <c r="M228" s="34">
        <v>-46081.648097001766</v>
      </c>
      <c r="N228" s="34">
        <v>-11533.85</v>
      </c>
      <c r="O228" s="449">
        <v>122005.45896755312</v>
      </c>
      <c r="P228" s="449">
        <v>-4278.2527685757814</v>
      </c>
      <c r="Q228" s="251">
        <f>SUM(LisäyksetVähennykset[[#This Row],[Kuntien yhdistymisavustus (-0,98 €/as)]:[TE25: Uudistuksen rahoituksen siirtymäajan porrastus (25 % kustannusperusteinen / 75 % vos-kriteerit)]])</f>
        <v>-103793.47439777124</v>
      </c>
      <c r="R228" s="112"/>
    </row>
    <row r="229" spans="1:18" s="45" customFormat="1" x14ac:dyDescent="0.25">
      <c r="A229" s="239">
        <v>739</v>
      </c>
      <c r="B229" s="239" t="s">
        <v>236</v>
      </c>
      <c r="C229" s="326">
        <v>-3124.24</v>
      </c>
      <c r="D229" s="121">
        <v>-5674.64</v>
      </c>
      <c r="E229" s="121">
        <v>-3124.24</v>
      </c>
      <c r="F229" s="121">
        <v>-31.88</v>
      </c>
      <c r="G229" s="121">
        <v>-56045.039999999994</v>
      </c>
      <c r="H229" s="121">
        <v>-109801.49800000001</v>
      </c>
      <c r="I229" s="121">
        <v>1181236.7453195436</v>
      </c>
      <c r="J229" s="34">
        <v>857502.47338241234</v>
      </c>
      <c r="K229" s="34">
        <v>-95002.400000000009</v>
      </c>
      <c r="L229" s="34">
        <v>-36406.959999999999</v>
      </c>
      <c r="M229" s="34">
        <v>-67804.567751418261</v>
      </c>
      <c r="N229" s="34">
        <v>-12401.32</v>
      </c>
      <c r="O229" s="449">
        <v>109501.78704697412</v>
      </c>
      <c r="P229" s="449">
        <v>-1554.0293693789936</v>
      </c>
      <c r="Q229" s="251">
        <f>SUM(LisäyksetVähennykset[[#This Row],[Kuntien yhdistymisavustus (-0,98 €/as)]:[TE25: Uudistuksen rahoituksen siirtymäajan porrastus (25 % kustannusperusteinen / 75 % vos-kriteerit)]])</f>
        <v>1757270.190628133</v>
      </c>
      <c r="R229" s="112"/>
    </row>
    <row r="230" spans="1:18" s="45" customFormat="1" x14ac:dyDescent="0.25">
      <c r="A230" s="239">
        <v>740</v>
      </c>
      <c r="B230" s="239" t="s">
        <v>237</v>
      </c>
      <c r="C230" s="326">
        <v>-30830.799999999999</v>
      </c>
      <c r="D230" s="121">
        <v>-55998.8</v>
      </c>
      <c r="E230" s="121">
        <v>-30830.799999999999</v>
      </c>
      <c r="F230" s="121">
        <v>-314.60000000000002</v>
      </c>
      <c r="G230" s="121">
        <v>-553066.79999999993</v>
      </c>
      <c r="H230" s="121">
        <v>-1744776.4281500001</v>
      </c>
      <c r="I230" s="121">
        <v>-5483952.9192687627</v>
      </c>
      <c r="J230" s="34">
        <v>-922157.87701801397</v>
      </c>
      <c r="K230" s="34">
        <v>-937508</v>
      </c>
      <c r="L230" s="34">
        <v>-359273.2</v>
      </c>
      <c r="M230" s="34">
        <v>-79370.826967052068</v>
      </c>
      <c r="N230" s="34">
        <v>-122379.40000000001</v>
      </c>
      <c r="O230" s="449">
        <v>1716286.0343112592</v>
      </c>
      <c r="P230" s="449">
        <v>199349.90428293555</v>
      </c>
      <c r="Q230" s="251">
        <f>SUM(LisäyksetVähennykset[[#This Row],[Kuntien yhdistymisavustus (-0,98 €/as)]:[TE25: Uudistuksen rahoituksen siirtymäajan porrastus (25 % kustannusperusteinen / 75 % vos-kriteerit)]])</f>
        <v>-8404824.5128096323</v>
      </c>
      <c r="R230" s="112"/>
    </row>
    <row r="231" spans="1:18" s="45" customFormat="1" x14ac:dyDescent="0.25">
      <c r="A231" s="239">
        <v>742</v>
      </c>
      <c r="B231" s="239" t="s">
        <v>238</v>
      </c>
      <c r="C231" s="326">
        <v>-944.72</v>
      </c>
      <c r="D231" s="121">
        <v>-1715.92</v>
      </c>
      <c r="E231" s="121">
        <v>-944.72</v>
      </c>
      <c r="F231" s="121">
        <v>-9.64</v>
      </c>
      <c r="G231" s="121">
        <v>-16947.12</v>
      </c>
      <c r="H231" s="121">
        <v>-23279.4</v>
      </c>
      <c r="I231" s="121">
        <v>-3069.3803781253428</v>
      </c>
      <c r="J231" s="34">
        <v>175807.06339282446</v>
      </c>
      <c r="K231" s="34">
        <v>-28727.200000000001</v>
      </c>
      <c r="L231" s="34">
        <v>-11008.88</v>
      </c>
      <c r="M231" s="34">
        <v>-28281.944802747388</v>
      </c>
      <c r="N231" s="34">
        <v>-3749.96</v>
      </c>
      <c r="O231" s="449">
        <v>69020.326418453813</v>
      </c>
      <c r="P231" s="449">
        <v>3887.5674506031537</v>
      </c>
      <c r="Q231" s="251">
        <f>SUM(LisäyksetVähennykset[[#This Row],[Kuntien yhdistymisavustus (-0,98 €/as)]:[TE25: Uudistuksen rahoituksen siirtymäajan porrastus (25 % kustannusperusteinen / 75 % vos-kriteerit)]])</f>
        <v>130036.07208100869</v>
      </c>
      <c r="R231" s="112"/>
    </row>
    <row r="232" spans="1:18" s="45" customFormat="1" x14ac:dyDescent="0.25">
      <c r="A232" s="239">
        <v>743</v>
      </c>
      <c r="B232" s="239" t="s">
        <v>239</v>
      </c>
      <c r="C232" s="326">
        <v>-65278.78</v>
      </c>
      <c r="D232" s="121">
        <v>-118567.58</v>
      </c>
      <c r="E232" s="121">
        <v>-65278.78</v>
      </c>
      <c r="F232" s="121">
        <v>-666.11</v>
      </c>
      <c r="G232" s="121">
        <v>-1171021.3799999999</v>
      </c>
      <c r="H232" s="121">
        <v>-3256405.2033000002</v>
      </c>
      <c r="I232" s="121">
        <v>-8531579.612140391</v>
      </c>
      <c r="J232" s="34">
        <v>-2346085.3484222279</v>
      </c>
      <c r="K232" s="34">
        <v>-1985007.8</v>
      </c>
      <c r="L232" s="34">
        <v>-760697.62</v>
      </c>
      <c r="M232" s="34">
        <v>-680737.36270463001</v>
      </c>
      <c r="N232" s="34">
        <v>-259116.79</v>
      </c>
      <c r="O232" s="449">
        <v>2348341.8496672735</v>
      </c>
      <c r="P232" s="449">
        <v>5990.4041437932756</v>
      </c>
      <c r="Q232" s="251">
        <f>SUM(LisäyksetVähennykset[[#This Row],[Kuntien yhdistymisavustus (-0,98 €/as)]:[TE25: Uudistuksen rahoituksen siirtymäajan porrastus (25 % kustannusperusteinen / 75 % vos-kriteerit)]])</f>
        <v>-16886110.112756185</v>
      </c>
      <c r="R232" s="112"/>
    </row>
    <row r="233" spans="1:18" s="45" customFormat="1" x14ac:dyDescent="0.25">
      <c r="A233" s="239">
        <v>746</v>
      </c>
      <c r="B233" s="239" t="s">
        <v>240</v>
      </c>
      <c r="C233" s="326">
        <v>-4510.9399999999996</v>
      </c>
      <c r="D233" s="121">
        <v>-8193.34</v>
      </c>
      <c r="E233" s="121">
        <v>-4510.9399999999996</v>
      </c>
      <c r="F233" s="121">
        <v>-46.03</v>
      </c>
      <c r="G233" s="121">
        <v>-80920.739999999991</v>
      </c>
      <c r="H233" s="121">
        <v>-147822.465</v>
      </c>
      <c r="I233" s="121">
        <v>-148717.32408441388</v>
      </c>
      <c r="J233" s="34">
        <v>-465453.84852149873</v>
      </c>
      <c r="K233" s="34">
        <v>-137169.4</v>
      </c>
      <c r="L233" s="34">
        <v>-52566.26</v>
      </c>
      <c r="M233" s="34">
        <v>-156745.46520953136</v>
      </c>
      <c r="N233" s="34">
        <v>-17905.670000000002</v>
      </c>
      <c r="O233" s="449">
        <v>117042.39976614976</v>
      </c>
      <c r="P233" s="449">
        <v>-23612.514758430567</v>
      </c>
      <c r="Q233" s="251">
        <f>SUM(LisäyksetVähennykset[[#This Row],[Kuntien yhdistymisavustus (-0,98 €/as)]:[TE25: Uudistuksen rahoituksen siirtymäajan porrastus (25 % kustannusperusteinen / 75 % vos-kriteerit)]])</f>
        <v>-1131132.5378077249</v>
      </c>
      <c r="R233" s="112"/>
    </row>
    <row r="234" spans="1:18" s="45" customFormat="1" x14ac:dyDescent="0.25">
      <c r="A234" s="239">
        <v>747</v>
      </c>
      <c r="B234" s="239" t="s">
        <v>241</v>
      </c>
      <c r="C234" s="326">
        <v>-1238.72</v>
      </c>
      <c r="D234" s="121">
        <v>-2249.92</v>
      </c>
      <c r="E234" s="121">
        <v>-1238.72</v>
      </c>
      <c r="F234" s="121">
        <v>-12.64</v>
      </c>
      <c r="G234" s="121">
        <v>-22221.119999999999</v>
      </c>
      <c r="H234" s="121">
        <v>-21813.5</v>
      </c>
      <c r="I234" s="121">
        <v>363573.27875279542</v>
      </c>
      <c r="J234" s="34">
        <v>238578.81171861166</v>
      </c>
      <c r="K234" s="34">
        <v>-37667.200000000004</v>
      </c>
      <c r="L234" s="34">
        <v>-14434.88</v>
      </c>
      <c r="M234" s="34">
        <v>-33844.828647732989</v>
      </c>
      <c r="N234" s="34">
        <v>-4916.96</v>
      </c>
      <c r="O234" s="449">
        <v>117217.8489052419</v>
      </c>
      <c r="P234" s="449">
        <v>374.1865050950546</v>
      </c>
      <c r="Q234" s="251">
        <f>SUM(LisäyksetVähennykset[[#This Row],[Kuntien yhdistymisavustus (-0,98 €/as)]:[TE25: Uudistuksen rahoituksen siirtymäajan porrastus (25 % kustannusperusteinen / 75 % vos-kriteerit)]])</f>
        <v>580105.63723401108</v>
      </c>
      <c r="R234" s="112"/>
    </row>
    <row r="235" spans="1:18" s="45" customFormat="1" x14ac:dyDescent="0.25">
      <c r="A235" s="239">
        <v>748</v>
      </c>
      <c r="B235" s="239" t="s">
        <v>242</v>
      </c>
      <c r="C235" s="326">
        <v>-4707.92</v>
      </c>
      <c r="D235" s="121">
        <v>-8551.1200000000008</v>
      </c>
      <c r="E235" s="121">
        <v>-4707.92</v>
      </c>
      <c r="F235" s="121">
        <v>-48.04</v>
      </c>
      <c r="G235" s="121">
        <v>-84454.319999999992</v>
      </c>
      <c r="H235" s="121">
        <v>-84669.164999999994</v>
      </c>
      <c r="I235" s="121">
        <v>-828488.94256553904</v>
      </c>
      <c r="J235" s="34">
        <v>-767458.32781066978</v>
      </c>
      <c r="K235" s="34">
        <v>-143159.20000000001</v>
      </c>
      <c r="L235" s="34">
        <v>-54861.68</v>
      </c>
      <c r="M235" s="34">
        <v>-121735.56181595608</v>
      </c>
      <c r="N235" s="34">
        <v>-18687.560000000001</v>
      </c>
      <c r="O235" s="449">
        <v>128110.09448919812</v>
      </c>
      <c r="P235" s="449">
        <v>-1993.1422600919759</v>
      </c>
      <c r="Q235" s="251">
        <f>SUM(LisäyksetVähennykset[[#This Row],[Kuntien yhdistymisavustus (-0,98 €/as)]:[TE25: Uudistuksen rahoituksen siirtymäajan porrastus (25 % kustannusperusteinen / 75 % vos-kriteerit)]])</f>
        <v>-1995412.8049630586</v>
      </c>
      <c r="R235" s="112"/>
    </row>
    <row r="236" spans="1:18" s="45" customFormat="1" x14ac:dyDescent="0.25">
      <c r="A236" s="239">
        <v>749</v>
      </c>
      <c r="B236" s="239" t="s">
        <v>243</v>
      </c>
      <c r="C236" s="326">
        <v>-20843.62</v>
      </c>
      <c r="D236" s="121">
        <v>-37858.82</v>
      </c>
      <c r="E236" s="121">
        <v>-20843.62</v>
      </c>
      <c r="F236" s="121">
        <v>-212.69</v>
      </c>
      <c r="G236" s="121">
        <v>-373909.01999999996</v>
      </c>
      <c r="H236" s="121">
        <v>-827843.76</v>
      </c>
      <c r="I236" s="121">
        <v>-1993593.6277813506</v>
      </c>
      <c r="J236" s="34">
        <v>-1614773.5081877732</v>
      </c>
      <c r="K236" s="34">
        <v>-633816.20000000007</v>
      </c>
      <c r="L236" s="34">
        <v>-242891.98</v>
      </c>
      <c r="M236" s="34">
        <v>-196209.01071524346</v>
      </c>
      <c r="N236" s="34">
        <v>-82736.41</v>
      </c>
      <c r="O236" s="449">
        <v>449324.04434690671</v>
      </c>
      <c r="P236" s="449">
        <v>-37105.02811804245</v>
      </c>
      <c r="Q236" s="251">
        <f>SUM(LisäyksetVähennykset[[#This Row],[Kuntien yhdistymisavustus (-0,98 €/as)]:[TE25: Uudistuksen rahoituksen siirtymäajan porrastus (25 % kustannusperusteinen / 75 % vos-kriteerit)]])</f>
        <v>-5633313.2504555043</v>
      </c>
      <c r="R236" s="112"/>
    </row>
    <row r="237" spans="1:18" s="45" customFormat="1" x14ac:dyDescent="0.25">
      <c r="A237" s="239">
        <v>751</v>
      </c>
      <c r="B237" s="239" t="s">
        <v>244</v>
      </c>
      <c r="C237" s="326">
        <v>-2722.44</v>
      </c>
      <c r="D237" s="121">
        <v>-4944.84</v>
      </c>
      <c r="E237" s="121">
        <v>-2722.44</v>
      </c>
      <c r="F237" s="121">
        <v>-27.78</v>
      </c>
      <c r="G237" s="121">
        <v>-48837.24</v>
      </c>
      <c r="H237" s="121">
        <v>-49644.065000000002</v>
      </c>
      <c r="I237" s="121">
        <v>278470.92239572416</v>
      </c>
      <c r="J237" s="34">
        <v>-12160.24819051831</v>
      </c>
      <c r="K237" s="34">
        <v>-82784.400000000009</v>
      </c>
      <c r="L237" s="34">
        <v>-31724.76</v>
      </c>
      <c r="M237" s="34">
        <v>-58041.961696079336</v>
      </c>
      <c r="N237" s="34">
        <v>-10806.42</v>
      </c>
      <c r="O237" s="449">
        <v>154249.62439920762</v>
      </c>
      <c r="P237" s="449">
        <v>7649.5998011408446</v>
      </c>
      <c r="Q237" s="251">
        <f>SUM(LisäyksetVähennykset[[#This Row],[Kuntien yhdistymisavustus (-0,98 €/as)]:[TE25: Uudistuksen rahoituksen siirtymäajan porrastus (25 % kustannusperusteinen / 75 % vos-kriteerit)]])</f>
        <v>135953.55170947497</v>
      </c>
      <c r="R237" s="112"/>
    </row>
    <row r="238" spans="1:18" s="45" customFormat="1" x14ac:dyDescent="0.25">
      <c r="A238" s="239">
        <v>753</v>
      </c>
      <c r="B238" s="239" t="s">
        <v>245</v>
      </c>
      <c r="C238" s="326">
        <v>-22369.48</v>
      </c>
      <c r="D238" s="121">
        <v>-40630.28</v>
      </c>
      <c r="E238" s="121">
        <v>-22369.48</v>
      </c>
      <c r="F238" s="121">
        <v>-228.26</v>
      </c>
      <c r="G238" s="121">
        <v>-401281.07999999996</v>
      </c>
      <c r="H238" s="121">
        <v>-798825.54029999999</v>
      </c>
      <c r="I238" s="121">
        <v>6620333.6686252933</v>
      </c>
      <c r="J238" s="34">
        <v>2833985.6721362225</v>
      </c>
      <c r="K238" s="34">
        <v>-680214.8</v>
      </c>
      <c r="L238" s="34">
        <v>-260672.92</v>
      </c>
      <c r="M238" s="34">
        <v>-492296.40777757514</v>
      </c>
      <c r="N238" s="34">
        <v>-88793.14</v>
      </c>
      <c r="O238" s="449">
        <v>341565.96070901002</v>
      </c>
      <c r="P238" s="449">
        <v>-88577.049600668659</v>
      </c>
      <c r="Q238" s="251">
        <f>SUM(LisäyksetVähennykset[[#This Row],[Kuntien yhdistymisavustus (-0,98 €/as)]:[TE25: Uudistuksen rahoituksen siirtymäajan porrastus (25 % kustannusperusteinen / 75 % vos-kriteerit)]])</f>
        <v>6899626.8637922835</v>
      </c>
      <c r="R238" s="112"/>
    </row>
    <row r="239" spans="1:18" s="45" customFormat="1" x14ac:dyDescent="0.25">
      <c r="A239" s="239">
        <v>755</v>
      </c>
      <c r="B239" s="239" t="s">
        <v>246</v>
      </c>
      <c r="C239" s="326">
        <v>-6058.36</v>
      </c>
      <c r="D239" s="121">
        <v>-11003.960000000001</v>
      </c>
      <c r="E239" s="121">
        <v>-6058.36</v>
      </c>
      <c r="F239" s="121">
        <v>-61.82</v>
      </c>
      <c r="G239" s="121">
        <v>-108679.55999999998</v>
      </c>
      <c r="H239" s="121">
        <v>-188733.04</v>
      </c>
      <c r="I239" s="121">
        <v>948316.28074108204</v>
      </c>
      <c r="J239" s="34">
        <v>825005.51290088997</v>
      </c>
      <c r="K239" s="34">
        <v>-184223.6</v>
      </c>
      <c r="L239" s="34">
        <v>-70598.44</v>
      </c>
      <c r="M239" s="34">
        <v>-110972.66096169311</v>
      </c>
      <c r="N239" s="34">
        <v>-24047.98</v>
      </c>
      <c r="O239" s="449">
        <v>93995.482876760303</v>
      </c>
      <c r="P239" s="449">
        <v>-45190.090913053413</v>
      </c>
      <c r="Q239" s="251">
        <f>SUM(LisäyksetVähennykset[[#This Row],[Kuntien yhdistymisavustus (-0,98 €/as)]:[TE25: Uudistuksen rahoituksen siirtymäajan porrastus (25 % kustannusperusteinen / 75 % vos-kriteerit)]])</f>
        <v>1111689.4046439857</v>
      </c>
      <c r="R239" s="112"/>
    </row>
    <row r="240" spans="1:18" s="45" customFormat="1" x14ac:dyDescent="0.25">
      <c r="A240" s="239">
        <v>758</v>
      </c>
      <c r="B240" s="239" t="s">
        <v>247</v>
      </c>
      <c r="C240" s="326">
        <v>-7964.46</v>
      </c>
      <c r="D240" s="121">
        <v>-14466.06</v>
      </c>
      <c r="E240" s="121">
        <v>-7964.46</v>
      </c>
      <c r="F240" s="121">
        <v>-81.27</v>
      </c>
      <c r="G240" s="121">
        <v>-142872.65999999997</v>
      </c>
      <c r="H240" s="121">
        <v>-158945.83499999999</v>
      </c>
      <c r="I240" s="121">
        <v>-2318562.9125566757</v>
      </c>
      <c r="J240" s="34">
        <v>-668284.20715145709</v>
      </c>
      <c r="K240" s="34">
        <v>-242184.6</v>
      </c>
      <c r="L240" s="34">
        <v>-92810.34</v>
      </c>
      <c r="M240" s="34">
        <v>-114840.46462836728</v>
      </c>
      <c r="N240" s="34">
        <v>-31614.030000000002</v>
      </c>
      <c r="O240" s="449">
        <v>288221.85638741188</v>
      </c>
      <c r="P240" s="449">
        <v>21416.871468503552</v>
      </c>
      <c r="Q240" s="251">
        <f>SUM(LisäyksetVähennykset[[#This Row],[Kuntien yhdistymisavustus (-0,98 €/as)]:[TE25: Uudistuksen rahoituksen siirtymäajan porrastus (25 % kustannusperusteinen / 75 % vos-kriteerit)]])</f>
        <v>-3490952.5714805848</v>
      </c>
      <c r="R240" s="112"/>
    </row>
    <row r="241" spans="1:18" s="45" customFormat="1" x14ac:dyDescent="0.25">
      <c r="A241" s="239">
        <v>759</v>
      </c>
      <c r="B241" s="239" t="s">
        <v>248</v>
      </c>
      <c r="C241" s="326">
        <v>-1764</v>
      </c>
      <c r="D241" s="121">
        <v>-3204</v>
      </c>
      <c r="E241" s="121">
        <v>-1764</v>
      </c>
      <c r="F241" s="121">
        <v>-18</v>
      </c>
      <c r="G241" s="121">
        <v>-31643.999999999996</v>
      </c>
      <c r="H241" s="121">
        <v>-61283.360000000001</v>
      </c>
      <c r="I241" s="121">
        <v>82997.477848417751</v>
      </c>
      <c r="J241" s="34">
        <v>-81873.787123462927</v>
      </c>
      <c r="K241" s="34">
        <v>-53640</v>
      </c>
      <c r="L241" s="34">
        <v>-20556</v>
      </c>
      <c r="M241" s="34">
        <v>-38112.326472404377</v>
      </c>
      <c r="N241" s="34">
        <v>-7002</v>
      </c>
      <c r="O241" s="449">
        <v>104922.27628552589</v>
      </c>
      <c r="P241" s="449">
        <v>5077.77860597986</v>
      </c>
      <c r="Q241" s="251">
        <f>SUM(LisäyksetVähennykset[[#This Row],[Kuntien yhdistymisavustus (-0,98 €/as)]:[TE25: Uudistuksen rahoituksen siirtymäajan porrastus (25 % kustannusperusteinen / 75 % vos-kriteerit)]])</f>
        <v>-107863.9408559438</v>
      </c>
      <c r="R241" s="112"/>
    </row>
    <row r="242" spans="1:18" s="45" customFormat="1" x14ac:dyDescent="0.25">
      <c r="A242" s="239">
        <v>761</v>
      </c>
      <c r="B242" s="239" t="s">
        <v>249</v>
      </c>
      <c r="C242" s="326">
        <v>-8260.42</v>
      </c>
      <c r="D242" s="121">
        <v>-15003.62</v>
      </c>
      <c r="E242" s="121">
        <v>-8260.42</v>
      </c>
      <c r="F242" s="121">
        <v>-84.29</v>
      </c>
      <c r="G242" s="121">
        <v>-148181.81999999998</v>
      </c>
      <c r="H242" s="121">
        <v>-265283.42009999999</v>
      </c>
      <c r="I242" s="121">
        <v>1184243.7799134771</v>
      </c>
      <c r="J242" s="34">
        <v>394791.52716640104</v>
      </c>
      <c r="K242" s="34">
        <v>-251184.2</v>
      </c>
      <c r="L242" s="34">
        <v>-96259.18</v>
      </c>
      <c r="M242" s="34">
        <v>-145942.88926684516</v>
      </c>
      <c r="N242" s="34">
        <v>-32788.81</v>
      </c>
      <c r="O242" s="449">
        <v>338786.76433060638</v>
      </c>
      <c r="P242" s="449">
        <v>4634.5410278538475</v>
      </c>
      <c r="Q242" s="251">
        <f>SUM(LisäyksetVähennykset[[#This Row],[Kuntien yhdistymisavustus (-0,98 €/as)]:[TE25: Uudistuksen rahoituksen siirtymäajan porrastus (25 % kustannusperusteinen / 75 % vos-kriteerit)]])</f>
        <v>951207.54307149339</v>
      </c>
      <c r="R242" s="112"/>
    </row>
    <row r="243" spans="1:18" s="45" customFormat="1" x14ac:dyDescent="0.25">
      <c r="A243" s="239">
        <v>762</v>
      </c>
      <c r="B243" s="239" t="s">
        <v>250</v>
      </c>
      <c r="C243" s="326">
        <v>-3498.6</v>
      </c>
      <c r="D243" s="121">
        <v>-6354.6</v>
      </c>
      <c r="E243" s="121">
        <v>-3498.6</v>
      </c>
      <c r="F243" s="121">
        <v>-35.700000000000003</v>
      </c>
      <c r="G243" s="121">
        <v>-62760.599999999991</v>
      </c>
      <c r="H243" s="121">
        <v>-124171.52</v>
      </c>
      <c r="I243" s="121">
        <v>1133334.640933282</v>
      </c>
      <c r="J243" s="34">
        <v>467342.7138801596</v>
      </c>
      <c r="K243" s="34">
        <v>-106386</v>
      </c>
      <c r="L243" s="34">
        <v>-40769.4</v>
      </c>
      <c r="M243" s="34">
        <v>-90848.569594065717</v>
      </c>
      <c r="N243" s="34">
        <v>-13887.300000000001</v>
      </c>
      <c r="O243" s="449">
        <v>217142.2437134097</v>
      </c>
      <c r="P243" s="449">
        <v>14969.499523883467</v>
      </c>
      <c r="Q243" s="251">
        <f>SUM(LisäyksetVähennykset[[#This Row],[Kuntien yhdistymisavustus (-0,98 €/as)]:[TE25: Uudistuksen rahoituksen siirtymäajan porrastus (25 % kustannusperusteinen / 75 % vos-kriteerit)]])</f>
        <v>1380578.208456669</v>
      </c>
      <c r="R243" s="112"/>
    </row>
    <row r="244" spans="1:18" s="45" customFormat="1" x14ac:dyDescent="0.25">
      <c r="A244" s="239">
        <v>765</v>
      </c>
      <c r="B244" s="239" t="s">
        <v>251</v>
      </c>
      <c r="C244" s="326">
        <v>-9981.2999999999993</v>
      </c>
      <c r="D244" s="121">
        <v>-18129.3</v>
      </c>
      <c r="E244" s="121">
        <v>-9981.2999999999993</v>
      </c>
      <c r="F244" s="121">
        <v>-101.85000000000001</v>
      </c>
      <c r="G244" s="121">
        <v>-179052.3</v>
      </c>
      <c r="H244" s="121">
        <v>-240537.43210000001</v>
      </c>
      <c r="I244" s="121">
        <v>-1043874.4614051267</v>
      </c>
      <c r="J244" s="34">
        <v>-43763.368009950151</v>
      </c>
      <c r="K244" s="34">
        <v>-303513</v>
      </c>
      <c r="L244" s="34">
        <v>-116312.7</v>
      </c>
      <c r="M244" s="34">
        <v>-130047.99882363224</v>
      </c>
      <c r="N244" s="34">
        <v>-39619.65</v>
      </c>
      <c r="O244" s="449">
        <v>340727.63510704495</v>
      </c>
      <c r="P244" s="449">
        <v>119127.8906845926</v>
      </c>
      <c r="Q244" s="251">
        <f>SUM(LisäyksetVähennykset[[#This Row],[Kuntien yhdistymisavustus (-0,98 €/as)]:[TE25: Uudistuksen rahoituksen siirtymäajan porrastus (25 % kustannusperusteinen / 75 % vos-kriteerit)]])</f>
        <v>-1675059.1345470715</v>
      </c>
      <c r="R244" s="112"/>
    </row>
    <row r="245" spans="1:18" s="45" customFormat="1" x14ac:dyDescent="0.25">
      <c r="A245" s="239">
        <v>768</v>
      </c>
      <c r="B245" s="239" t="s">
        <v>252</v>
      </c>
      <c r="C245" s="326">
        <v>-2313.7799999999997</v>
      </c>
      <c r="D245" s="121">
        <v>-4202.58</v>
      </c>
      <c r="E245" s="121">
        <v>-2313.7799999999997</v>
      </c>
      <c r="F245" s="121">
        <v>-23.61</v>
      </c>
      <c r="G245" s="121">
        <v>-41506.379999999997</v>
      </c>
      <c r="H245" s="121">
        <v>-105980.55499999999</v>
      </c>
      <c r="I245" s="121">
        <v>356138.01502340147</v>
      </c>
      <c r="J245" s="34">
        <v>498629.1044436068</v>
      </c>
      <c r="K245" s="34">
        <v>-70357.8</v>
      </c>
      <c r="L245" s="34">
        <v>-26962.62</v>
      </c>
      <c r="M245" s="34">
        <v>-59544.505723292095</v>
      </c>
      <c r="N245" s="34">
        <v>-9184.2900000000009</v>
      </c>
      <c r="O245" s="449">
        <v>85039.764611373394</v>
      </c>
      <c r="P245" s="449">
        <v>20579.896636850746</v>
      </c>
      <c r="Q245" s="251">
        <f>SUM(LisäyksetVähennykset[[#This Row],[Kuntien yhdistymisavustus (-0,98 €/as)]:[TE25: Uudistuksen rahoituksen siirtymäajan porrastus (25 % kustannusperusteinen / 75 % vos-kriteerit)]])</f>
        <v>637996.87999194034</v>
      </c>
      <c r="R245" s="112"/>
    </row>
    <row r="246" spans="1:18" s="45" customFormat="1" x14ac:dyDescent="0.25">
      <c r="A246" s="239">
        <v>777</v>
      </c>
      <c r="B246" s="239" t="s">
        <v>253</v>
      </c>
      <c r="C246" s="326">
        <v>-6897.24</v>
      </c>
      <c r="D246" s="121">
        <v>-12527.64</v>
      </c>
      <c r="E246" s="121">
        <v>-6897.24</v>
      </c>
      <c r="F246" s="121">
        <v>-70.38</v>
      </c>
      <c r="G246" s="121">
        <v>-123728.04</v>
      </c>
      <c r="H246" s="121">
        <v>-210349.08674999999</v>
      </c>
      <c r="I246" s="121">
        <v>299371.21545643284</v>
      </c>
      <c r="J246" s="34">
        <v>306249.59167889925</v>
      </c>
      <c r="K246" s="34">
        <v>-209732.4</v>
      </c>
      <c r="L246" s="34">
        <v>-80373.960000000006</v>
      </c>
      <c r="M246" s="34">
        <v>-171311.39339384253</v>
      </c>
      <c r="N246" s="34">
        <v>-27377.82</v>
      </c>
      <c r="O246" s="449">
        <v>336891.68591774703</v>
      </c>
      <c r="P246" s="449">
        <v>72733.261419847229</v>
      </c>
      <c r="Q246" s="251">
        <f>SUM(LisäyksetVähennykset[[#This Row],[Kuntien yhdistymisavustus (-0,98 €/as)]:[TE25: Uudistuksen rahoituksen siirtymäajan porrastus (25 % kustannusperusteinen / 75 % vos-kriteerit)]])</f>
        <v>165980.55432908385</v>
      </c>
      <c r="R246" s="112"/>
    </row>
    <row r="247" spans="1:18" s="45" customFormat="1" x14ac:dyDescent="0.25">
      <c r="A247" s="239">
        <v>778</v>
      </c>
      <c r="B247" s="239" t="s">
        <v>254</v>
      </c>
      <c r="C247" s="326">
        <v>-6499.36</v>
      </c>
      <c r="D247" s="121">
        <v>-11804.960000000001</v>
      </c>
      <c r="E247" s="121">
        <v>-6499.36</v>
      </c>
      <c r="F247" s="121">
        <v>-66.320000000000007</v>
      </c>
      <c r="G247" s="121">
        <v>-116590.55999999998</v>
      </c>
      <c r="H247" s="121">
        <v>-320964.28594999999</v>
      </c>
      <c r="I247" s="121">
        <v>735153.47764505388</v>
      </c>
      <c r="J247" s="34">
        <v>-10742.358656135601</v>
      </c>
      <c r="K247" s="34">
        <v>-197633.6</v>
      </c>
      <c r="L247" s="34">
        <v>-75737.440000000002</v>
      </c>
      <c r="M247" s="34">
        <v>-77252.944999689746</v>
      </c>
      <c r="N247" s="34">
        <v>-25798.48</v>
      </c>
      <c r="O247" s="449">
        <v>254897.80241741706</v>
      </c>
      <c r="P247" s="449">
        <v>63995.175425089634</v>
      </c>
      <c r="Q247" s="251">
        <f>SUM(LisäyksetVähennykset[[#This Row],[Kuntien yhdistymisavustus (-0,98 €/as)]:[TE25: Uudistuksen rahoituksen siirtymäajan porrastus (25 % kustannusperusteinen / 75 % vos-kriteerit)]])</f>
        <v>204456.78588173524</v>
      </c>
      <c r="R247" s="112"/>
    </row>
    <row r="248" spans="1:18" s="45" customFormat="1" x14ac:dyDescent="0.25">
      <c r="A248" s="239">
        <v>781</v>
      </c>
      <c r="B248" s="239" t="s">
        <v>255</v>
      </c>
      <c r="C248" s="326">
        <v>-3359.44</v>
      </c>
      <c r="D248" s="121">
        <v>-6101.84</v>
      </c>
      <c r="E248" s="121">
        <v>-3359.44</v>
      </c>
      <c r="F248" s="121">
        <v>-34.28</v>
      </c>
      <c r="G248" s="121">
        <v>-60264.239999999991</v>
      </c>
      <c r="H248" s="121">
        <v>-89453.345000000001</v>
      </c>
      <c r="I248" s="121">
        <v>1784046.2085390668</v>
      </c>
      <c r="J248" s="34">
        <v>1473916.0018639104</v>
      </c>
      <c r="K248" s="34">
        <v>-102154.40000000001</v>
      </c>
      <c r="L248" s="34">
        <v>-39147.760000000002</v>
      </c>
      <c r="M248" s="34">
        <v>-73507.48403946578</v>
      </c>
      <c r="N248" s="34">
        <v>-13334.92</v>
      </c>
      <c r="O248" s="449">
        <v>148225.7752360914</v>
      </c>
      <c r="P248" s="449">
        <v>12426.010504753125</v>
      </c>
      <c r="Q248" s="251">
        <f>SUM(LisäyksetVähennykset[[#This Row],[Kuntien yhdistymisavustus (-0,98 €/as)]:[TE25: Uudistuksen rahoituksen siirtymäajan porrastus (25 % kustannusperusteinen / 75 % vos-kriteerit)]])</f>
        <v>3027896.8471043566</v>
      </c>
      <c r="R248" s="112"/>
    </row>
    <row r="249" spans="1:18" s="45" customFormat="1" x14ac:dyDescent="0.25">
      <c r="A249" s="239">
        <v>783</v>
      </c>
      <c r="B249" s="239" t="s">
        <v>256</v>
      </c>
      <c r="C249" s="326">
        <v>-6130.88</v>
      </c>
      <c r="D249" s="121">
        <v>-11135.68</v>
      </c>
      <c r="E249" s="121">
        <v>-6130.88</v>
      </c>
      <c r="F249" s="121">
        <v>-62.56</v>
      </c>
      <c r="G249" s="121">
        <v>-109980.48</v>
      </c>
      <c r="H249" s="121">
        <v>-155241.36840000001</v>
      </c>
      <c r="I249" s="121">
        <v>-115446.19249187982</v>
      </c>
      <c r="J249" s="34">
        <v>-27131.259344781731</v>
      </c>
      <c r="K249" s="34">
        <v>-186428.80000000002</v>
      </c>
      <c r="L249" s="34">
        <v>-71443.520000000004</v>
      </c>
      <c r="M249" s="34">
        <v>-42178.871188878598</v>
      </c>
      <c r="N249" s="34">
        <v>-24335.84</v>
      </c>
      <c r="O249" s="449">
        <v>243239.7698566193</v>
      </c>
      <c r="P249" s="449">
        <v>-26022.690715824545</v>
      </c>
      <c r="Q249" s="251">
        <f>SUM(LisäyksetVähennykset[[#This Row],[Kuntien yhdistymisavustus (-0,98 €/as)]:[TE25: Uudistuksen rahoituksen siirtymäajan porrastus (25 % kustannusperusteinen / 75 % vos-kriteerit)]])</f>
        <v>-538429.25228474545</v>
      </c>
      <c r="R249" s="112"/>
    </row>
    <row r="250" spans="1:18" s="104" customFormat="1" x14ac:dyDescent="0.25">
      <c r="A250" s="237">
        <v>785</v>
      </c>
      <c r="B250" s="239" t="s">
        <v>257</v>
      </c>
      <c r="C250" s="326">
        <v>-2529.38</v>
      </c>
      <c r="D250" s="121">
        <v>-4594.18</v>
      </c>
      <c r="E250" s="121">
        <v>-2529.38</v>
      </c>
      <c r="F250" s="121">
        <v>-25.810000000000002</v>
      </c>
      <c r="G250" s="121">
        <v>-45373.979999999996</v>
      </c>
      <c r="H250" s="121">
        <v>-94456.952499999999</v>
      </c>
      <c r="I250" s="121">
        <v>1389779.8217081872</v>
      </c>
      <c r="J250" s="121">
        <v>907192.51222863339</v>
      </c>
      <c r="K250" s="121">
        <v>-76913.8</v>
      </c>
      <c r="L250" s="121">
        <v>-29475.02</v>
      </c>
      <c r="M250" s="34">
        <v>-110298.76111525611</v>
      </c>
      <c r="N250" s="34">
        <v>-10040.09</v>
      </c>
      <c r="O250" s="450">
        <v>166358.83877064177</v>
      </c>
      <c r="P250" s="450">
        <v>30453.658343233263</v>
      </c>
      <c r="Q250" s="251">
        <f>SUM(LisäyksetVähennykset[[#This Row],[Kuntien yhdistymisavustus (-0,98 €/as)]:[TE25: Uudistuksen rahoituksen siirtymäajan porrastus (25 % kustannusperusteinen / 75 % vos-kriteerit)]])</f>
        <v>2117547.4774354394</v>
      </c>
      <c r="R250" s="60"/>
    </row>
    <row r="251" spans="1:18" s="45" customFormat="1" x14ac:dyDescent="0.25">
      <c r="A251" s="239">
        <v>790</v>
      </c>
      <c r="B251" s="239" t="s">
        <v>258</v>
      </c>
      <c r="C251" s="326">
        <v>-22994.720000000001</v>
      </c>
      <c r="D251" s="121">
        <v>-41765.919999999998</v>
      </c>
      <c r="E251" s="121">
        <v>-22994.720000000001</v>
      </c>
      <c r="F251" s="121">
        <v>-234.64000000000001</v>
      </c>
      <c r="G251" s="121">
        <v>-412497.11999999994</v>
      </c>
      <c r="H251" s="121">
        <v>-1090176.2098999999</v>
      </c>
      <c r="I251" s="121">
        <v>2354296.3529862952</v>
      </c>
      <c r="J251" s="34">
        <v>27573.378897085815</v>
      </c>
      <c r="K251" s="34">
        <v>-699227.20000000007</v>
      </c>
      <c r="L251" s="34">
        <v>-267958.88</v>
      </c>
      <c r="M251" s="34">
        <v>-329019.81171409279</v>
      </c>
      <c r="N251" s="34">
        <v>-91274.96</v>
      </c>
      <c r="O251" s="449">
        <v>1248133.5713915871</v>
      </c>
      <c r="P251" s="449">
        <v>-87085.757898680517</v>
      </c>
      <c r="Q251" s="251">
        <f>SUM(LisäyksetVähennykset[[#This Row],[Kuntien yhdistymisavustus (-0,98 €/as)]:[TE25: Uudistuksen rahoituksen siirtymäajan porrastus (25 % kustannusperusteinen / 75 % vos-kriteerit)]])</f>
        <v>564773.36376219499</v>
      </c>
      <c r="R251" s="112"/>
    </row>
    <row r="252" spans="1:18" s="45" customFormat="1" x14ac:dyDescent="0.25">
      <c r="A252" s="239">
        <v>791</v>
      </c>
      <c r="B252" s="239" t="s">
        <v>259</v>
      </c>
      <c r="C252" s="326">
        <v>-4839.24</v>
      </c>
      <c r="D252" s="121">
        <v>-8789.64</v>
      </c>
      <c r="E252" s="121">
        <v>-4839.24</v>
      </c>
      <c r="F252" s="121">
        <v>-49.38</v>
      </c>
      <c r="G252" s="121">
        <v>-86810.04</v>
      </c>
      <c r="H252" s="121">
        <v>-99284.132500000007</v>
      </c>
      <c r="I252" s="121">
        <v>554688.42463979241</v>
      </c>
      <c r="J252" s="34">
        <v>-21256.130743870901</v>
      </c>
      <c r="K252" s="34">
        <v>-147152.4</v>
      </c>
      <c r="L252" s="34">
        <v>-56391.96</v>
      </c>
      <c r="M252" s="34">
        <v>-143553.76905189251</v>
      </c>
      <c r="N252" s="34">
        <v>-19208.82</v>
      </c>
      <c r="O252" s="449">
        <v>194480.34122731857</v>
      </c>
      <c r="P252" s="449">
        <v>-4167.4801182964002</v>
      </c>
      <c r="Q252" s="251">
        <f>SUM(LisäyksetVähennykset[[#This Row],[Kuntien yhdistymisavustus (-0,98 €/as)]:[TE25: Uudistuksen rahoituksen siirtymäajan porrastus (25 % kustannusperusteinen / 75 % vos-kriteerit)]])</f>
        <v>152826.53345305118</v>
      </c>
      <c r="R252" s="112"/>
    </row>
    <row r="253" spans="1:18" s="45" customFormat="1" x14ac:dyDescent="0.25">
      <c r="A253" s="239">
        <v>831</v>
      </c>
      <c r="B253" s="239" t="s">
        <v>260</v>
      </c>
      <c r="C253" s="326">
        <v>-4504.08</v>
      </c>
      <c r="D253" s="121">
        <v>-8180.88</v>
      </c>
      <c r="E253" s="121">
        <v>-4504.08</v>
      </c>
      <c r="F253" s="121">
        <v>-45.96</v>
      </c>
      <c r="G253" s="121">
        <v>-80797.679999999993</v>
      </c>
      <c r="H253" s="121">
        <v>-94919.5</v>
      </c>
      <c r="I253" s="121">
        <v>101281.78612818329</v>
      </c>
      <c r="J253" s="34">
        <v>32454.857600918676</v>
      </c>
      <c r="K253" s="34">
        <v>-136960.80000000002</v>
      </c>
      <c r="L253" s="34">
        <v>-52486.32</v>
      </c>
      <c r="M253" s="34">
        <v>-65855.641722718734</v>
      </c>
      <c r="N253" s="34">
        <v>-17878.440000000002</v>
      </c>
      <c r="O253" s="449">
        <v>184131.70252893542</v>
      </c>
      <c r="P253" s="449">
        <v>15436.734749860727</v>
      </c>
      <c r="Q253" s="251">
        <f>SUM(LisäyksetVähennykset[[#This Row],[Kuntien yhdistymisavustus (-0,98 €/as)]:[TE25: Uudistuksen rahoituksen siirtymäajan porrastus (25 % kustannusperusteinen / 75 % vos-kriteerit)]])</f>
        <v>-132828.30071482062</v>
      </c>
      <c r="R253" s="112"/>
    </row>
    <row r="254" spans="1:18" s="45" customFormat="1" x14ac:dyDescent="0.25">
      <c r="A254" s="239">
        <v>832</v>
      </c>
      <c r="B254" s="239" t="s">
        <v>261</v>
      </c>
      <c r="C254" s="326">
        <v>-3583.86</v>
      </c>
      <c r="D254" s="121">
        <v>-6509.46</v>
      </c>
      <c r="E254" s="121">
        <v>-3583.86</v>
      </c>
      <c r="F254" s="121">
        <v>-36.57</v>
      </c>
      <c r="G254" s="121">
        <v>-64290.05999999999</v>
      </c>
      <c r="H254" s="121">
        <v>-96082.725000000006</v>
      </c>
      <c r="I254" s="121">
        <v>1613949.5257217507</v>
      </c>
      <c r="J254" s="34">
        <v>859637.75228881021</v>
      </c>
      <c r="K254" s="34">
        <v>-108978.6</v>
      </c>
      <c r="L254" s="34">
        <v>-41762.94</v>
      </c>
      <c r="M254" s="34">
        <v>-181343.0835698061</v>
      </c>
      <c r="N254" s="34">
        <v>-14225.73</v>
      </c>
      <c r="O254" s="449">
        <v>227658.11825650599</v>
      </c>
      <c r="P254" s="449">
        <v>16455.100331017049</v>
      </c>
      <c r="Q254" s="251">
        <f>SUM(LisäyksetVähennykset[[#This Row],[Kuntien yhdistymisavustus (-0,98 €/as)]:[TE25: Uudistuksen rahoituksen siirtymäajan porrastus (25 % kustannusperusteinen / 75 % vos-kriteerit)]])</f>
        <v>2197303.6080282778</v>
      </c>
      <c r="R254" s="112"/>
    </row>
    <row r="255" spans="1:18" s="45" customFormat="1" x14ac:dyDescent="0.25">
      <c r="A255" s="239">
        <v>833</v>
      </c>
      <c r="B255" s="239" t="s">
        <v>262</v>
      </c>
      <c r="C255" s="326">
        <v>-1658.16</v>
      </c>
      <c r="D255" s="121">
        <v>-3011.76</v>
      </c>
      <c r="E255" s="121">
        <v>-1658.16</v>
      </c>
      <c r="F255" s="121">
        <v>-16.920000000000002</v>
      </c>
      <c r="G255" s="121">
        <v>-29745.359999999997</v>
      </c>
      <c r="H255" s="121">
        <v>-36977.167500000003</v>
      </c>
      <c r="I255" s="121">
        <v>446074.66432930698</v>
      </c>
      <c r="J255" s="34">
        <v>509110.40129738202</v>
      </c>
      <c r="K255" s="34">
        <v>-50421.599999999999</v>
      </c>
      <c r="L255" s="34">
        <v>-19322.64</v>
      </c>
      <c r="M255" s="34">
        <v>-38640.250309630435</v>
      </c>
      <c r="N255" s="34">
        <v>-6581.88</v>
      </c>
      <c r="O255" s="449">
        <v>44608.159186095101</v>
      </c>
      <c r="P255" s="449">
        <v>-6846.4302005689715</v>
      </c>
      <c r="Q255" s="251">
        <f>SUM(LisäyksetVähennykset[[#This Row],[Kuntien yhdistymisavustus (-0,98 €/as)]:[TE25: Uudistuksen rahoituksen siirtymäajan porrastus (25 % kustannusperusteinen / 75 % vos-kriteerit)]])</f>
        <v>804912.89680258464</v>
      </c>
      <c r="R255" s="112"/>
    </row>
    <row r="256" spans="1:18" s="45" customFormat="1" x14ac:dyDescent="0.25">
      <c r="A256" s="239">
        <v>834</v>
      </c>
      <c r="B256" s="239" t="s">
        <v>263</v>
      </c>
      <c r="C256" s="326">
        <v>-5715.36</v>
      </c>
      <c r="D256" s="121">
        <v>-10380.960000000001</v>
      </c>
      <c r="E256" s="121">
        <v>-5715.36</v>
      </c>
      <c r="F256" s="121">
        <v>-58.32</v>
      </c>
      <c r="G256" s="121">
        <v>-102526.55999999998</v>
      </c>
      <c r="H256" s="121">
        <v>-121103.44500000001</v>
      </c>
      <c r="I256" s="121">
        <v>1625120.9558775544</v>
      </c>
      <c r="J256" s="34">
        <v>733645.47523331118</v>
      </c>
      <c r="K256" s="34">
        <v>-173793.6</v>
      </c>
      <c r="L256" s="34">
        <v>-66601.440000000002</v>
      </c>
      <c r="M256" s="34">
        <v>-113020.02434695316</v>
      </c>
      <c r="N256" s="34">
        <v>-22686.48</v>
      </c>
      <c r="O256" s="449">
        <v>177836.14951506059</v>
      </c>
      <c r="P256" s="449">
        <v>-31328.519658602905</v>
      </c>
      <c r="Q256" s="251">
        <f>SUM(LisäyksetVähennykset[[#This Row],[Kuntien yhdistymisavustus (-0,98 €/as)]:[TE25: Uudistuksen rahoituksen siirtymäajan porrastus (25 % kustannusperusteinen / 75 % vos-kriteerit)]])</f>
        <v>1883672.51162037</v>
      </c>
      <c r="R256" s="112"/>
    </row>
    <row r="257" spans="1:18" s="45" customFormat="1" x14ac:dyDescent="0.25">
      <c r="A257" s="239">
        <v>837</v>
      </c>
      <c r="B257" s="239" t="s">
        <v>264</v>
      </c>
      <c r="C257" s="326">
        <v>-254976.4</v>
      </c>
      <c r="D257" s="121">
        <v>-463120.4</v>
      </c>
      <c r="E257" s="121">
        <v>-254976.4</v>
      </c>
      <c r="F257" s="121">
        <v>-2601.8000000000002</v>
      </c>
      <c r="G257" s="121">
        <v>-4573964.3999999994</v>
      </c>
      <c r="H257" s="121">
        <v>-26442752.296050001</v>
      </c>
      <c r="I257" s="121">
        <v>-34937811.825379469</v>
      </c>
      <c r="J257" s="34">
        <v>-1052489.13509655</v>
      </c>
      <c r="K257" s="34">
        <v>-7753364</v>
      </c>
      <c r="L257" s="34">
        <v>-2971255.6</v>
      </c>
      <c r="M257" s="34">
        <v>-564404.92643999786</v>
      </c>
      <c r="N257" s="34">
        <v>-1012100.2000000001</v>
      </c>
      <c r="O257" s="449">
        <v>16575384.939725727</v>
      </c>
      <c r="P257" s="449">
        <v>-571154.00050809328</v>
      </c>
      <c r="Q257" s="251">
        <f>SUM(LisäyksetVähennykset[[#This Row],[Kuntien yhdistymisavustus (-0,98 €/as)]:[TE25: Uudistuksen rahoituksen siirtymäajan porrastus (25 % kustannusperusteinen / 75 % vos-kriteerit)]])</f>
        <v>-64279586.443748377</v>
      </c>
      <c r="R257" s="112"/>
    </row>
    <row r="258" spans="1:18" s="45" customFormat="1" x14ac:dyDescent="0.25">
      <c r="A258" s="239">
        <v>844</v>
      </c>
      <c r="B258" s="239" t="s">
        <v>265</v>
      </c>
      <c r="C258" s="326">
        <v>-1360.24</v>
      </c>
      <c r="D258" s="121">
        <v>-2470.64</v>
      </c>
      <c r="E258" s="121">
        <v>-1360.24</v>
      </c>
      <c r="F258" s="121">
        <v>-13.88</v>
      </c>
      <c r="G258" s="121">
        <v>-24401.039999999997</v>
      </c>
      <c r="H258" s="121">
        <v>-39655.144999999997</v>
      </c>
      <c r="I258" s="121">
        <v>155770.66059490759</v>
      </c>
      <c r="J258" s="34">
        <v>-6090.6908733183473</v>
      </c>
      <c r="K258" s="34">
        <v>-41362.400000000001</v>
      </c>
      <c r="L258" s="34">
        <v>-15850.96</v>
      </c>
      <c r="M258" s="34">
        <v>-21964.080859410686</v>
      </c>
      <c r="N258" s="34">
        <v>-5399.3200000000006</v>
      </c>
      <c r="O258" s="449">
        <v>59775.822805782707</v>
      </c>
      <c r="P258" s="449">
        <v>6270.862435291252</v>
      </c>
      <c r="Q258" s="251">
        <f>SUM(LisäyksetVähennykset[[#This Row],[Kuntien yhdistymisavustus (-0,98 €/as)]:[TE25: Uudistuksen rahoituksen siirtymäajan porrastus (25 % kustannusperusteinen / 75 % vos-kriteerit)]])</f>
        <v>61888.709103252513</v>
      </c>
      <c r="R258" s="112"/>
    </row>
    <row r="259" spans="1:18" s="45" customFormat="1" x14ac:dyDescent="0.25">
      <c r="A259" s="239">
        <v>845</v>
      </c>
      <c r="B259" s="239" t="s">
        <v>266</v>
      </c>
      <c r="C259" s="326">
        <v>-2769.48</v>
      </c>
      <c r="D259" s="121">
        <v>-5030.28</v>
      </c>
      <c r="E259" s="121">
        <v>-2769.48</v>
      </c>
      <c r="F259" s="121">
        <v>-28.26</v>
      </c>
      <c r="G259" s="121">
        <v>-49681.079999999994</v>
      </c>
      <c r="H259" s="121">
        <v>-83484.140899999999</v>
      </c>
      <c r="I259" s="121">
        <v>211787.08367977914</v>
      </c>
      <c r="J259" s="34">
        <v>-12101.074233386835</v>
      </c>
      <c r="K259" s="34">
        <v>-84214.8</v>
      </c>
      <c r="L259" s="34">
        <v>-32272.92</v>
      </c>
      <c r="M259" s="34">
        <v>-79190.850029653739</v>
      </c>
      <c r="N259" s="34">
        <v>-10993.140000000001</v>
      </c>
      <c r="O259" s="449">
        <v>108127.50962420581</v>
      </c>
      <c r="P259" s="449">
        <v>23600.449078545789</v>
      </c>
      <c r="Q259" s="251">
        <f>SUM(LisäyksetVähennykset[[#This Row],[Kuntien yhdistymisavustus (-0,98 €/as)]:[TE25: Uudistuksen rahoituksen siirtymäajan porrastus (25 % kustannusperusteinen / 75 % vos-kriteerit)]])</f>
        <v>-19020.462780509828</v>
      </c>
      <c r="R259" s="112"/>
    </row>
    <row r="260" spans="1:18" s="45" customFormat="1" x14ac:dyDescent="0.25">
      <c r="A260" s="239">
        <v>846</v>
      </c>
      <c r="B260" s="239" t="s">
        <v>267</v>
      </c>
      <c r="C260" s="326">
        <v>-4568.76</v>
      </c>
      <c r="D260" s="121">
        <v>-8298.36</v>
      </c>
      <c r="E260" s="121">
        <v>-4568.76</v>
      </c>
      <c r="F260" s="121">
        <v>-46.62</v>
      </c>
      <c r="G260" s="121">
        <v>-81957.959999999992</v>
      </c>
      <c r="H260" s="121">
        <v>-100887.32</v>
      </c>
      <c r="I260" s="121">
        <v>1311932.4279102779</v>
      </c>
      <c r="J260" s="34">
        <v>169350.82723355357</v>
      </c>
      <c r="K260" s="34">
        <v>-138927.6</v>
      </c>
      <c r="L260" s="34">
        <v>-53240.04</v>
      </c>
      <c r="M260" s="34">
        <v>-115290.66163981642</v>
      </c>
      <c r="N260" s="34">
        <v>-18135.18</v>
      </c>
      <c r="O260" s="449">
        <v>248403.36689690748</v>
      </c>
      <c r="P260" s="449">
        <v>4257.6414614180394</v>
      </c>
      <c r="Q260" s="251">
        <f>SUM(LisäyksetVähennykset[[#This Row],[Kuntien yhdistymisavustus (-0,98 €/as)]:[TE25: Uudistuksen rahoituksen siirtymäajan porrastus (25 % kustannusperusteinen / 75 % vos-kriteerit)]])</f>
        <v>1208023.0018623404</v>
      </c>
      <c r="R260" s="112"/>
    </row>
    <row r="261" spans="1:18" s="45" customFormat="1" x14ac:dyDescent="0.25">
      <c r="A261" s="239">
        <v>848</v>
      </c>
      <c r="B261" s="239" t="s">
        <v>268</v>
      </c>
      <c r="C261" s="326">
        <v>-3896.48</v>
      </c>
      <c r="D261" s="121">
        <v>-7077.28</v>
      </c>
      <c r="E261" s="121">
        <v>-3896.48</v>
      </c>
      <c r="F261" s="121">
        <v>-39.76</v>
      </c>
      <c r="G261" s="121">
        <v>-69898.079999999987</v>
      </c>
      <c r="H261" s="121">
        <v>-138868.87705000001</v>
      </c>
      <c r="I261" s="121">
        <v>38291.144048307695</v>
      </c>
      <c r="J261" s="34">
        <v>-1136.7688538780192</v>
      </c>
      <c r="K261" s="34">
        <v>-118484.8</v>
      </c>
      <c r="L261" s="34">
        <v>-45405.919999999998</v>
      </c>
      <c r="M261" s="34">
        <v>-95074.357536049502</v>
      </c>
      <c r="N261" s="34">
        <v>-15466.640000000001</v>
      </c>
      <c r="O261" s="449">
        <v>336426.54632570501</v>
      </c>
      <c r="P261" s="449">
        <v>85864.443845580885</v>
      </c>
      <c r="Q261" s="251">
        <f>SUM(LisäyksetVähennykset[[#This Row],[Kuntien yhdistymisavustus (-0,98 €/as)]:[TE25: Uudistuksen rahoituksen siirtymäajan porrastus (25 % kustannusperusteinen / 75 % vos-kriteerit)]])</f>
        <v>-38663.309220333904</v>
      </c>
      <c r="R261" s="112"/>
    </row>
    <row r="262" spans="1:18" s="45" customFormat="1" x14ac:dyDescent="0.25">
      <c r="A262" s="239">
        <v>849</v>
      </c>
      <c r="B262" s="239" t="s">
        <v>269</v>
      </c>
      <c r="C262" s="326">
        <v>-2743.02</v>
      </c>
      <c r="D262" s="121">
        <v>-4982.22</v>
      </c>
      <c r="E262" s="121">
        <v>-2743.02</v>
      </c>
      <c r="F262" s="121">
        <v>-27.990000000000002</v>
      </c>
      <c r="G262" s="121">
        <v>-49206.42</v>
      </c>
      <c r="H262" s="121">
        <v>-81307.19</v>
      </c>
      <c r="I262" s="121">
        <v>699450.09426301043</v>
      </c>
      <c r="J262" s="34">
        <v>30606.281426735764</v>
      </c>
      <c r="K262" s="34">
        <v>-83410.2</v>
      </c>
      <c r="L262" s="34">
        <v>-31964.579999999998</v>
      </c>
      <c r="M262" s="34">
        <v>-96647.106303602181</v>
      </c>
      <c r="N262" s="34">
        <v>-10888.11</v>
      </c>
      <c r="O262" s="449">
        <v>124786.5122456785</v>
      </c>
      <c r="P262" s="449">
        <v>-8501.5452029062944</v>
      </c>
      <c r="Q262" s="251">
        <f>SUM(LisäyksetVähennykset[[#This Row],[Kuntien yhdistymisavustus (-0,98 €/as)]:[TE25: Uudistuksen rahoituksen siirtymäajan porrastus (25 % kustannusperusteinen / 75 % vos-kriteerit)]])</f>
        <v>482421.48642891628</v>
      </c>
      <c r="R262" s="112"/>
    </row>
    <row r="263" spans="1:18" s="45" customFormat="1" x14ac:dyDescent="0.25">
      <c r="A263" s="239">
        <v>850</v>
      </c>
      <c r="B263" s="239" t="s">
        <v>270</v>
      </c>
      <c r="C263" s="326">
        <v>-2302.02</v>
      </c>
      <c r="D263" s="121">
        <v>-4181.22</v>
      </c>
      <c r="E263" s="121">
        <v>-2302.02</v>
      </c>
      <c r="F263" s="121">
        <v>-23.490000000000002</v>
      </c>
      <c r="G263" s="121">
        <v>-41295.42</v>
      </c>
      <c r="H263" s="121">
        <v>-51859.033000000003</v>
      </c>
      <c r="I263" s="121">
        <v>254195.90239234566</v>
      </c>
      <c r="J263" s="34">
        <v>144055.95807529634</v>
      </c>
      <c r="K263" s="34">
        <v>-70000.2</v>
      </c>
      <c r="L263" s="34">
        <v>-26825.579999999998</v>
      </c>
      <c r="M263" s="34">
        <v>-62685.245371238641</v>
      </c>
      <c r="N263" s="34">
        <v>-9137.61</v>
      </c>
      <c r="O263" s="449">
        <v>71337.085225554809</v>
      </c>
      <c r="P263" s="449">
        <v>14339.821775361619</v>
      </c>
      <c r="Q263" s="251">
        <f>SUM(LisäyksetVähennykset[[#This Row],[Kuntien yhdistymisavustus (-0,98 €/as)]:[TE25: Uudistuksen rahoituksen siirtymäajan porrastus (25 % kustannusperusteinen / 75 % vos-kriteerit)]])</f>
        <v>213316.92909731978</v>
      </c>
      <c r="R263" s="112"/>
    </row>
    <row r="264" spans="1:18" s="45" customFormat="1" x14ac:dyDescent="0.25">
      <c r="A264" s="239">
        <v>851</v>
      </c>
      <c r="B264" s="239" t="s">
        <v>271</v>
      </c>
      <c r="C264" s="326">
        <v>-20539.82</v>
      </c>
      <c r="D264" s="121">
        <v>-37307.020000000004</v>
      </c>
      <c r="E264" s="121">
        <v>-20539.82</v>
      </c>
      <c r="F264" s="121">
        <v>-209.59</v>
      </c>
      <c r="G264" s="121">
        <v>-368459.22</v>
      </c>
      <c r="H264" s="121">
        <v>-865721.05579999997</v>
      </c>
      <c r="I264" s="121">
        <v>-3437002.791325904</v>
      </c>
      <c r="J264" s="34">
        <v>-1815985.4153980576</v>
      </c>
      <c r="K264" s="34">
        <v>-624578.20000000007</v>
      </c>
      <c r="L264" s="34">
        <v>-239351.78</v>
      </c>
      <c r="M264" s="34">
        <v>-162466.77388602597</v>
      </c>
      <c r="N264" s="34">
        <v>-81530.510000000009</v>
      </c>
      <c r="O264" s="449">
        <v>848280.83302312926</v>
      </c>
      <c r="P264" s="449">
        <v>78153.832422560256</v>
      </c>
      <c r="Q264" s="251">
        <f>SUM(LisäyksetVähennykset[[#This Row],[Kuntien yhdistymisavustus (-0,98 €/as)]:[TE25: Uudistuksen rahoituksen siirtymäajan porrastus (25 % kustannusperusteinen / 75 % vos-kriteerit)]])</f>
        <v>-6747257.330964298</v>
      </c>
      <c r="R264" s="112"/>
    </row>
    <row r="265" spans="1:18" s="45" customFormat="1" x14ac:dyDescent="0.25">
      <c r="A265" s="239">
        <v>853</v>
      </c>
      <c r="B265" s="239" t="s">
        <v>272</v>
      </c>
      <c r="C265" s="326">
        <v>-201951.54</v>
      </c>
      <c r="D265" s="121">
        <v>-366809.94</v>
      </c>
      <c r="E265" s="121">
        <v>-201951.54</v>
      </c>
      <c r="F265" s="121">
        <v>-2060.73</v>
      </c>
      <c r="G265" s="121">
        <v>-3622763.34</v>
      </c>
      <c r="H265" s="121">
        <v>-17036645.276999999</v>
      </c>
      <c r="I265" s="121">
        <v>-21134452.432889041</v>
      </c>
      <c r="J265" s="34">
        <v>-836466.15116564953</v>
      </c>
      <c r="K265" s="34">
        <v>-6140975.4000000004</v>
      </c>
      <c r="L265" s="34">
        <v>-2353353.66</v>
      </c>
      <c r="M265" s="34">
        <v>-982060.5533491635</v>
      </c>
      <c r="N265" s="34">
        <v>-801623.97</v>
      </c>
      <c r="O265" s="449">
        <v>8199381.0425101593</v>
      </c>
      <c r="P265" s="449">
        <v>108470.04197102599</v>
      </c>
      <c r="Q265" s="251">
        <f>SUM(LisäyksetVähennykset[[#This Row],[Kuntien yhdistymisavustus (-0,98 €/as)]:[TE25: Uudistuksen rahoituksen siirtymäajan porrastus (25 % kustannusperusteinen / 75 % vos-kriteerit)]])</f>
        <v>-45373263.449922673</v>
      </c>
      <c r="R265" s="112"/>
    </row>
    <row r="266" spans="1:18" s="45" customFormat="1" x14ac:dyDescent="0.25">
      <c r="A266" s="239">
        <v>854</v>
      </c>
      <c r="B266" s="239" t="s">
        <v>273</v>
      </c>
      <c r="C266" s="326">
        <v>-3127.18</v>
      </c>
      <c r="D266" s="121">
        <v>-5679.9800000000005</v>
      </c>
      <c r="E266" s="121">
        <v>-3127.18</v>
      </c>
      <c r="F266" s="121">
        <v>-31.91</v>
      </c>
      <c r="G266" s="121">
        <v>-56097.779999999992</v>
      </c>
      <c r="H266" s="121">
        <v>-74923.56</v>
      </c>
      <c r="I266" s="121">
        <v>-258340.35137623077</v>
      </c>
      <c r="J266" s="34">
        <v>-203826.51957744564</v>
      </c>
      <c r="K266" s="34">
        <v>-95091.8</v>
      </c>
      <c r="L266" s="34">
        <v>-36441.22</v>
      </c>
      <c r="M266" s="34">
        <v>-51360.603848723877</v>
      </c>
      <c r="N266" s="34">
        <v>-12412.99</v>
      </c>
      <c r="O266" s="449">
        <v>115085.06166224676</v>
      </c>
      <c r="P266" s="449">
        <v>29674.851692365621</v>
      </c>
      <c r="Q266" s="251">
        <f>SUM(LisäyksetVähennykset[[#This Row],[Kuntien yhdistymisavustus (-0,98 €/as)]:[TE25: Uudistuksen rahoituksen siirtymäajan porrastus (25 % kustannusperusteinen / 75 % vos-kriteerit)]])</f>
        <v>-655701.16144778801</v>
      </c>
      <c r="R266" s="112"/>
    </row>
    <row r="267" spans="1:18" s="45" customFormat="1" x14ac:dyDescent="0.25">
      <c r="A267" s="239">
        <v>857</v>
      </c>
      <c r="B267" s="239" t="s">
        <v>274</v>
      </c>
      <c r="C267" s="326">
        <v>-2264.7799999999997</v>
      </c>
      <c r="D267" s="121">
        <v>-4113.58</v>
      </c>
      <c r="E267" s="121">
        <v>-2264.7799999999997</v>
      </c>
      <c r="F267" s="121">
        <v>-23.11</v>
      </c>
      <c r="G267" s="121">
        <v>-40627.379999999997</v>
      </c>
      <c r="H267" s="121">
        <v>-129619.88499999999</v>
      </c>
      <c r="I267" s="121">
        <v>-1022230.9657185172</v>
      </c>
      <c r="J267" s="34">
        <v>-605624.904905551</v>
      </c>
      <c r="K267" s="34">
        <v>-68867.8</v>
      </c>
      <c r="L267" s="34">
        <v>-26391.62</v>
      </c>
      <c r="M267" s="34">
        <v>0</v>
      </c>
      <c r="N267" s="34">
        <v>-8989.7900000000009</v>
      </c>
      <c r="O267" s="449">
        <v>50604.445785028976</v>
      </c>
      <c r="P267" s="449">
        <v>8950.1300216402815</v>
      </c>
      <c r="Q267" s="251">
        <f>SUM(LisäyksetVähennykset[[#This Row],[Kuntien yhdistymisavustus (-0,98 €/as)]:[TE25: Uudistuksen rahoituksen siirtymäajan porrastus (25 % kustannusperusteinen / 75 % vos-kriteerit)]])</f>
        <v>-1851464.0198173991</v>
      </c>
      <c r="R267" s="112"/>
    </row>
    <row r="268" spans="1:18" s="45" customFormat="1" x14ac:dyDescent="0.25">
      <c r="A268" s="239">
        <v>858</v>
      </c>
      <c r="B268" s="239" t="s">
        <v>275</v>
      </c>
      <c r="C268" s="326">
        <v>-41380.5</v>
      </c>
      <c r="D268" s="121">
        <v>-75160.5</v>
      </c>
      <c r="E268" s="121">
        <v>-41380.5</v>
      </c>
      <c r="F268" s="121">
        <v>-422.25</v>
      </c>
      <c r="G268" s="121">
        <v>-742315.49999999988</v>
      </c>
      <c r="H268" s="121">
        <v>-1601415.1767</v>
      </c>
      <c r="I268" s="121">
        <v>6582324.6886532791</v>
      </c>
      <c r="J268" s="34">
        <v>1391167.6701589655</v>
      </c>
      <c r="K268" s="34">
        <v>-1258305</v>
      </c>
      <c r="L268" s="34">
        <v>-482209.5</v>
      </c>
      <c r="M268" s="34">
        <v>-689646.13265406329</v>
      </c>
      <c r="N268" s="34">
        <v>-164255.25</v>
      </c>
      <c r="O268" s="449">
        <v>817808.97040225379</v>
      </c>
      <c r="P268" s="449">
        <v>-222461.76154354983</v>
      </c>
      <c r="Q268" s="251">
        <f>SUM(LisäyksetVähennykset[[#This Row],[Kuntien yhdistymisavustus (-0,98 €/as)]:[TE25: Uudistuksen rahoituksen siirtymäajan porrastus (25 % kustannusperusteinen / 75 % vos-kriteerit)]])</f>
        <v>3472349.2583168857</v>
      </c>
      <c r="R268" s="112"/>
    </row>
    <row r="269" spans="1:18" s="45" customFormat="1" x14ac:dyDescent="0.25">
      <c r="A269" s="239">
        <v>859</v>
      </c>
      <c r="B269" s="239" t="s">
        <v>276</v>
      </c>
      <c r="C269" s="326">
        <v>-6370.98</v>
      </c>
      <c r="D269" s="121">
        <v>-11571.78</v>
      </c>
      <c r="E269" s="121">
        <v>-6370.98</v>
      </c>
      <c r="F269" s="121">
        <v>-65.010000000000005</v>
      </c>
      <c r="G269" s="121">
        <v>-114287.57999999999</v>
      </c>
      <c r="H269" s="121">
        <v>-114560.74249999999</v>
      </c>
      <c r="I269" s="121">
        <v>-1586681.3789111814</v>
      </c>
      <c r="J269" s="34">
        <v>-1576450.7459361888</v>
      </c>
      <c r="K269" s="34">
        <v>-193729.80000000002</v>
      </c>
      <c r="L269" s="34">
        <v>-74241.42</v>
      </c>
      <c r="M269" s="34">
        <v>-254313.90927611626</v>
      </c>
      <c r="N269" s="34">
        <v>-25288.89</v>
      </c>
      <c r="O269" s="449">
        <v>160187.735593911</v>
      </c>
      <c r="P269" s="449">
        <v>-27846.28223583872</v>
      </c>
      <c r="Q269" s="251">
        <f>SUM(LisäyksetVähennykset[[#This Row],[Kuntien yhdistymisavustus (-0,98 €/as)]:[TE25: Uudistuksen rahoituksen siirtymäajan porrastus (25 % kustannusperusteinen / 75 % vos-kriteerit)]])</f>
        <v>-3831591.7632654142</v>
      </c>
      <c r="R269" s="112"/>
    </row>
    <row r="270" spans="1:18" s="45" customFormat="1" x14ac:dyDescent="0.25">
      <c r="A270" s="239">
        <v>886</v>
      </c>
      <c r="B270" s="239" t="s">
        <v>277</v>
      </c>
      <c r="C270" s="326">
        <v>-12134.36</v>
      </c>
      <c r="D270" s="121">
        <v>-22039.96</v>
      </c>
      <c r="E270" s="121">
        <v>-12134.36</v>
      </c>
      <c r="F270" s="121">
        <v>-123.82000000000001</v>
      </c>
      <c r="G270" s="121">
        <v>-217675.55999999997</v>
      </c>
      <c r="H270" s="121">
        <v>-361168.92</v>
      </c>
      <c r="I270" s="121">
        <v>-566700.24027050578</v>
      </c>
      <c r="J270" s="34">
        <v>-393384.99224478105</v>
      </c>
      <c r="K270" s="34">
        <v>-368983.60000000003</v>
      </c>
      <c r="L270" s="34">
        <v>-141402.44</v>
      </c>
      <c r="M270" s="34">
        <v>-168962.2928927209</v>
      </c>
      <c r="N270" s="34">
        <v>-48165.98</v>
      </c>
      <c r="O270" s="449">
        <v>471578.77823340788</v>
      </c>
      <c r="P270" s="449">
        <v>-12843.181675726752</v>
      </c>
      <c r="Q270" s="251">
        <f>SUM(LisäyksetVähennykset[[#This Row],[Kuntien yhdistymisavustus (-0,98 €/as)]:[TE25: Uudistuksen rahoituksen siirtymäajan porrastus (25 % kustannusperusteinen / 75 % vos-kriteerit)]])</f>
        <v>-1854140.9288503265</v>
      </c>
      <c r="R270" s="112"/>
    </row>
    <row r="271" spans="1:18" s="45" customFormat="1" x14ac:dyDescent="0.25">
      <c r="A271" s="239">
        <v>887</v>
      </c>
      <c r="B271" s="239" t="s">
        <v>278</v>
      </c>
      <c r="C271" s="326">
        <v>-4403.1400000000003</v>
      </c>
      <c r="D271" s="121">
        <v>-7997.54</v>
      </c>
      <c r="E271" s="121">
        <v>-4403.1400000000003</v>
      </c>
      <c r="F271" s="121">
        <v>-44.93</v>
      </c>
      <c r="G271" s="121">
        <v>-78986.939999999988</v>
      </c>
      <c r="H271" s="121">
        <v>-196379.465</v>
      </c>
      <c r="I271" s="121">
        <v>-584514.75388125516</v>
      </c>
      <c r="J271" s="34">
        <v>-144242.04996373664</v>
      </c>
      <c r="K271" s="34">
        <v>-133891.4</v>
      </c>
      <c r="L271" s="34">
        <v>-51310.06</v>
      </c>
      <c r="M271" s="34">
        <v>-50152.275695683806</v>
      </c>
      <c r="N271" s="34">
        <v>-17477.77</v>
      </c>
      <c r="O271" s="449">
        <v>453127.65363271011</v>
      </c>
      <c r="P271" s="449">
        <v>12578.367242722248</v>
      </c>
      <c r="Q271" s="251">
        <f>SUM(LisäyksetVähennykset[[#This Row],[Kuntien yhdistymisavustus (-0,98 €/as)]:[TE25: Uudistuksen rahoituksen siirtymäajan porrastus (25 % kustannusperusteinen / 75 % vos-kriteerit)]])</f>
        <v>-808097.44366524345</v>
      </c>
      <c r="R271" s="112"/>
    </row>
    <row r="272" spans="1:18" s="45" customFormat="1" x14ac:dyDescent="0.25">
      <c r="A272" s="239">
        <v>889</v>
      </c>
      <c r="B272" s="239" t="s">
        <v>279</v>
      </c>
      <c r="C272" s="326">
        <v>-2416.6799999999998</v>
      </c>
      <c r="D272" s="121">
        <v>-4389.4800000000005</v>
      </c>
      <c r="E272" s="121">
        <v>-2416.6799999999998</v>
      </c>
      <c r="F272" s="121">
        <v>-24.66</v>
      </c>
      <c r="G272" s="121">
        <v>-43352.28</v>
      </c>
      <c r="H272" s="121">
        <v>-38062.493999999999</v>
      </c>
      <c r="I272" s="121">
        <v>1056890.4771927751</v>
      </c>
      <c r="J272" s="34">
        <v>270834.0734890743</v>
      </c>
      <c r="K272" s="34">
        <v>-73486.8</v>
      </c>
      <c r="L272" s="34">
        <v>-28161.72</v>
      </c>
      <c r="M272" s="34">
        <v>-107134.00616667741</v>
      </c>
      <c r="N272" s="34">
        <v>-9592.74</v>
      </c>
      <c r="O272" s="449">
        <v>111564.88392448131</v>
      </c>
      <c r="P272" s="449">
        <v>17940.316832956822</v>
      </c>
      <c r="Q272" s="251">
        <f>SUM(LisäyksetVähennykset[[#This Row],[Kuntien yhdistymisavustus (-0,98 €/as)]:[TE25: Uudistuksen rahoituksen siirtymäajan porrastus (25 % kustannusperusteinen / 75 % vos-kriteerit)]])</f>
        <v>1148192.2112726101</v>
      </c>
      <c r="R272" s="112"/>
    </row>
    <row r="273" spans="1:18" s="45" customFormat="1" x14ac:dyDescent="0.25">
      <c r="A273" s="239">
        <v>890</v>
      </c>
      <c r="B273" s="239" t="s">
        <v>280</v>
      </c>
      <c r="C273" s="326">
        <v>-1114.26</v>
      </c>
      <c r="D273" s="121">
        <v>-2023.8600000000001</v>
      </c>
      <c r="E273" s="121">
        <v>-1114.26</v>
      </c>
      <c r="F273" s="121">
        <v>-11.370000000000001</v>
      </c>
      <c r="G273" s="121">
        <v>-19988.46</v>
      </c>
      <c r="H273" s="121">
        <v>-23438.445</v>
      </c>
      <c r="I273" s="121">
        <v>-40856.341757125891</v>
      </c>
      <c r="J273" s="34">
        <v>406828.15113754955</v>
      </c>
      <c r="K273" s="34">
        <v>-33882.6</v>
      </c>
      <c r="L273" s="34">
        <v>-12984.539999999999</v>
      </c>
      <c r="M273" s="34">
        <v>-54811.700269452129</v>
      </c>
      <c r="N273" s="34">
        <v>-4422.93</v>
      </c>
      <c r="O273" s="449">
        <v>23437.960974083602</v>
      </c>
      <c r="P273" s="449">
        <v>1608.4163599219137</v>
      </c>
      <c r="Q273" s="251">
        <f>SUM(LisäyksetVähennykset[[#This Row],[Kuntien yhdistymisavustus (-0,98 €/as)]:[TE25: Uudistuksen rahoituksen siirtymäajan porrastus (25 % kustannusperusteinen / 75 % vos-kriteerit)]])</f>
        <v>237225.76144497711</v>
      </c>
      <c r="R273" s="112"/>
    </row>
    <row r="274" spans="1:18" s="45" customFormat="1" x14ac:dyDescent="0.25">
      <c r="A274" s="239">
        <v>892</v>
      </c>
      <c r="B274" s="239" t="s">
        <v>281</v>
      </c>
      <c r="C274" s="326">
        <v>-3583.86</v>
      </c>
      <c r="D274" s="121">
        <v>-6509.46</v>
      </c>
      <c r="E274" s="121">
        <v>-3583.86</v>
      </c>
      <c r="F274" s="121">
        <v>-36.57</v>
      </c>
      <c r="G274" s="121">
        <v>-64290.05999999999</v>
      </c>
      <c r="H274" s="121">
        <v>-73060.580449999994</v>
      </c>
      <c r="I274" s="121">
        <v>508333.85078588972</v>
      </c>
      <c r="J274" s="34">
        <v>24190.205491376353</v>
      </c>
      <c r="K274" s="34">
        <v>-108978.6</v>
      </c>
      <c r="L274" s="34">
        <v>-41762.94</v>
      </c>
      <c r="M274" s="34">
        <v>-157464.31045180716</v>
      </c>
      <c r="N274" s="34">
        <v>-14225.73</v>
      </c>
      <c r="O274" s="449">
        <v>170256.092341804</v>
      </c>
      <c r="P274" s="449">
        <v>-10647.507652649292</v>
      </c>
      <c r="Q274" s="251">
        <f>SUM(LisäyksetVähennykset[[#This Row],[Kuntien yhdistymisavustus (-0,98 €/as)]:[TE25: Uudistuksen rahoituksen siirtymäajan porrastus (25 % kustannusperusteinen / 75 % vos-kriteerit)]])</f>
        <v>218636.67006461363</v>
      </c>
      <c r="R274" s="112"/>
    </row>
    <row r="275" spans="1:18" s="45" customFormat="1" x14ac:dyDescent="0.25">
      <c r="A275" s="239">
        <v>893</v>
      </c>
      <c r="B275" s="239" t="s">
        <v>282</v>
      </c>
      <c r="C275" s="326">
        <v>-7290.22</v>
      </c>
      <c r="D275" s="121">
        <v>-13241.42</v>
      </c>
      <c r="E275" s="121">
        <v>-7290.22</v>
      </c>
      <c r="F275" s="121">
        <v>-74.39</v>
      </c>
      <c r="G275" s="121">
        <v>-130777.61999999998</v>
      </c>
      <c r="H275" s="121">
        <v>-152309.21625</v>
      </c>
      <c r="I275" s="121">
        <v>-485579.53028233338</v>
      </c>
      <c r="J275" s="34">
        <v>-31421.371236813739</v>
      </c>
      <c r="K275" s="34">
        <v>-221682.2</v>
      </c>
      <c r="L275" s="34">
        <v>-84953.38</v>
      </c>
      <c r="M275" s="34">
        <v>-192862.50127928687</v>
      </c>
      <c r="N275" s="34">
        <v>-28937.71</v>
      </c>
      <c r="O275" s="449">
        <v>277877.13168577017</v>
      </c>
      <c r="P275" s="449">
        <v>-37014.170360763863</v>
      </c>
      <c r="Q275" s="251">
        <f>SUM(LisäyksetVähennykset[[#This Row],[Kuntien yhdistymisavustus (-0,98 €/as)]:[TE25: Uudistuksen rahoituksen siirtymäajan porrastus (25 % kustannusperusteinen / 75 % vos-kriteerit)]])</f>
        <v>-1115556.8177234274</v>
      </c>
      <c r="R275" s="112"/>
    </row>
    <row r="276" spans="1:18" s="45" customFormat="1" x14ac:dyDescent="0.25">
      <c r="A276" s="239">
        <v>895</v>
      </c>
      <c r="B276" s="239" t="s">
        <v>283</v>
      </c>
      <c r="C276" s="326">
        <v>-14517.72</v>
      </c>
      <c r="D276" s="121">
        <v>-26368.920000000002</v>
      </c>
      <c r="E276" s="121">
        <v>-14517.72</v>
      </c>
      <c r="F276" s="121">
        <v>-148.14000000000001</v>
      </c>
      <c r="G276" s="121">
        <v>-260430.11999999997</v>
      </c>
      <c r="H276" s="121">
        <v>-509432.63624999998</v>
      </c>
      <c r="I276" s="121">
        <v>678745.99915357633</v>
      </c>
      <c r="J276" s="34">
        <v>620140.28944092453</v>
      </c>
      <c r="K276" s="34">
        <v>-441457.2</v>
      </c>
      <c r="L276" s="34">
        <v>-169175.88</v>
      </c>
      <c r="M276" s="34">
        <v>-113067.98262012392</v>
      </c>
      <c r="N276" s="34">
        <v>-57626.46</v>
      </c>
      <c r="O276" s="449">
        <v>863279.94855961599</v>
      </c>
      <c r="P276" s="449">
        <v>42660.102730890212</v>
      </c>
      <c r="Q276" s="251">
        <f>SUM(LisäyksetVähennykset[[#This Row],[Kuntien yhdistymisavustus (-0,98 €/as)]:[TE25: Uudistuksen rahoituksen siirtymäajan porrastus (25 % kustannusperusteinen / 75 % vos-kriteerit)]])</f>
        <v>598083.56101488322</v>
      </c>
      <c r="R276" s="112"/>
    </row>
    <row r="277" spans="1:18" s="45" customFormat="1" x14ac:dyDescent="0.25">
      <c r="A277" s="239">
        <v>905</v>
      </c>
      <c r="B277" s="239" t="s">
        <v>284</v>
      </c>
      <c r="C277" s="326">
        <v>-68953.78</v>
      </c>
      <c r="D277" s="121">
        <v>-125242.58</v>
      </c>
      <c r="E277" s="121">
        <v>-68953.78</v>
      </c>
      <c r="F277" s="121">
        <v>-703.61</v>
      </c>
      <c r="G277" s="121">
        <v>-1236946.3799999999</v>
      </c>
      <c r="H277" s="121">
        <v>-3781865.2134500002</v>
      </c>
      <c r="I277" s="121">
        <v>-14660741.097493727</v>
      </c>
      <c r="J277" s="34">
        <v>-4831177.7472783942</v>
      </c>
      <c r="K277" s="34">
        <v>-2096757.8</v>
      </c>
      <c r="L277" s="34">
        <v>-803522.62</v>
      </c>
      <c r="M277" s="34">
        <v>-454636.1776104985</v>
      </c>
      <c r="N277" s="34">
        <v>-273704.29000000004</v>
      </c>
      <c r="O277" s="449">
        <v>3494124.0174267404</v>
      </c>
      <c r="P277" s="449">
        <v>2997.6825681019109</v>
      </c>
      <c r="Q277" s="251">
        <f>SUM(LisäyksetVähennykset[[#This Row],[Kuntien yhdistymisavustus (-0,98 €/as)]:[TE25: Uudistuksen rahoituksen siirtymäajan porrastus (25 % kustannusperusteinen / 75 % vos-kriteerit)]])</f>
        <v>-24906083.375837773</v>
      </c>
      <c r="R277" s="112"/>
    </row>
    <row r="278" spans="1:18" s="45" customFormat="1" x14ac:dyDescent="0.25">
      <c r="A278" s="239">
        <v>908</v>
      </c>
      <c r="B278" s="239" t="s">
        <v>285</v>
      </c>
      <c r="C278" s="326">
        <v>-20430.060000000001</v>
      </c>
      <c r="D278" s="121">
        <v>-37107.660000000003</v>
      </c>
      <c r="E278" s="121">
        <v>-20430.060000000001</v>
      </c>
      <c r="F278" s="121">
        <v>-208.47</v>
      </c>
      <c r="G278" s="121">
        <v>-366490.25999999995</v>
      </c>
      <c r="H278" s="121">
        <v>-731477.68160000001</v>
      </c>
      <c r="I278" s="121">
        <v>-2366758.386520341</v>
      </c>
      <c r="J278" s="34">
        <v>-436763.59741836047</v>
      </c>
      <c r="K278" s="34">
        <v>-621240.6</v>
      </c>
      <c r="L278" s="34">
        <v>-238072.74</v>
      </c>
      <c r="M278" s="34">
        <v>-187917.82818535378</v>
      </c>
      <c r="N278" s="34">
        <v>-81094.83</v>
      </c>
      <c r="O278" s="449">
        <v>1147290.5997017133</v>
      </c>
      <c r="P278" s="449">
        <v>-69616.279424752458</v>
      </c>
      <c r="Q278" s="251">
        <f>SUM(LisäyksetVähennykset[[#This Row],[Kuntien yhdistymisavustus (-0,98 €/as)]:[TE25: Uudistuksen rahoituksen siirtymäajan porrastus (25 % kustannusperusteinen / 75 % vos-kriteerit)]])</f>
        <v>-4030317.8534470946</v>
      </c>
      <c r="R278" s="112"/>
    </row>
    <row r="279" spans="1:18" s="45" customFormat="1" x14ac:dyDescent="0.25">
      <c r="A279" s="239">
        <v>915</v>
      </c>
      <c r="B279" s="239" t="s">
        <v>286</v>
      </c>
      <c r="C279" s="326">
        <v>-19275.62</v>
      </c>
      <c r="D279" s="121">
        <v>-35010.82</v>
      </c>
      <c r="E279" s="121">
        <v>-19275.62</v>
      </c>
      <c r="F279" s="121">
        <v>-196.69</v>
      </c>
      <c r="G279" s="121">
        <v>-345781.01999999996</v>
      </c>
      <c r="H279" s="121">
        <v>-1301485.2593499999</v>
      </c>
      <c r="I279" s="121">
        <v>-283286.14605132048</v>
      </c>
      <c r="J279" s="34">
        <v>-83515.587068630979</v>
      </c>
      <c r="K279" s="34">
        <v>-586136.20000000007</v>
      </c>
      <c r="L279" s="34">
        <v>-224619.98</v>
      </c>
      <c r="M279" s="34">
        <v>-145317.45105087309</v>
      </c>
      <c r="N279" s="34">
        <v>-76512.41</v>
      </c>
      <c r="O279" s="449">
        <v>1463530.1649426175</v>
      </c>
      <c r="P279" s="449">
        <v>134561.91736296762</v>
      </c>
      <c r="Q279" s="251">
        <f>SUM(LisäyksetVähennykset[[#This Row],[Kuntien yhdistymisavustus (-0,98 €/as)]:[TE25: Uudistuksen rahoituksen siirtymäajan porrastus (25 % kustannusperusteinen / 75 % vos-kriteerit)]])</f>
        <v>-1522320.7212152397</v>
      </c>
      <c r="R279" s="112"/>
    </row>
    <row r="280" spans="1:18" s="45" customFormat="1" x14ac:dyDescent="0.25">
      <c r="A280" s="239">
        <v>918</v>
      </c>
      <c r="B280" s="239" t="s">
        <v>287</v>
      </c>
      <c r="C280" s="326">
        <v>-2201.08</v>
      </c>
      <c r="D280" s="121">
        <v>-3997.88</v>
      </c>
      <c r="E280" s="121">
        <v>-2201.08</v>
      </c>
      <c r="F280" s="121">
        <v>-22.46</v>
      </c>
      <c r="G280" s="121">
        <v>-39484.679999999993</v>
      </c>
      <c r="H280" s="121">
        <v>-70132.232149999996</v>
      </c>
      <c r="I280" s="121">
        <v>-17764.273498652965</v>
      </c>
      <c r="J280" s="34">
        <v>-9417.1126063520314</v>
      </c>
      <c r="K280" s="34">
        <v>-66930.8</v>
      </c>
      <c r="L280" s="34">
        <v>-25649.32</v>
      </c>
      <c r="M280" s="34">
        <v>-37640.506732481314</v>
      </c>
      <c r="N280" s="34">
        <v>-8736.94</v>
      </c>
      <c r="O280" s="449">
        <v>27991.224172728907</v>
      </c>
      <c r="P280" s="449">
        <v>6301.1669375853526</v>
      </c>
      <c r="Q280" s="251">
        <f>SUM(LisäyksetVähennykset[[#This Row],[Kuntien yhdistymisavustus (-0,98 €/as)]:[TE25: Uudistuksen rahoituksen siirtymäajan porrastus (25 % kustannusperusteinen / 75 % vos-kriteerit)]])</f>
        <v>-249885.97387717204</v>
      </c>
      <c r="R280" s="112"/>
    </row>
    <row r="281" spans="1:18" s="45" customFormat="1" x14ac:dyDescent="0.25">
      <c r="A281" s="239">
        <v>921</v>
      </c>
      <c r="B281" s="239" t="s">
        <v>288</v>
      </c>
      <c r="C281" s="326">
        <v>-1813.98</v>
      </c>
      <c r="D281" s="121">
        <v>-3294.78</v>
      </c>
      <c r="E281" s="121">
        <v>-1813.98</v>
      </c>
      <c r="F281" s="121">
        <v>-18.510000000000002</v>
      </c>
      <c r="G281" s="121">
        <v>-32540.579999999998</v>
      </c>
      <c r="H281" s="121">
        <v>-49627.41</v>
      </c>
      <c r="I281" s="121">
        <v>716461.17453074642</v>
      </c>
      <c r="J281" s="34">
        <v>-8005.391057643963</v>
      </c>
      <c r="K281" s="34">
        <v>-55159.8</v>
      </c>
      <c r="L281" s="34">
        <v>-21138.42</v>
      </c>
      <c r="M281" s="34">
        <v>-47230.463889119885</v>
      </c>
      <c r="N281" s="34">
        <v>-7200.39</v>
      </c>
      <c r="O281" s="449">
        <v>82922.864464913539</v>
      </c>
      <c r="P281" s="449">
        <v>-1949.5866734364899</v>
      </c>
      <c r="Q281" s="251">
        <f>SUM(LisäyksetVähennykset[[#This Row],[Kuntien yhdistymisavustus (-0,98 €/as)]:[TE25: Uudistuksen rahoituksen siirtymäajan porrastus (25 % kustannusperusteinen / 75 % vos-kriteerit)]])</f>
        <v>569590.74737545953</v>
      </c>
      <c r="R281" s="112"/>
    </row>
    <row r="282" spans="1:18" s="45" customFormat="1" x14ac:dyDescent="0.25">
      <c r="A282" s="239">
        <v>922</v>
      </c>
      <c r="B282" s="239" t="s">
        <v>289</v>
      </c>
      <c r="C282" s="326">
        <v>-4420.78</v>
      </c>
      <c r="D282" s="121">
        <v>-8029.58</v>
      </c>
      <c r="E282" s="121">
        <v>-4420.78</v>
      </c>
      <c r="F282" s="121">
        <v>-45.11</v>
      </c>
      <c r="G282" s="121">
        <v>-79303.37999999999</v>
      </c>
      <c r="H282" s="121">
        <v>-80084.022500000006</v>
      </c>
      <c r="I282" s="121">
        <v>-129757.74247225582</v>
      </c>
      <c r="J282" s="34">
        <v>-47747.345538620837</v>
      </c>
      <c r="K282" s="34">
        <v>-134427.80000000002</v>
      </c>
      <c r="L282" s="34">
        <v>-51515.62</v>
      </c>
      <c r="M282" s="34">
        <v>-89865.713890377781</v>
      </c>
      <c r="N282" s="34">
        <v>-17547.79</v>
      </c>
      <c r="O282" s="449">
        <v>236212.19863731024</v>
      </c>
      <c r="P282" s="449">
        <v>-27398.10411186656</v>
      </c>
      <c r="Q282" s="251">
        <f>SUM(LisäyksetVähennykset[[#This Row],[Kuntien yhdistymisavustus (-0,98 €/as)]:[TE25: Uudistuksen rahoituksen siirtymäajan porrastus (25 % kustannusperusteinen / 75 % vos-kriteerit)]])</f>
        <v>-438351.56987581082</v>
      </c>
      <c r="R282" s="112"/>
    </row>
    <row r="283" spans="1:18" s="45" customFormat="1" x14ac:dyDescent="0.25">
      <c r="A283" s="239">
        <v>924</v>
      </c>
      <c r="B283" s="239" t="s">
        <v>290</v>
      </c>
      <c r="C283" s="326">
        <v>-2872.38</v>
      </c>
      <c r="D283" s="121">
        <v>-5217.18</v>
      </c>
      <c r="E283" s="121">
        <v>-2872.38</v>
      </c>
      <c r="F283" s="121">
        <v>-29.310000000000002</v>
      </c>
      <c r="G283" s="121">
        <v>-51526.979999999996</v>
      </c>
      <c r="H283" s="121">
        <v>-40980.94</v>
      </c>
      <c r="I283" s="121">
        <v>142262.69591691537</v>
      </c>
      <c r="J283" s="34">
        <v>-30910.158132116412</v>
      </c>
      <c r="K283" s="34">
        <v>-87343.8</v>
      </c>
      <c r="L283" s="34">
        <v>-33472.019999999997</v>
      </c>
      <c r="M283" s="34">
        <v>-62673.922387694212</v>
      </c>
      <c r="N283" s="34">
        <v>-11401.59</v>
      </c>
      <c r="O283" s="449">
        <v>139165.9581946783</v>
      </c>
      <c r="P283" s="449">
        <v>-5284.2427095584862</v>
      </c>
      <c r="Q283" s="251">
        <f>SUM(LisäyksetVähennykset[[#This Row],[Kuntien yhdistymisavustus (-0,98 €/as)]:[TE25: Uudistuksen rahoituksen siirtymäajan porrastus (25 % kustannusperusteinen / 75 % vos-kriteerit)]])</f>
        <v>-53156.249117775442</v>
      </c>
      <c r="R283" s="112"/>
    </row>
    <row r="284" spans="1:18" s="45" customFormat="1" x14ac:dyDescent="0.25">
      <c r="A284" s="239">
        <v>925</v>
      </c>
      <c r="B284" s="239" t="s">
        <v>291</v>
      </c>
      <c r="C284" s="326">
        <v>-3284.96</v>
      </c>
      <c r="D284" s="121">
        <v>-5966.56</v>
      </c>
      <c r="E284" s="121">
        <v>-3284.96</v>
      </c>
      <c r="F284" s="121">
        <v>-33.520000000000003</v>
      </c>
      <c r="G284" s="121">
        <v>-58928.159999999996</v>
      </c>
      <c r="H284" s="121">
        <v>-66761.952499999999</v>
      </c>
      <c r="I284" s="121">
        <v>1247974.7162913063</v>
      </c>
      <c r="J284" s="34">
        <v>760440.09298561001</v>
      </c>
      <c r="K284" s="34">
        <v>-99889.600000000006</v>
      </c>
      <c r="L284" s="34">
        <v>-38279.839999999997</v>
      </c>
      <c r="M284" s="34">
        <v>-86141.305327423383</v>
      </c>
      <c r="N284" s="34">
        <v>-13039.28</v>
      </c>
      <c r="O284" s="449">
        <v>103230.59683794747</v>
      </c>
      <c r="P284" s="449">
        <v>2923.5779768506472</v>
      </c>
      <c r="Q284" s="251">
        <f>SUM(LisäyksetVähennykset[[#This Row],[Kuntien yhdistymisavustus (-0,98 €/as)]:[TE25: Uudistuksen rahoituksen siirtymäajan porrastus (25 % kustannusperusteinen / 75 % vos-kriteerit)]])</f>
        <v>1738958.8462642906</v>
      </c>
      <c r="R284" s="112"/>
    </row>
    <row r="285" spans="1:18" s="45" customFormat="1" x14ac:dyDescent="0.25">
      <c r="A285" s="239">
        <v>927</v>
      </c>
      <c r="B285" s="239" t="s">
        <v>292</v>
      </c>
      <c r="C285" s="326">
        <v>-28223.02</v>
      </c>
      <c r="D285" s="121">
        <v>-51262.22</v>
      </c>
      <c r="E285" s="121">
        <v>-28223.02</v>
      </c>
      <c r="F285" s="121">
        <v>-287.99</v>
      </c>
      <c r="G285" s="121">
        <v>-506286.41999999993</v>
      </c>
      <c r="H285" s="121">
        <v>-1438067.4564</v>
      </c>
      <c r="I285" s="121">
        <v>1377674.5288266833</v>
      </c>
      <c r="J285" s="34">
        <v>253223.49677417843</v>
      </c>
      <c r="K285" s="34">
        <v>-858210.20000000007</v>
      </c>
      <c r="L285" s="34">
        <v>-328884.58</v>
      </c>
      <c r="M285" s="34">
        <v>-380151.19997769187</v>
      </c>
      <c r="N285" s="34">
        <v>-112028.11</v>
      </c>
      <c r="O285" s="449">
        <v>947029.93438190152</v>
      </c>
      <c r="P285" s="449">
        <v>-100429.25332060561</v>
      </c>
      <c r="Q285" s="251">
        <f>SUM(LisäyksetVähennykset[[#This Row],[Kuntien yhdistymisavustus (-0,98 €/as)]:[TE25: Uudistuksen rahoituksen siirtymäajan porrastus (25 % kustannusperusteinen / 75 % vos-kriteerit)]])</f>
        <v>-1254125.5097155343</v>
      </c>
      <c r="R285" s="112"/>
    </row>
    <row r="286" spans="1:18" s="45" customFormat="1" x14ac:dyDescent="0.25">
      <c r="A286" s="239">
        <v>931</v>
      </c>
      <c r="B286" s="239" t="s">
        <v>293</v>
      </c>
      <c r="C286" s="326">
        <v>-5648.72</v>
      </c>
      <c r="D286" s="121">
        <v>-10259.92</v>
      </c>
      <c r="E286" s="121">
        <v>-5648.72</v>
      </c>
      <c r="F286" s="121">
        <v>-57.64</v>
      </c>
      <c r="G286" s="121">
        <v>-101331.12</v>
      </c>
      <c r="H286" s="121">
        <v>-241291.93729999999</v>
      </c>
      <c r="I286" s="121">
        <v>2423456.0997318863</v>
      </c>
      <c r="J286" s="34">
        <v>1386742.7121080477</v>
      </c>
      <c r="K286" s="34">
        <v>-171767.2</v>
      </c>
      <c r="L286" s="34">
        <v>-65824.88</v>
      </c>
      <c r="M286" s="34">
        <v>-144366.40062335363</v>
      </c>
      <c r="N286" s="34">
        <v>-22421.96</v>
      </c>
      <c r="O286" s="449">
        <v>225607.00530776998</v>
      </c>
      <c r="P286" s="449">
        <v>5349.6212242630427</v>
      </c>
      <c r="Q286" s="251">
        <f>SUM(LisäyksetVähennykset[[#This Row],[Kuntien yhdistymisavustus (-0,98 €/as)]:[TE25: Uudistuksen rahoituksen siirtymäajan porrastus (25 % kustannusperusteinen / 75 % vos-kriteerit)]])</f>
        <v>3272536.9404486134</v>
      </c>
      <c r="R286" s="112"/>
    </row>
    <row r="287" spans="1:18" s="45" customFormat="1" x14ac:dyDescent="0.25">
      <c r="A287" s="239">
        <v>934</v>
      </c>
      <c r="B287" s="239" t="s">
        <v>294</v>
      </c>
      <c r="C287" s="326">
        <v>-2554.86</v>
      </c>
      <c r="D287" s="121">
        <v>-4640.46</v>
      </c>
      <c r="E287" s="121">
        <v>-2554.86</v>
      </c>
      <c r="F287" s="121">
        <v>-26.07</v>
      </c>
      <c r="G287" s="121">
        <v>-45831.06</v>
      </c>
      <c r="H287" s="121">
        <v>-70969.134999999995</v>
      </c>
      <c r="I287" s="121">
        <v>387817.17312497686</v>
      </c>
      <c r="J287" s="34">
        <v>-11289.54567844088</v>
      </c>
      <c r="K287" s="34">
        <v>-77688.600000000006</v>
      </c>
      <c r="L287" s="34">
        <v>-29771.94</v>
      </c>
      <c r="M287" s="34">
        <v>-40449.597883975221</v>
      </c>
      <c r="N287" s="34">
        <v>-10141.23</v>
      </c>
      <c r="O287" s="449">
        <v>63438.521688261397</v>
      </c>
      <c r="P287" s="449">
        <v>6735.776567523877</v>
      </c>
      <c r="Q287" s="251">
        <f>SUM(LisäyksetVähennykset[[#This Row],[Kuntien yhdistymisavustus (-0,98 €/as)]:[TE25: Uudistuksen rahoituksen siirtymäajan porrastus (25 % kustannusperusteinen / 75 % vos-kriteerit)]])</f>
        <v>162074.11281834601</v>
      </c>
      <c r="R287" s="112"/>
    </row>
    <row r="288" spans="1:18" s="45" customFormat="1" x14ac:dyDescent="0.25">
      <c r="A288" s="239">
        <v>935</v>
      </c>
      <c r="B288" s="239" t="s">
        <v>295</v>
      </c>
      <c r="C288" s="326">
        <v>-2774.38</v>
      </c>
      <c r="D288" s="121">
        <v>-5039.18</v>
      </c>
      <c r="E288" s="121">
        <v>-2774.38</v>
      </c>
      <c r="F288" s="121">
        <v>-28.310000000000002</v>
      </c>
      <c r="G288" s="121">
        <v>-49768.979999999996</v>
      </c>
      <c r="H288" s="121">
        <v>-97150.238800000006</v>
      </c>
      <c r="I288" s="121">
        <v>51133.37343081351</v>
      </c>
      <c r="J288" s="34">
        <v>15340.917986386703</v>
      </c>
      <c r="K288" s="34">
        <v>-84363.8</v>
      </c>
      <c r="L288" s="34">
        <v>-32330.02</v>
      </c>
      <c r="M288" s="34">
        <v>-27894.035948307624</v>
      </c>
      <c r="N288" s="34">
        <v>-11012.59</v>
      </c>
      <c r="O288" s="449">
        <v>151115.48268915692</v>
      </c>
      <c r="P288" s="449">
        <v>16690.265287129077</v>
      </c>
      <c r="Q288" s="251">
        <f>SUM(LisäyksetVähennykset[[#This Row],[Kuntien yhdistymisavustus (-0,98 €/as)]:[TE25: Uudistuksen rahoituksen siirtymäajan porrastus (25 % kustannusperusteinen / 75 % vos-kriteerit)]])</f>
        <v>-78855.875354821401</v>
      </c>
      <c r="R288" s="112"/>
    </row>
    <row r="289" spans="1:18" s="45" customFormat="1" x14ac:dyDescent="0.25">
      <c r="A289" s="239">
        <v>936</v>
      </c>
      <c r="B289" s="239" t="s">
        <v>296</v>
      </c>
      <c r="C289" s="326">
        <v>-6066.2</v>
      </c>
      <c r="D289" s="121">
        <v>-11018.2</v>
      </c>
      <c r="E289" s="121">
        <v>-6066.2</v>
      </c>
      <c r="F289" s="121">
        <v>-61.9</v>
      </c>
      <c r="G289" s="121">
        <v>-108820.19999999998</v>
      </c>
      <c r="H289" s="121">
        <v>-168071.11499999999</v>
      </c>
      <c r="I289" s="121">
        <v>2013081.7288322644</v>
      </c>
      <c r="J289" s="34">
        <v>678764.77383592864</v>
      </c>
      <c r="K289" s="34">
        <v>-184462</v>
      </c>
      <c r="L289" s="34">
        <v>-70689.8</v>
      </c>
      <c r="M289" s="34">
        <v>-133268.82308771872</v>
      </c>
      <c r="N289" s="34">
        <v>-24079.100000000002</v>
      </c>
      <c r="O289" s="449">
        <v>248642.81072485005</v>
      </c>
      <c r="P289" s="449">
        <v>19230.258832735504</v>
      </c>
      <c r="Q289" s="251">
        <f>SUM(LisäyksetVähennykset[[#This Row],[Kuntien yhdistymisavustus (-0,98 €/as)]:[TE25: Uudistuksen rahoituksen siirtymäajan porrastus (25 % kustannusperusteinen / 75 % vos-kriteerit)]])</f>
        <v>2247116.0341380597</v>
      </c>
      <c r="R289" s="112"/>
    </row>
    <row r="290" spans="1:18" s="45" customFormat="1" x14ac:dyDescent="0.25">
      <c r="A290" s="239">
        <v>946</v>
      </c>
      <c r="B290" s="239" t="s">
        <v>297</v>
      </c>
      <c r="C290" s="326">
        <v>-6085.8</v>
      </c>
      <c r="D290" s="121">
        <v>-11053.8</v>
      </c>
      <c r="E290" s="121">
        <v>-6085.8</v>
      </c>
      <c r="F290" s="121">
        <v>-62.1</v>
      </c>
      <c r="G290" s="121">
        <v>-109171.79999999999</v>
      </c>
      <c r="H290" s="121">
        <v>-90517.052500000005</v>
      </c>
      <c r="I290" s="121">
        <v>-143352.98486907966</v>
      </c>
      <c r="J290" s="34">
        <v>-26573.333463256386</v>
      </c>
      <c r="K290" s="34">
        <v>-185058</v>
      </c>
      <c r="L290" s="34">
        <v>-70918.2</v>
      </c>
      <c r="M290" s="34">
        <v>-167877.80210431025</v>
      </c>
      <c r="N290" s="34">
        <v>-24156.9</v>
      </c>
      <c r="O290" s="449">
        <v>203622.59700878945</v>
      </c>
      <c r="P290" s="449">
        <v>-33566.595295090694</v>
      </c>
      <c r="Q290" s="251">
        <f>SUM(LisäyksetVähennykset[[#This Row],[Kuntien yhdistymisavustus (-0,98 €/as)]:[TE25: Uudistuksen rahoituksen siirtymäajan porrastus (25 % kustannusperusteinen / 75 % vos-kriteerit)]])</f>
        <v>-670857.57122294744</v>
      </c>
      <c r="R290" s="112"/>
    </row>
    <row r="291" spans="1:18" s="45" customFormat="1" x14ac:dyDescent="0.25">
      <c r="A291" s="239">
        <v>976</v>
      </c>
      <c r="B291" s="239" t="s">
        <v>298</v>
      </c>
      <c r="C291" s="326">
        <v>-3646.58</v>
      </c>
      <c r="D291" s="121">
        <v>-6623.38</v>
      </c>
      <c r="E291" s="121">
        <v>-3646.58</v>
      </c>
      <c r="F291" s="121">
        <v>-37.21</v>
      </c>
      <c r="G291" s="121">
        <v>-65415.179999999993</v>
      </c>
      <c r="H291" s="121">
        <v>-95242.686950000003</v>
      </c>
      <c r="I291" s="121">
        <v>-127900.7688860496</v>
      </c>
      <c r="J291" s="34">
        <v>-39538.950707597585</v>
      </c>
      <c r="K291" s="34">
        <v>-110885.8</v>
      </c>
      <c r="L291" s="34">
        <v>-42493.82</v>
      </c>
      <c r="M291" s="34">
        <v>-93855.501618770737</v>
      </c>
      <c r="N291" s="34">
        <v>-14474.69</v>
      </c>
      <c r="O291" s="449">
        <v>188751.6755361323</v>
      </c>
      <c r="P291" s="449">
        <v>51214.598806198919</v>
      </c>
      <c r="Q291" s="251">
        <f>SUM(LisäyksetVähennykset[[#This Row],[Kuntien yhdistymisavustus (-0,98 €/as)]:[TE25: Uudistuksen rahoituksen siirtymäajan porrastus (25 % kustannusperusteinen / 75 % vos-kriteerit)]])</f>
        <v>-363794.87382008659</v>
      </c>
      <c r="R291" s="112"/>
    </row>
    <row r="292" spans="1:18" s="45" customFormat="1" x14ac:dyDescent="0.25">
      <c r="A292" s="239">
        <v>977</v>
      </c>
      <c r="B292" s="239" t="s">
        <v>299</v>
      </c>
      <c r="C292" s="326">
        <v>-15097.88</v>
      </c>
      <c r="D292" s="121">
        <v>-27422.68</v>
      </c>
      <c r="E292" s="121">
        <v>-15097.88</v>
      </c>
      <c r="F292" s="121">
        <v>-154.06</v>
      </c>
      <c r="G292" s="121">
        <v>-270837.48</v>
      </c>
      <c r="H292" s="121">
        <v>-526412.05359999998</v>
      </c>
      <c r="I292" s="121">
        <v>-576692.41300287575</v>
      </c>
      <c r="J292" s="34">
        <v>-199498.65794829887</v>
      </c>
      <c r="K292" s="34">
        <v>-459098.8</v>
      </c>
      <c r="L292" s="34">
        <v>-175936.52</v>
      </c>
      <c r="M292" s="34">
        <v>-346561.79474430496</v>
      </c>
      <c r="N292" s="34">
        <v>-59929.340000000004</v>
      </c>
      <c r="O292" s="449">
        <v>478610.95433419303</v>
      </c>
      <c r="P292" s="449">
        <v>-65371.001639322087</v>
      </c>
      <c r="Q292" s="251">
        <f>SUM(LisäyksetVähennykset[[#This Row],[Kuntien yhdistymisavustus (-0,98 €/as)]:[TE25: Uudistuksen rahoituksen siirtymäajan porrastus (25 % kustannusperusteinen / 75 % vos-kriteerit)]])</f>
        <v>-2259499.6066006082</v>
      </c>
      <c r="R292" s="112"/>
    </row>
    <row r="293" spans="1:18" s="45" customFormat="1" x14ac:dyDescent="0.25">
      <c r="A293" s="239">
        <v>980</v>
      </c>
      <c r="B293" s="239" t="s">
        <v>300</v>
      </c>
      <c r="C293" s="326">
        <v>-33029.919999999998</v>
      </c>
      <c r="D293" s="121">
        <v>-59993.120000000003</v>
      </c>
      <c r="E293" s="121">
        <v>-33029.919999999998</v>
      </c>
      <c r="F293" s="121">
        <v>-337.04</v>
      </c>
      <c r="G293" s="121">
        <v>-592516.31999999995</v>
      </c>
      <c r="H293" s="121">
        <v>-1049559.7775000001</v>
      </c>
      <c r="I293" s="121">
        <v>333869.35435929714</v>
      </c>
      <c r="J293" s="34">
        <v>-142047.08409410805</v>
      </c>
      <c r="K293" s="34">
        <v>-1004379.2000000001</v>
      </c>
      <c r="L293" s="34">
        <v>-384899.68</v>
      </c>
      <c r="M293" s="34">
        <v>-638319.03431989229</v>
      </c>
      <c r="N293" s="34">
        <v>-131108.56</v>
      </c>
      <c r="O293" s="449">
        <v>1154053.68178936</v>
      </c>
      <c r="P293" s="449">
        <v>-51203.771940951585</v>
      </c>
      <c r="Q293" s="251">
        <f>SUM(LisäyksetVähennykset[[#This Row],[Kuntien yhdistymisavustus (-0,98 €/as)]:[TE25: Uudistuksen rahoituksen siirtymäajan porrastus (25 % kustannusperusteinen / 75 % vos-kriteerit)]])</f>
        <v>-2632500.3917062953</v>
      </c>
      <c r="R293" s="112"/>
    </row>
    <row r="294" spans="1:18" s="45" customFormat="1" x14ac:dyDescent="0.25">
      <c r="A294" s="239">
        <v>981</v>
      </c>
      <c r="B294" s="239" t="s">
        <v>301</v>
      </c>
      <c r="C294" s="326">
        <v>-2149.14</v>
      </c>
      <c r="D294" s="121">
        <v>-3903.54</v>
      </c>
      <c r="E294" s="121">
        <v>-2149.14</v>
      </c>
      <c r="F294" s="121">
        <v>-21.93</v>
      </c>
      <c r="G294" s="121">
        <v>-38552.939999999995</v>
      </c>
      <c r="H294" s="121">
        <v>-66998.053199999995</v>
      </c>
      <c r="I294" s="121">
        <v>660669.82322699786</v>
      </c>
      <c r="J294" s="34">
        <v>247937.88961482866</v>
      </c>
      <c r="K294" s="34">
        <v>-65351.4</v>
      </c>
      <c r="L294" s="34">
        <v>-25044.06</v>
      </c>
      <c r="M294" s="34">
        <v>-40841.335959379365</v>
      </c>
      <c r="N294" s="34">
        <v>-8530.77</v>
      </c>
      <c r="O294" s="449">
        <v>135696.79524591466</v>
      </c>
      <c r="P294" s="449">
        <v>-6777.1062925392907</v>
      </c>
      <c r="Q294" s="251">
        <f>SUM(LisäyksetVähennykset[[#This Row],[Kuntien yhdistymisavustus (-0,98 €/as)]:[TE25: Uudistuksen rahoituksen siirtymäajan porrastus (25 % kustannusperusteinen / 75 % vos-kriteerit)]])</f>
        <v>783985.09263582248</v>
      </c>
      <c r="R294" s="112"/>
    </row>
    <row r="295" spans="1:18" s="45" customFormat="1" x14ac:dyDescent="0.25">
      <c r="A295" s="239">
        <v>989</v>
      </c>
      <c r="B295" s="239" t="s">
        <v>302</v>
      </c>
      <c r="C295" s="326">
        <v>-5115.5999999999995</v>
      </c>
      <c r="D295" s="121">
        <v>-9291.6</v>
      </c>
      <c r="E295" s="121">
        <v>-5115.5999999999995</v>
      </c>
      <c r="F295" s="121">
        <v>-52.2</v>
      </c>
      <c r="G295" s="121">
        <v>-91767.599999999991</v>
      </c>
      <c r="H295" s="121">
        <v>-168664.09529999999</v>
      </c>
      <c r="I295" s="121">
        <v>-955924.69870101451</v>
      </c>
      <c r="J295" s="34">
        <v>-384883.12970457063</v>
      </c>
      <c r="K295" s="34">
        <v>-155556</v>
      </c>
      <c r="L295" s="34">
        <v>-59612.4</v>
      </c>
      <c r="M295" s="34">
        <v>-41853.946259107841</v>
      </c>
      <c r="N295" s="34">
        <v>-20305.8</v>
      </c>
      <c r="O295" s="449">
        <v>205006.83251165878</v>
      </c>
      <c r="P295" s="449">
        <v>21139.968869083954</v>
      </c>
      <c r="Q295" s="251">
        <f>SUM(LisäyksetVähennykset[[#This Row],[Kuntien yhdistymisavustus (-0,98 €/as)]:[TE25: Uudistuksen rahoituksen siirtymäajan porrastus (25 % kustannusperusteinen / 75 % vos-kriteerit)]])</f>
        <v>-1671995.8685839502</v>
      </c>
      <c r="R295" s="112"/>
    </row>
    <row r="296" spans="1:18" s="45" customFormat="1" x14ac:dyDescent="0.25">
      <c r="A296" s="239">
        <v>992</v>
      </c>
      <c r="B296" s="239" t="s">
        <v>303</v>
      </c>
      <c r="C296" s="326">
        <v>-17385.2</v>
      </c>
      <c r="D296" s="121">
        <v>-31577.200000000001</v>
      </c>
      <c r="E296" s="121">
        <v>-17385.2</v>
      </c>
      <c r="F296" s="121">
        <v>-177.4</v>
      </c>
      <c r="G296" s="121">
        <v>-311869.19999999995</v>
      </c>
      <c r="H296" s="121">
        <v>-959518.05605000001</v>
      </c>
      <c r="I296" s="121">
        <v>-217370.51605603099</v>
      </c>
      <c r="J296" s="34">
        <v>-5108.2668890914465</v>
      </c>
      <c r="K296" s="34">
        <v>-528652</v>
      </c>
      <c r="L296" s="34">
        <v>-202590.8</v>
      </c>
      <c r="M296" s="34">
        <v>-197373.39738880761</v>
      </c>
      <c r="N296" s="34">
        <v>-69008.600000000006</v>
      </c>
      <c r="O296" s="449">
        <v>1316622.2153600371</v>
      </c>
      <c r="P296" s="449">
        <v>69821.736105922551</v>
      </c>
      <c r="Q296" s="251">
        <f>SUM(LisäyksetVähennykset[[#This Row],[Kuntien yhdistymisavustus (-0,98 €/as)]:[TE25: Uudistuksen rahoituksen siirtymäajan porrastus (25 % kustannusperusteinen / 75 % vos-kriteerit)]])</f>
        <v>-1171571.8849179703</v>
      </c>
      <c r="R296" s="112"/>
    </row>
    <row r="312" spans="1:17" x14ac:dyDescent="0.25">
      <c r="A312" s="244"/>
      <c r="B312" s="245"/>
      <c r="C312" s="245"/>
      <c r="D312" s="41"/>
      <c r="E312" s="41"/>
      <c r="F312" s="41"/>
      <c r="G312" s="38"/>
      <c r="H312" s="38"/>
      <c r="I312" s="41"/>
      <c r="J312" s="41"/>
      <c r="K312" s="41"/>
      <c r="L312" s="41"/>
      <c r="M312" s="41"/>
      <c r="N312" s="41"/>
      <c r="O312" s="41"/>
      <c r="P312" s="41"/>
      <c r="Q312" s="249"/>
    </row>
    <row r="313" spans="1:17" x14ac:dyDescent="0.25">
      <c r="A313" s="244"/>
      <c r="B313" s="245"/>
      <c r="C313" s="245"/>
      <c r="D313" s="41"/>
      <c r="E313" s="41"/>
      <c r="F313" s="41"/>
      <c r="G313" s="38"/>
      <c r="H313" s="38"/>
      <c r="I313" s="41"/>
      <c r="J313" s="41"/>
      <c r="K313" s="41"/>
      <c r="L313" s="41"/>
      <c r="M313" s="41"/>
      <c r="N313" s="41"/>
      <c r="O313" s="41"/>
      <c r="P313" s="41"/>
      <c r="Q313" s="249"/>
    </row>
    <row r="314" spans="1:17" x14ac:dyDescent="0.25">
      <c r="A314" s="244"/>
      <c r="B314" s="245"/>
      <c r="C314" s="245"/>
      <c r="D314" s="41"/>
      <c r="E314" s="41"/>
      <c r="F314" s="41"/>
      <c r="G314" s="38"/>
      <c r="H314" s="38"/>
      <c r="I314" s="41"/>
      <c r="J314" s="41"/>
      <c r="K314" s="41"/>
      <c r="L314" s="41"/>
      <c r="M314" s="41"/>
      <c r="N314" s="41"/>
      <c r="O314" s="41"/>
      <c r="P314" s="41"/>
      <c r="Q314" s="249"/>
    </row>
    <row r="315" spans="1:17" x14ac:dyDescent="0.25">
      <c r="A315" s="244"/>
      <c r="B315" s="245"/>
      <c r="C315" s="245"/>
      <c r="D315" s="41"/>
      <c r="E315" s="41"/>
      <c r="F315" s="41"/>
      <c r="G315" s="38"/>
      <c r="H315" s="38"/>
      <c r="I315" s="41"/>
      <c r="J315" s="41"/>
      <c r="K315" s="41"/>
      <c r="L315" s="41"/>
      <c r="M315" s="41"/>
      <c r="N315" s="41"/>
      <c r="O315" s="41"/>
      <c r="P315" s="41"/>
      <c r="Q315" s="249"/>
    </row>
    <row r="316" spans="1:17" x14ac:dyDescent="0.25">
      <c r="A316" s="244"/>
      <c r="B316" s="245"/>
      <c r="C316" s="245"/>
      <c r="D316" s="41"/>
      <c r="E316" s="41"/>
      <c r="F316" s="41"/>
      <c r="G316" s="38"/>
      <c r="H316" s="38"/>
      <c r="I316" s="41"/>
      <c r="J316" s="41"/>
      <c r="K316" s="41"/>
      <c r="L316" s="41"/>
      <c r="M316" s="41"/>
      <c r="N316" s="41"/>
      <c r="O316" s="41"/>
      <c r="P316" s="41"/>
      <c r="Q316" s="249"/>
    </row>
    <row r="317" spans="1:17" x14ac:dyDescent="0.25">
      <c r="A317" s="244"/>
      <c r="B317" s="245"/>
      <c r="C317" s="245"/>
      <c r="D317" s="41"/>
      <c r="E317" s="41"/>
      <c r="F317" s="41"/>
      <c r="G317" s="38"/>
      <c r="H317" s="38"/>
      <c r="I317" s="41"/>
      <c r="J317" s="41"/>
      <c r="K317" s="41"/>
      <c r="L317" s="41"/>
      <c r="M317" s="41"/>
      <c r="N317" s="41"/>
      <c r="O317" s="41"/>
      <c r="P317" s="41"/>
      <c r="Q317" s="249"/>
    </row>
  </sheetData>
  <pageMargins left="0.31496062992125984" right="0.31496062992125984" top="0.55118110236220474" bottom="0.55118110236220474" header="0.31496062992125984" footer="0.31496062992125984"/>
  <pageSetup paperSize="9" scale="6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5"/>
  <sheetViews>
    <sheetView workbookViewId="0">
      <selection activeCell="A3" sqref="A3"/>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1" t="s">
        <v>1058</v>
      </c>
    </row>
    <row r="2" spans="1:12" x14ac:dyDescent="0.2">
      <c r="A2" s="130" t="s">
        <v>1420</v>
      </c>
    </row>
    <row r="4" spans="1:12" ht="33" customHeight="1" x14ac:dyDescent="0.2">
      <c r="A4" s="470" t="s">
        <v>1051</v>
      </c>
      <c r="B4" s="476" t="s">
        <v>1055</v>
      </c>
      <c r="C4" s="471"/>
      <c r="D4" s="471" t="s">
        <v>1052</v>
      </c>
      <c r="E4" s="470" t="s">
        <v>358</v>
      </c>
      <c r="F4" s="470" t="s">
        <v>1053</v>
      </c>
      <c r="G4" s="471" t="s">
        <v>1054</v>
      </c>
      <c r="H4" s="471" t="s">
        <v>709</v>
      </c>
      <c r="I4" s="470" t="s">
        <v>739</v>
      </c>
      <c r="J4" s="470" t="s">
        <v>650</v>
      </c>
      <c r="K4" s="471" t="s">
        <v>740</v>
      </c>
      <c r="L4" s="473" t="s">
        <v>363</v>
      </c>
    </row>
    <row r="5" spans="1:12" ht="15" x14ac:dyDescent="0.25">
      <c r="A5" s="472" t="s">
        <v>1076</v>
      </c>
      <c r="B5" s="477">
        <v>12017000</v>
      </c>
      <c r="C5" s="472"/>
      <c r="D5" s="472"/>
      <c r="E5" s="472"/>
      <c r="F5" s="472">
        <v>12017000</v>
      </c>
      <c r="G5" s="472"/>
      <c r="H5" s="472"/>
      <c r="I5" s="472"/>
      <c r="J5" s="472"/>
      <c r="K5" s="472"/>
      <c r="L5" s="474">
        <v>12017000</v>
      </c>
    </row>
    <row r="6" spans="1:12" ht="15" x14ac:dyDescent="0.25">
      <c r="A6" s="472" t="s">
        <v>1056</v>
      </c>
      <c r="B6" s="477">
        <v>-2150000</v>
      </c>
      <c r="C6" s="472"/>
      <c r="D6" s="472"/>
      <c r="E6" s="472"/>
      <c r="F6" s="472"/>
      <c r="G6" s="472"/>
      <c r="H6" s="472"/>
      <c r="I6" s="472">
        <v>-1075000</v>
      </c>
      <c r="J6" s="472"/>
      <c r="K6" s="472">
        <v>-1075000</v>
      </c>
      <c r="L6" s="474">
        <v>-2150000</v>
      </c>
    </row>
    <row r="7" spans="1:12" ht="15" x14ac:dyDescent="0.25">
      <c r="A7" s="472" t="s">
        <v>1077</v>
      </c>
      <c r="B7" s="477">
        <v>6363000</v>
      </c>
      <c r="C7" s="472"/>
      <c r="D7" s="472"/>
      <c r="E7" s="472">
        <v>508840.8847803371</v>
      </c>
      <c r="F7" s="472">
        <v>3027857.0169500574</v>
      </c>
      <c r="G7" s="472">
        <v>2826302.098269606</v>
      </c>
      <c r="H7" s="472"/>
      <c r="I7" s="472"/>
      <c r="J7" s="472"/>
      <c r="K7" s="472"/>
      <c r="L7" s="474">
        <v>6363000</v>
      </c>
    </row>
    <row r="8" spans="1:12" ht="15" x14ac:dyDescent="0.25">
      <c r="A8" s="472" t="s">
        <v>1057</v>
      </c>
      <c r="B8" s="477">
        <v>53495000</v>
      </c>
      <c r="C8" s="472"/>
      <c r="D8" s="472"/>
      <c r="E8" s="472"/>
      <c r="F8" s="472">
        <v>35663333.333333328</v>
      </c>
      <c r="G8" s="472">
        <v>17831666.666666668</v>
      </c>
      <c r="H8" s="472"/>
      <c r="I8" s="472"/>
      <c r="J8" s="472"/>
      <c r="K8" s="472"/>
      <c r="L8" s="474">
        <v>53495000</v>
      </c>
    </row>
    <row r="9" spans="1:12" ht="15" x14ac:dyDescent="0.25">
      <c r="A9" s="472" t="s">
        <v>1078</v>
      </c>
      <c r="B9" s="477">
        <v>-580000</v>
      </c>
      <c r="C9" s="472"/>
      <c r="D9" s="472"/>
      <c r="E9" s="472"/>
      <c r="F9" s="472">
        <v>-580000</v>
      </c>
      <c r="G9" s="472"/>
      <c r="H9" s="472"/>
      <c r="I9" s="472"/>
      <c r="J9" s="472"/>
      <c r="K9" s="472"/>
      <c r="L9" s="474">
        <v>-580000</v>
      </c>
    </row>
    <row r="10" spans="1:12" ht="15" x14ac:dyDescent="0.25">
      <c r="A10" s="472" t="s">
        <v>1079</v>
      </c>
      <c r="B10" s="477">
        <v>-680000</v>
      </c>
      <c r="C10" s="472"/>
      <c r="D10" s="472"/>
      <c r="E10" s="472"/>
      <c r="F10" s="472"/>
      <c r="G10" s="472"/>
      <c r="H10" s="472"/>
      <c r="I10" s="472"/>
      <c r="J10" s="472"/>
      <c r="K10" s="472">
        <v>-680000</v>
      </c>
      <c r="L10" s="474">
        <v>-680000</v>
      </c>
    </row>
    <row r="11" spans="1:12" ht="15" x14ac:dyDescent="0.25">
      <c r="A11" s="472" t="s">
        <v>1080</v>
      </c>
      <c r="B11" s="477">
        <v>-400000</v>
      </c>
      <c r="C11" s="472"/>
      <c r="D11" s="472"/>
      <c r="E11" s="472"/>
      <c r="F11" s="472"/>
      <c r="G11" s="472"/>
      <c r="H11" s="472"/>
      <c r="I11" s="472"/>
      <c r="J11" s="472"/>
      <c r="K11" s="472">
        <v>-400000</v>
      </c>
      <c r="L11" s="474">
        <v>-400000</v>
      </c>
    </row>
    <row r="12" spans="1:12" ht="15" x14ac:dyDescent="0.25">
      <c r="A12" s="472"/>
      <c r="B12" s="477"/>
      <c r="C12" s="472"/>
      <c r="D12" s="472"/>
      <c r="E12" s="472"/>
      <c r="F12" s="472"/>
      <c r="G12" s="472"/>
      <c r="H12" s="472"/>
      <c r="I12" s="472"/>
      <c r="J12" s="472"/>
      <c r="K12" s="472"/>
      <c r="L12" s="474"/>
    </row>
    <row r="13" spans="1:12" ht="15" x14ac:dyDescent="0.25">
      <c r="A13" s="472"/>
      <c r="B13" s="477"/>
      <c r="C13" s="472"/>
      <c r="D13" s="472"/>
      <c r="E13" s="472"/>
      <c r="F13" s="472"/>
      <c r="G13" s="472"/>
      <c r="H13" s="472"/>
      <c r="I13" s="472"/>
      <c r="J13" s="472"/>
      <c r="K13" s="472"/>
      <c r="L13" s="474"/>
    </row>
    <row r="14" spans="1:12" ht="15" x14ac:dyDescent="0.25">
      <c r="A14" s="472"/>
      <c r="B14" s="477"/>
      <c r="C14" s="472"/>
      <c r="D14" s="472"/>
      <c r="E14" s="472"/>
      <c r="F14" s="472"/>
      <c r="G14" s="472"/>
      <c r="H14" s="472"/>
      <c r="I14" s="472"/>
      <c r="J14" s="472"/>
      <c r="K14" s="472"/>
      <c r="L14" s="474"/>
    </row>
    <row r="15" spans="1:12" ht="15" x14ac:dyDescent="0.25">
      <c r="A15" s="475" t="s">
        <v>363</v>
      </c>
      <c r="B15" s="478">
        <f>SUM(B5:B14)</f>
        <v>68065000</v>
      </c>
      <c r="C15" s="475"/>
      <c r="D15" s="475">
        <f t="shared" ref="D15:L15" si="0">SUM(D5:D14)</f>
        <v>0</v>
      </c>
      <c r="E15" s="475">
        <f t="shared" si="0"/>
        <v>508840.8847803371</v>
      </c>
      <c r="F15" s="475">
        <f t="shared" si="0"/>
        <v>50128190.350283384</v>
      </c>
      <c r="G15" s="475">
        <f t="shared" si="0"/>
        <v>20657968.764936276</v>
      </c>
      <c r="H15" s="475">
        <f t="shared" si="0"/>
        <v>0</v>
      </c>
      <c r="I15" s="475">
        <f t="shared" si="0"/>
        <v>-1075000</v>
      </c>
      <c r="J15" s="475">
        <f t="shared" si="0"/>
        <v>0</v>
      </c>
      <c r="K15" s="478">
        <f t="shared" si="0"/>
        <v>-2155000</v>
      </c>
      <c r="L15" s="475">
        <f t="shared" si="0"/>
        <v>68065000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activeCell="D6" sqref="D6"/>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80" bestFit="1" customWidth="1"/>
    <col min="14" max="14" width="13" style="281"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5" t="s">
        <v>1081</v>
      </c>
      <c r="F1" s="321"/>
      <c r="G1" s="256"/>
      <c r="H1" s="14"/>
      <c r="P1"/>
      <c r="Q1" s="115"/>
      <c r="R1" s="115"/>
      <c r="S1" s="115"/>
    </row>
    <row r="2" spans="1:20" x14ac:dyDescent="0.25">
      <c r="A2" s="253" t="s">
        <v>355</v>
      </c>
      <c r="G2" s="256"/>
      <c r="H2" s="14"/>
      <c r="K2" s="257"/>
      <c r="P2"/>
      <c r="Q2" s="115"/>
      <c r="R2" s="115"/>
      <c r="S2" s="115"/>
    </row>
    <row r="3" spans="1:20" x14ac:dyDescent="0.25">
      <c r="A3" s="20" t="s">
        <v>1412</v>
      </c>
      <c r="F3" s="258"/>
      <c r="G3" s="256"/>
      <c r="H3" s="259"/>
      <c r="P3"/>
      <c r="Q3" s="115"/>
      <c r="R3" s="115"/>
      <c r="S3" s="115"/>
    </row>
    <row r="4" spans="1:20" x14ac:dyDescent="0.25">
      <c r="A4" s="20" t="s">
        <v>1097</v>
      </c>
      <c r="E4" s="195"/>
      <c r="G4" s="256"/>
      <c r="H4" s="14"/>
      <c r="M4" s="282"/>
      <c r="P4"/>
      <c r="Q4" s="115"/>
      <c r="R4" s="115"/>
      <c r="S4" s="115"/>
    </row>
    <row r="5" spans="1:20" x14ac:dyDescent="0.25">
      <c r="A5" s="272" t="s">
        <v>1409</v>
      </c>
      <c r="G5" s="256"/>
      <c r="H5" s="14"/>
      <c r="P5"/>
      <c r="Q5" s="115"/>
      <c r="R5" s="115"/>
      <c r="S5" s="115"/>
    </row>
    <row r="6" spans="1:20" x14ac:dyDescent="0.25">
      <c r="A6" s="20" t="s">
        <v>364</v>
      </c>
      <c r="G6" s="256"/>
      <c r="H6" s="14"/>
      <c r="P6"/>
      <c r="Q6" s="115"/>
      <c r="R6" s="115"/>
      <c r="S6" s="115"/>
    </row>
    <row r="7" spans="1:20" x14ac:dyDescent="0.25">
      <c r="A7" s="359" t="s">
        <v>722</v>
      </c>
      <c r="B7" s="361">
        <v>0.9</v>
      </c>
      <c r="D7" s="260"/>
      <c r="G7" s="256"/>
      <c r="H7" s="14"/>
      <c r="I7" s="261"/>
      <c r="L7" s="123"/>
      <c r="P7"/>
      <c r="Q7" s="115"/>
      <c r="R7" s="115"/>
      <c r="S7" s="115"/>
    </row>
    <row r="8" spans="1:20" x14ac:dyDescent="0.25">
      <c r="A8" s="360" t="s">
        <v>723</v>
      </c>
      <c r="B8" s="362">
        <v>0.1</v>
      </c>
      <c r="F8" s="262"/>
      <c r="G8" s="256"/>
      <c r="H8" s="14"/>
      <c r="I8" s="24"/>
      <c r="J8" s="263"/>
      <c r="L8" s="264"/>
      <c r="N8" s="283"/>
      <c r="P8"/>
      <c r="Q8" s="115"/>
      <c r="R8" s="115"/>
      <c r="S8" s="115"/>
    </row>
    <row r="9" spans="1:20" ht="36.6" customHeight="1" x14ac:dyDescent="0.25">
      <c r="A9" s="290"/>
      <c r="B9" s="296">
        <v>292</v>
      </c>
      <c r="C9" s="291" t="s">
        <v>357</v>
      </c>
      <c r="D9" s="292"/>
      <c r="E9" s="292"/>
      <c r="F9" s="292"/>
      <c r="G9" s="293" t="s">
        <v>365</v>
      </c>
      <c r="H9" s="294"/>
      <c r="I9" s="294"/>
      <c r="J9" s="294"/>
      <c r="K9" s="295"/>
      <c r="L9" s="294"/>
      <c r="M9" s="288"/>
      <c r="N9" s="289"/>
      <c r="P9"/>
      <c r="Q9" s="115"/>
      <c r="R9" s="115"/>
      <c r="S9" s="115"/>
    </row>
    <row r="10" spans="1:20" s="278" customFormat="1" ht="42.75" x14ac:dyDescent="0.2">
      <c r="A10" s="273" t="s">
        <v>656</v>
      </c>
      <c r="B10" s="274" t="s">
        <v>3</v>
      </c>
      <c r="C10" s="275" t="s">
        <v>1082</v>
      </c>
      <c r="D10" s="276" t="s">
        <v>1083</v>
      </c>
      <c r="E10" s="277" t="s">
        <v>684</v>
      </c>
      <c r="F10" s="277" t="s">
        <v>685</v>
      </c>
      <c r="G10" s="284" t="s">
        <v>698</v>
      </c>
      <c r="H10" s="285" t="s">
        <v>697</v>
      </c>
      <c r="I10" s="285" t="s">
        <v>721</v>
      </c>
      <c r="J10" s="285" t="s">
        <v>686</v>
      </c>
      <c r="K10" s="286" t="s">
        <v>687</v>
      </c>
      <c r="L10" s="287" t="s">
        <v>736</v>
      </c>
      <c r="M10" s="353" t="s">
        <v>688</v>
      </c>
      <c r="N10" s="354" t="s">
        <v>689</v>
      </c>
      <c r="Q10" s="279"/>
      <c r="R10" s="279"/>
      <c r="S10" s="279"/>
      <c r="T10" s="279"/>
    </row>
    <row r="11" spans="1:20" x14ac:dyDescent="0.25">
      <c r="A11" s="253"/>
      <c r="B11" s="254" t="s">
        <v>366</v>
      </c>
      <c r="C11" s="28">
        <f>SUM(C12:C303)</f>
        <v>5573310</v>
      </c>
      <c r="D11" s="27">
        <v>7.4700000000000006</v>
      </c>
      <c r="E11" s="28">
        <f t="shared" ref="E11:J11" si="0">SUM(E12:E303)</f>
        <v>9480200659.5199928</v>
      </c>
      <c r="F11" s="358">
        <f t="shared" si="0"/>
        <v>126986971057.39221</v>
      </c>
      <c r="G11" s="28">
        <f t="shared" si="0"/>
        <v>9485926737.9871998</v>
      </c>
      <c r="H11" s="28">
        <f t="shared" si="0"/>
        <v>1646334543.7953975</v>
      </c>
      <c r="I11" s="28">
        <f t="shared" si="0"/>
        <v>1147087374.25875</v>
      </c>
      <c r="J11" s="28">
        <f t="shared" si="0"/>
        <v>12279348656.041348</v>
      </c>
      <c r="K11" s="265">
        <f>ROUND(Tasaus[[#This Row],[Laskennallinen verotulo yhteensä, €]]/Tasaus[[#This Row],[Asukasluku 31.12.2023]],2)</f>
        <v>2203.2399999999998</v>
      </c>
      <c r="L11" s="123">
        <v>0</v>
      </c>
      <c r="M11" s="367">
        <v>140.40442278911161</v>
      </c>
      <c r="N11" s="368">
        <v>782517373.57478368</v>
      </c>
      <c r="P11"/>
      <c r="Q11" s="115"/>
      <c r="R11" s="115"/>
      <c r="S11" s="115"/>
    </row>
    <row r="12" spans="1:20" x14ac:dyDescent="0.25">
      <c r="A12" s="266">
        <v>5</v>
      </c>
      <c r="B12" s="13" t="s">
        <v>367</v>
      </c>
      <c r="C12" s="267">
        <v>9113</v>
      </c>
      <c r="D12" s="268">
        <v>9.1</v>
      </c>
      <c r="E12" s="14">
        <v>13193565.210000001</v>
      </c>
      <c r="F12" s="14">
        <v>144984233.07692307</v>
      </c>
      <c r="G12" s="269">
        <f>Tasaus[[#This Row],[Verotettava tulo (kunnallisvero), €]]*($D$11/100)</f>
        <v>10830322.210846154</v>
      </c>
      <c r="H12" s="14">
        <v>2185087.8098786338</v>
      </c>
      <c r="I12" s="15">
        <v>1422981.3487500001</v>
      </c>
      <c r="J12" s="15">
        <f>SUM(Tasaus[[#This Row],[Laskennallinen kunnallisvero, €]:[Laskennallinen kiinteistövero, €]])</f>
        <v>14438391.369474789</v>
      </c>
      <c r="K12" s="15">
        <f>Tasaus[[#This Row],[Laskennallinen verotulo yhteensä, €]]/Tasaus[[#This Row],[Asukasluku 31.12.2023]]</f>
        <v>1584.3730241934368</v>
      </c>
      <c r="L12" s="34">
        <f>$K$11-Tasaus[[#This Row],[Laskennallinen verotulo yhteensä, €/asukas (=tasausraja)]]</f>
        <v>618.866975806563</v>
      </c>
      <c r="M12" s="369">
        <v>556.98027822590677</v>
      </c>
      <c r="N12" s="370">
        <v>5075761.2754726885</v>
      </c>
      <c r="P12" s="116"/>
      <c r="Q12" s="117"/>
      <c r="R12" s="118"/>
    </row>
    <row r="13" spans="1:20" x14ac:dyDescent="0.25">
      <c r="A13" s="266">
        <v>9</v>
      </c>
      <c r="B13" s="13" t="s">
        <v>368</v>
      </c>
      <c r="C13" s="267">
        <v>2437</v>
      </c>
      <c r="D13" s="268">
        <v>9.3000000000000007</v>
      </c>
      <c r="E13" s="14">
        <v>3682916.22</v>
      </c>
      <c r="F13" s="14">
        <v>39601249.67741935</v>
      </c>
      <c r="G13" s="269">
        <f>Tasaus[[#This Row],[Verotettava tulo (kunnallisvero), €]]*($D$11/100)</f>
        <v>2958213.3509032256</v>
      </c>
      <c r="H13" s="14">
        <v>215475.72239448366</v>
      </c>
      <c r="I13" s="15">
        <v>222221.26295</v>
      </c>
      <c r="J13" s="15">
        <f>SUM(Tasaus[[#This Row],[Laskennallinen kunnallisvero, €]:[Laskennallinen kiinteistövero, €]])</f>
        <v>3395910.3362477091</v>
      </c>
      <c r="K13" s="15">
        <f>Tasaus[[#This Row],[Laskennallinen verotulo yhteensä, €]]/Tasaus[[#This Row],[Asukasluku 31.12.2023]]</f>
        <v>1393.479826117238</v>
      </c>
      <c r="L13" s="34">
        <f>$K$11-Tasaus[[#This Row],[Laskennallinen verotulo yhteensä, €/asukas (=tasausraja)]]</f>
        <v>809.76017388276182</v>
      </c>
      <c r="M13" s="369">
        <v>728.78415649448561</v>
      </c>
      <c r="N13" s="370">
        <v>1776046.9893770614</v>
      </c>
      <c r="P13" s="116"/>
      <c r="Q13" s="117"/>
      <c r="R13" s="118"/>
    </row>
    <row r="14" spans="1:20" x14ac:dyDescent="0.25">
      <c r="A14" s="266">
        <v>10</v>
      </c>
      <c r="B14" s="13" t="s">
        <v>369</v>
      </c>
      <c r="C14" s="267">
        <v>10933</v>
      </c>
      <c r="D14" s="268">
        <v>9.6</v>
      </c>
      <c r="E14" s="14">
        <v>16561393.470000001</v>
      </c>
      <c r="F14" s="14">
        <v>172514515.3125</v>
      </c>
      <c r="G14" s="269">
        <f>Tasaus[[#This Row],[Verotettava tulo (kunnallisvero), €]]*($D$11/100)</f>
        <v>12886834.29384375</v>
      </c>
      <c r="H14" s="14">
        <v>1845111.0010118019</v>
      </c>
      <c r="I14" s="15">
        <v>1827987.0567999997</v>
      </c>
      <c r="J14" s="15">
        <f>SUM(Tasaus[[#This Row],[Laskennallinen kunnallisvero, €]:[Laskennallinen kiinteistövero, €]])</f>
        <v>16559932.351655552</v>
      </c>
      <c r="K14" s="15">
        <f>Tasaus[[#This Row],[Laskennallinen verotulo yhteensä, €]]/Tasaus[[#This Row],[Asukasluku 31.12.2023]]</f>
        <v>1514.6741380824615</v>
      </c>
      <c r="L14" s="34">
        <f>$K$11-Tasaus[[#This Row],[Laskennallinen verotulo yhteensä, €/asukas (=tasausraja)]]</f>
        <v>688.56586191753831</v>
      </c>
      <c r="M14" s="369">
        <v>619.70927572578455</v>
      </c>
      <c r="N14" s="370">
        <v>6775281.5115100024</v>
      </c>
      <c r="P14" s="116"/>
      <c r="Q14" s="117"/>
      <c r="R14" s="118"/>
    </row>
    <row r="15" spans="1:20" x14ac:dyDescent="0.25">
      <c r="A15" s="266">
        <v>16</v>
      </c>
      <c r="B15" s="13" t="s">
        <v>370</v>
      </c>
      <c r="C15" s="267">
        <v>7968</v>
      </c>
      <c r="D15" s="268">
        <v>8.1</v>
      </c>
      <c r="E15" s="14">
        <v>12630619.609999999</v>
      </c>
      <c r="F15" s="14">
        <v>155933575.43209878</v>
      </c>
      <c r="G15" s="269">
        <f>Tasaus[[#This Row],[Verotettava tulo (kunnallisvero), €]]*($D$11/100)</f>
        <v>11648238.08477778</v>
      </c>
      <c r="H15" s="14">
        <v>1262931.7101330576</v>
      </c>
      <c r="I15" s="15">
        <v>1940874.33565</v>
      </c>
      <c r="J15" s="15">
        <f>SUM(Tasaus[[#This Row],[Laskennallinen kunnallisvero, €]:[Laskennallinen kiinteistövero, €]])</f>
        <v>14852044.130560838</v>
      </c>
      <c r="K15" s="15">
        <f>Tasaus[[#This Row],[Laskennallinen verotulo yhteensä, €]]/Tasaus[[#This Row],[Asukasluku 31.12.2023]]</f>
        <v>1863.9613617671735</v>
      </c>
      <c r="L15" s="34">
        <f>$K$11-Tasaus[[#This Row],[Laskennallinen verotulo yhteensä, €/asukas (=tasausraja)]]</f>
        <v>339.27863823282632</v>
      </c>
      <c r="M15" s="369">
        <v>305.3507744095437</v>
      </c>
      <c r="N15" s="370">
        <v>2433034.970495244</v>
      </c>
      <c r="P15" s="116"/>
      <c r="Q15" s="117"/>
      <c r="R15" s="118"/>
    </row>
    <row r="16" spans="1:20" x14ac:dyDescent="0.25">
      <c r="A16" s="266">
        <v>18</v>
      </c>
      <c r="B16" s="13" t="s">
        <v>371</v>
      </c>
      <c r="C16" s="267">
        <v>4700</v>
      </c>
      <c r="D16" s="268">
        <v>8.9</v>
      </c>
      <c r="E16" s="14">
        <v>9500012.4100000001</v>
      </c>
      <c r="F16" s="14">
        <v>106741712.4719101</v>
      </c>
      <c r="G16" s="269">
        <f>Tasaus[[#This Row],[Verotettava tulo (kunnallisvero), €]]*($D$11/100)</f>
        <v>7973605.9216516847</v>
      </c>
      <c r="H16" s="14">
        <v>712918.1743040788</v>
      </c>
      <c r="I16" s="15">
        <v>560949.85240000009</v>
      </c>
      <c r="J16" s="15">
        <f>SUM(Tasaus[[#This Row],[Laskennallinen kunnallisvero, €]:[Laskennallinen kiinteistövero, €]])</f>
        <v>9247473.9483557623</v>
      </c>
      <c r="K16" s="15">
        <f>Tasaus[[#This Row],[Laskennallinen verotulo yhteensä, €]]/Tasaus[[#This Row],[Asukasluku 31.12.2023]]</f>
        <v>1967.5476485863323</v>
      </c>
      <c r="L16" s="34">
        <f>$K$11-Tasaus[[#This Row],[Laskennallinen verotulo yhteensä, €/asukas (=tasausraja)]]</f>
        <v>235.69235141366744</v>
      </c>
      <c r="M16" s="369">
        <v>212.12311627230071</v>
      </c>
      <c r="N16" s="370">
        <v>996978.64647981327</v>
      </c>
      <c r="P16" s="116"/>
      <c r="Q16" s="117"/>
      <c r="R16" s="118"/>
    </row>
    <row r="17" spans="1:18" x14ac:dyDescent="0.25">
      <c r="A17" s="266">
        <v>19</v>
      </c>
      <c r="B17" s="13" t="s">
        <v>372</v>
      </c>
      <c r="C17" s="267">
        <v>3961</v>
      </c>
      <c r="D17" s="268">
        <v>8.9</v>
      </c>
      <c r="E17" s="14">
        <v>7232013.7599999998</v>
      </c>
      <c r="F17" s="14">
        <v>81258581.573033705</v>
      </c>
      <c r="G17" s="269">
        <f>Tasaus[[#This Row],[Verotettava tulo (kunnallisvero), €]]*($D$11/100)</f>
        <v>6070016.0435056183</v>
      </c>
      <c r="H17" s="14">
        <v>459261.97823752742</v>
      </c>
      <c r="I17" s="15">
        <v>432246.92705</v>
      </c>
      <c r="J17" s="15">
        <f>SUM(Tasaus[[#This Row],[Laskennallinen kunnallisvero, €]:[Laskennallinen kiinteistövero, €]])</f>
        <v>6961524.9487931458</v>
      </c>
      <c r="K17" s="15">
        <f>Tasaus[[#This Row],[Laskennallinen verotulo yhteensä, €]]/Tasaus[[#This Row],[Asukasluku 31.12.2023]]</f>
        <v>1757.5170282234653</v>
      </c>
      <c r="L17" s="34">
        <f>$K$11-Tasaus[[#This Row],[Laskennallinen verotulo yhteensä, €/asukas (=tasausraja)]]</f>
        <v>445.72297177653445</v>
      </c>
      <c r="M17" s="369">
        <v>401.15067459888104</v>
      </c>
      <c r="N17" s="370">
        <v>1588957.8220861678</v>
      </c>
      <c r="P17" s="116"/>
      <c r="Q17" s="117"/>
      <c r="R17" s="118"/>
    </row>
    <row r="18" spans="1:18" x14ac:dyDescent="0.25">
      <c r="A18" s="266">
        <v>20</v>
      </c>
      <c r="B18" s="13" t="s">
        <v>18</v>
      </c>
      <c r="C18" s="267">
        <v>16405</v>
      </c>
      <c r="D18" s="268">
        <v>9.9</v>
      </c>
      <c r="E18" s="14">
        <v>33417532.789999999</v>
      </c>
      <c r="F18" s="14">
        <v>337550836.26262623</v>
      </c>
      <c r="G18" s="269">
        <f>Tasaus[[#This Row],[Verotettava tulo (kunnallisvero), €]]*($D$11/100)</f>
        <v>25215047.46881818</v>
      </c>
      <c r="H18" s="14">
        <v>1570038.7912991967</v>
      </c>
      <c r="I18" s="15">
        <v>1861900.5022</v>
      </c>
      <c r="J18" s="15">
        <f>SUM(Tasaus[[#This Row],[Laskennallinen kunnallisvero, €]:[Laskennallinen kiinteistövero, €]])</f>
        <v>28646986.762317378</v>
      </c>
      <c r="K18" s="15">
        <f>Tasaus[[#This Row],[Laskennallinen verotulo yhteensä, €]]/Tasaus[[#This Row],[Asukasluku 31.12.2023]]</f>
        <v>1746.2350967581456</v>
      </c>
      <c r="L18" s="34">
        <f>$K$11-Tasaus[[#This Row],[Laskennallinen verotulo yhteensä, €/asukas (=tasausraja)]]</f>
        <v>457.00490324185421</v>
      </c>
      <c r="M18" s="369">
        <v>411.3044129176688</v>
      </c>
      <c r="N18" s="370">
        <v>6747448.8939143568</v>
      </c>
      <c r="P18" s="116"/>
      <c r="Q18" s="117"/>
      <c r="R18" s="118"/>
    </row>
    <row r="19" spans="1:18" x14ac:dyDescent="0.25">
      <c r="A19" s="266">
        <v>46</v>
      </c>
      <c r="B19" s="13" t="s">
        <v>373</v>
      </c>
      <c r="C19" s="267">
        <v>1320</v>
      </c>
      <c r="D19" s="268">
        <v>8.4</v>
      </c>
      <c r="E19" s="14">
        <v>1786369.72</v>
      </c>
      <c r="F19" s="14">
        <v>21266306.19047619</v>
      </c>
      <c r="G19" s="269">
        <f>Tasaus[[#This Row],[Verotettava tulo (kunnallisvero), €]]*($D$11/100)</f>
        <v>1588593.0724285715</v>
      </c>
      <c r="H19" s="14">
        <v>443133.82651269011</v>
      </c>
      <c r="I19" s="15">
        <v>285149.34195000003</v>
      </c>
      <c r="J19" s="15">
        <f>SUM(Tasaus[[#This Row],[Laskennallinen kunnallisvero, €]:[Laskennallinen kiinteistövero, €]])</f>
        <v>2316876.240891262</v>
      </c>
      <c r="K19" s="15">
        <f>Tasaus[[#This Row],[Laskennallinen verotulo yhteensä, €]]/Tasaus[[#This Row],[Asukasluku 31.12.2023]]</f>
        <v>1755.2092734024711</v>
      </c>
      <c r="L19" s="34">
        <f>$K$11-Tasaus[[#This Row],[Laskennallinen verotulo yhteensä, €/asukas (=tasausraja)]]</f>
        <v>448.03072659752866</v>
      </c>
      <c r="M19" s="369">
        <v>403.22765393777581</v>
      </c>
      <c r="N19" s="370">
        <v>532260.50319786405</v>
      </c>
      <c r="P19" s="116"/>
      <c r="Q19" s="117"/>
      <c r="R19" s="118"/>
    </row>
    <row r="20" spans="1:18" x14ac:dyDescent="0.25">
      <c r="A20" s="266">
        <v>47</v>
      </c>
      <c r="B20" s="13" t="s">
        <v>374</v>
      </c>
      <c r="C20" s="267">
        <v>1771</v>
      </c>
      <c r="D20" s="268">
        <v>8.6</v>
      </c>
      <c r="E20" s="14">
        <v>2828467.43</v>
      </c>
      <c r="F20" s="14">
        <v>32889156.162790701</v>
      </c>
      <c r="G20" s="269">
        <f>Tasaus[[#This Row],[Verotettava tulo (kunnallisvero), €]]*($D$11/100)</f>
        <v>2456819.9653604655</v>
      </c>
      <c r="H20" s="14">
        <v>414997.8045257724</v>
      </c>
      <c r="I20" s="15">
        <v>568770.81205000007</v>
      </c>
      <c r="J20" s="15">
        <f>SUM(Tasaus[[#This Row],[Laskennallinen kunnallisvero, €]:[Laskennallinen kiinteistövero, €]])</f>
        <v>3440588.5819362383</v>
      </c>
      <c r="K20" s="15">
        <f>Tasaus[[#This Row],[Laskennallinen verotulo yhteensä, €]]/Tasaus[[#This Row],[Asukasluku 31.12.2023]]</f>
        <v>1942.7377650684575</v>
      </c>
      <c r="L20" s="34">
        <f>$K$11-Tasaus[[#This Row],[Laskennallinen verotulo yhteensä, €/asukas (=tasausraja)]]</f>
        <v>260.50223493154226</v>
      </c>
      <c r="M20" s="369">
        <v>234.45201143838804</v>
      </c>
      <c r="N20" s="370">
        <v>415214.51225738524</v>
      </c>
      <c r="P20" s="116"/>
      <c r="Q20" s="117"/>
      <c r="R20" s="118"/>
    </row>
    <row r="21" spans="1:18" x14ac:dyDescent="0.25">
      <c r="A21" s="266">
        <v>49</v>
      </c>
      <c r="B21" s="13" t="s">
        <v>375</v>
      </c>
      <c r="C21" s="267">
        <v>314024</v>
      </c>
      <c r="D21" s="268">
        <v>5.3</v>
      </c>
      <c r="E21" s="14">
        <v>508611842.41000003</v>
      </c>
      <c r="F21" s="14">
        <v>9596449856.7924538</v>
      </c>
      <c r="G21" s="269">
        <f>Tasaus[[#This Row],[Verotettava tulo (kunnallisvero), €]]*($D$11/100)</f>
        <v>716854804.3023963</v>
      </c>
      <c r="H21" s="14">
        <v>133963471.80516921</v>
      </c>
      <c r="I21" s="15">
        <v>92421041.170949996</v>
      </c>
      <c r="J21" s="15">
        <f>SUM(Tasaus[[#This Row],[Laskennallinen kunnallisvero, €]:[Laskennallinen kiinteistövero, €]])</f>
        <v>943239317.27851558</v>
      </c>
      <c r="K21" s="15">
        <f>Tasaus[[#This Row],[Laskennallinen verotulo yhteensä, €]]/Tasaus[[#This Row],[Asukasluku 31.12.2023]]</f>
        <v>3003.7172868268526</v>
      </c>
      <c r="L21" s="34">
        <f>$K$11-Tasaus[[#This Row],[Laskennallinen verotulo yhteensä, €/asukas (=tasausraja)]]</f>
        <v>-800.47728682685283</v>
      </c>
      <c r="M21" s="369">
        <v>-80.047728682685289</v>
      </c>
      <c r="N21" s="370">
        <v>-25136907.951851565</v>
      </c>
      <c r="P21" s="116"/>
      <c r="Q21" s="117"/>
      <c r="R21" s="118"/>
    </row>
    <row r="22" spans="1:18" x14ac:dyDescent="0.25">
      <c r="A22" s="266">
        <v>50</v>
      </c>
      <c r="B22" s="13" t="s">
        <v>376</v>
      </c>
      <c r="C22" s="267">
        <v>11184</v>
      </c>
      <c r="D22" s="268">
        <v>9</v>
      </c>
      <c r="E22" s="14">
        <v>20954404.91</v>
      </c>
      <c r="F22" s="14">
        <v>232826721.22222221</v>
      </c>
      <c r="G22" s="269">
        <f>Tasaus[[#This Row],[Verotettava tulo (kunnallisvero), €]]*($D$11/100)</f>
        <v>17392156.075300001</v>
      </c>
      <c r="H22" s="14">
        <v>1997211.2397763359</v>
      </c>
      <c r="I22" s="15">
        <v>1728002.4642500002</v>
      </c>
      <c r="J22" s="15">
        <f>SUM(Tasaus[[#This Row],[Laskennallinen kunnallisvero, €]:[Laskennallinen kiinteistövero, €]])</f>
        <v>21117369.779326335</v>
      </c>
      <c r="K22" s="15">
        <f>Tasaus[[#This Row],[Laskennallinen verotulo yhteensä, €]]/Tasaus[[#This Row],[Asukasluku 31.12.2023]]</f>
        <v>1888.1768400685205</v>
      </c>
      <c r="L22" s="34">
        <f>$K$11-Tasaus[[#This Row],[Laskennallinen verotulo yhteensä, €/asukas (=tasausraja)]]</f>
        <v>315.06315993147928</v>
      </c>
      <c r="M22" s="369">
        <v>283.55684393833138</v>
      </c>
      <c r="N22" s="370">
        <v>3171299.7426062981</v>
      </c>
      <c r="P22" s="116"/>
      <c r="Q22" s="117"/>
      <c r="R22" s="118"/>
    </row>
    <row r="23" spans="1:18" x14ac:dyDescent="0.25">
      <c r="A23" s="266">
        <v>51</v>
      </c>
      <c r="B23" s="13" t="s">
        <v>377</v>
      </c>
      <c r="C23" s="267">
        <v>9143</v>
      </c>
      <c r="D23" s="268">
        <v>5.4</v>
      </c>
      <c r="E23" s="14">
        <v>10941341.699999999</v>
      </c>
      <c r="F23" s="14">
        <v>202617438.88888887</v>
      </c>
      <c r="G23" s="269">
        <f>Tasaus[[#This Row],[Verotettava tulo (kunnallisvero), €]]*($D$11/100)</f>
        <v>15135522.684999999</v>
      </c>
      <c r="H23" s="14">
        <v>2801877.0040708622</v>
      </c>
      <c r="I23" s="15">
        <v>5622540.6651499998</v>
      </c>
      <c r="J23" s="15">
        <f>SUM(Tasaus[[#This Row],[Laskennallinen kunnallisvero, €]:[Laskennallinen kiinteistövero, €]])</f>
        <v>23559940.35422086</v>
      </c>
      <c r="K23" s="15">
        <f>Tasaus[[#This Row],[Laskennallinen verotulo yhteensä, €]]/Tasaus[[#This Row],[Asukasluku 31.12.2023]]</f>
        <v>2576.8282133020739</v>
      </c>
      <c r="L23" s="34">
        <f>$K$11-Tasaus[[#This Row],[Laskennallinen verotulo yhteensä, €/asukas (=tasausraja)]]</f>
        <v>-373.58821330207411</v>
      </c>
      <c r="M23" s="369">
        <v>-37.358821330207412</v>
      </c>
      <c r="N23" s="370">
        <v>-341571.70342208637</v>
      </c>
      <c r="P23" s="116"/>
      <c r="Q23" s="117"/>
      <c r="R23" s="118"/>
    </row>
    <row r="24" spans="1:18" x14ac:dyDescent="0.25">
      <c r="A24" s="266">
        <v>52</v>
      </c>
      <c r="B24" s="13" t="s">
        <v>378</v>
      </c>
      <c r="C24" s="267">
        <v>2292</v>
      </c>
      <c r="D24" s="268">
        <v>9.8000000000000007</v>
      </c>
      <c r="E24" s="14">
        <v>3745010.17</v>
      </c>
      <c r="F24" s="14">
        <v>38214389.489795916</v>
      </c>
      <c r="G24" s="269">
        <f>Tasaus[[#This Row],[Verotettava tulo (kunnallisvero), €]]*($D$11/100)</f>
        <v>2854614.8948877552</v>
      </c>
      <c r="H24" s="14">
        <v>575881.89661527262</v>
      </c>
      <c r="I24" s="15">
        <v>419729.63320000004</v>
      </c>
      <c r="J24" s="15">
        <f>SUM(Tasaus[[#This Row],[Laskennallinen kunnallisvero, €]:[Laskennallinen kiinteistövero, €]])</f>
        <v>3850226.4247030281</v>
      </c>
      <c r="K24" s="15">
        <f>Tasaus[[#This Row],[Laskennallinen verotulo yhteensä, €]]/Tasaus[[#This Row],[Asukasluku 31.12.2023]]</f>
        <v>1679.8544610397155</v>
      </c>
      <c r="L24" s="34">
        <f>$K$11-Tasaus[[#This Row],[Laskennallinen verotulo yhteensä, €/asukas (=tasausraja)]]</f>
        <v>523.38553896028429</v>
      </c>
      <c r="M24" s="369">
        <v>471.04698506425586</v>
      </c>
      <c r="N24" s="370">
        <v>1079639.6897672745</v>
      </c>
      <c r="P24" s="116"/>
      <c r="Q24" s="117"/>
      <c r="R24" s="118"/>
    </row>
    <row r="25" spans="1:18" x14ac:dyDescent="0.25">
      <c r="A25" s="266">
        <v>61</v>
      </c>
      <c r="B25" s="13" t="s">
        <v>379</v>
      </c>
      <c r="C25" s="267">
        <v>16469</v>
      </c>
      <c r="D25" s="268">
        <v>8.1999999999999993</v>
      </c>
      <c r="E25" s="14">
        <v>25654549.190000001</v>
      </c>
      <c r="F25" s="14">
        <v>312860355.97560978</v>
      </c>
      <c r="G25" s="269">
        <f>Tasaus[[#This Row],[Verotettava tulo (kunnallisvero), €]]*($D$11/100)</f>
        <v>23370668.591378052</v>
      </c>
      <c r="H25" s="14">
        <v>3178942.6021737712</v>
      </c>
      <c r="I25" s="15">
        <v>2675984.7375500002</v>
      </c>
      <c r="J25" s="15">
        <f>SUM(Tasaus[[#This Row],[Laskennallinen kunnallisvero, €]:[Laskennallinen kiinteistövero, €]])</f>
        <v>29225595.931101825</v>
      </c>
      <c r="K25" s="15">
        <f>Tasaus[[#This Row],[Laskennallinen verotulo yhteensä, €]]/Tasaus[[#This Row],[Asukasluku 31.12.2023]]</f>
        <v>1774.5823019674433</v>
      </c>
      <c r="L25" s="34">
        <f>$K$11-Tasaus[[#This Row],[Laskennallinen verotulo yhteensä, €/asukas (=tasausraja)]]</f>
        <v>428.65769803255648</v>
      </c>
      <c r="M25" s="369">
        <v>385.79192822930082</v>
      </c>
      <c r="N25" s="370">
        <v>6353607.2660083557</v>
      </c>
      <c r="P25" s="116"/>
      <c r="Q25" s="117"/>
      <c r="R25" s="118"/>
    </row>
    <row r="26" spans="1:18" x14ac:dyDescent="0.25">
      <c r="A26" s="266">
        <v>69</v>
      </c>
      <c r="B26" s="13" t="s">
        <v>380</v>
      </c>
      <c r="C26" s="267">
        <v>6558</v>
      </c>
      <c r="D26" s="268">
        <v>10.199999999999999</v>
      </c>
      <c r="E26" s="14">
        <v>11341002.439999999</v>
      </c>
      <c r="F26" s="14">
        <v>111186298.43137255</v>
      </c>
      <c r="G26" s="269">
        <f>Tasaus[[#This Row],[Verotettava tulo (kunnallisvero), €]]*($D$11/100)</f>
        <v>8305616.49282353</v>
      </c>
      <c r="H26" s="14">
        <v>1875062.9300005259</v>
      </c>
      <c r="I26" s="15">
        <v>847639.35090000008</v>
      </c>
      <c r="J26" s="15">
        <f>SUM(Tasaus[[#This Row],[Laskennallinen kunnallisvero, €]:[Laskennallinen kiinteistövero, €]])</f>
        <v>11028318.773724055</v>
      </c>
      <c r="K26" s="15">
        <f>Tasaus[[#This Row],[Laskennallinen verotulo yhteensä, €]]/Tasaus[[#This Row],[Asukasluku 31.12.2023]]</f>
        <v>1681.6588554016553</v>
      </c>
      <c r="L26" s="34">
        <f>$K$11-Tasaus[[#This Row],[Laskennallinen verotulo yhteensä, €/asukas (=tasausraja)]]</f>
        <v>521.58114459834451</v>
      </c>
      <c r="M26" s="369">
        <v>469.42303013851006</v>
      </c>
      <c r="N26" s="370">
        <v>3078476.2316483487</v>
      </c>
      <c r="P26" s="116"/>
      <c r="Q26" s="117"/>
      <c r="R26" s="118"/>
    </row>
    <row r="27" spans="1:18" x14ac:dyDescent="0.25">
      <c r="A27" s="266">
        <v>71</v>
      </c>
      <c r="B27" s="13" t="s">
        <v>381</v>
      </c>
      <c r="C27" s="267">
        <v>6473</v>
      </c>
      <c r="D27" s="268">
        <v>9.4</v>
      </c>
      <c r="E27" s="14">
        <v>10001960.58</v>
      </c>
      <c r="F27" s="14">
        <v>106403835.9574468</v>
      </c>
      <c r="G27" s="269">
        <f>Tasaus[[#This Row],[Verotettava tulo (kunnallisvero), €]]*($D$11/100)</f>
        <v>7948366.5460212762</v>
      </c>
      <c r="H27" s="14">
        <v>934629.88268355071</v>
      </c>
      <c r="I27" s="15">
        <v>860134.34510000004</v>
      </c>
      <c r="J27" s="15">
        <f>SUM(Tasaus[[#This Row],[Laskennallinen kunnallisvero, €]:[Laskennallinen kiinteistövero, €]])</f>
        <v>9743130.7738048267</v>
      </c>
      <c r="K27" s="15">
        <f>Tasaus[[#This Row],[Laskennallinen verotulo yhteensä, €]]/Tasaus[[#This Row],[Asukasluku 31.12.2023]]</f>
        <v>1505.1955467024295</v>
      </c>
      <c r="L27" s="34">
        <f>$K$11-Tasaus[[#This Row],[Laskennallinen verotulo yhteensä, €/asukas (=tasausraja)]]</f>
        <v>698.04445329757027</v>
      </c>
      <c r="M27" s="369">
        <v>628.24000796781331</v>
      </c>
      <c r="N27" s="370">
        <v>4066597.5715756556</v>
      </c>
      <c r="P27" s="116"/>
      <c r="Q27" s="117"/>
      <c r="R27" s="118"/>
    </row>
    <row r="28" spans="1:18" x14ac:dyDescent="0.25">
      <c r="A28" s="266">
        <v>72</v>
      </c>
      <c r="B28" s="13" t="s">
        <v>382</v>
      </c>
      <c r="C28" s="267">
        <v>948</v>
      </c>
      <c r="D28" s="268">
        <v>7.9</v>
      </c>
      <c r="E28" s="14">
        <v>1488453.67</v>
      </c>
      <c r="F28" s="14">
        <v>18841185.696202531</v>
      </c>
      <c r="G28" s="269">
        <f>Tasaus[[#This Row],[Verotettava tulo (kunnallisvero), €]]*($D$11/100)</f>
        <v>1407436.5715063291</v>
      </c>
      <c r="H28" s="14">
        <v>94589.821946855824</v>
      </c>
      <c r="I28" s="15">
        <v>192324.97249999997</v>
      </c>
      <c r="J28" s="15">
        <f>SUM(Tasaus[[#This Row],[Laskennallinen kunnallisvero, €]:[Laskennallinen kiinteistövero, €]])</f>
        <v>1694351.3659531849</v>
      </c>
      <c r="K28" s="15">
        <f>Tasaus[[#This Row],[Laskennallinen verotulo yhteensä, €]]/Tasaus[[#This Row],[Asukasluku 31.12.2023]]</f>
        <v>1787.290470414752</v>
      </c>
      <c r="L28" s="34">
        <f>$K$11-Tasaus[[#This Row],[Laskennallinen verotulo yhteensä, €/asukas (=tasausraja)]]</f>
        <v>415.94952958524777</v>
      </c>
      <c r="M28" s="369">
        <v>374.35457662672303</v>
      </c>
      <c r="N28" s="370">
        <v>354888.13864213345</v>
      </c>
      <c r="P28" s="116"/>
      <c r="Q28" s="117"/>
      <c r="R28" s="118"/>
    </row>
    <row r="29" spans="1:18" x14ac:dyDescent="0.25">
      <c r="A29" s="266">
        <v>74</v>
      </c>
      <c r="B29" s="13" t="s">
        <v>383</v>
      </c>
      <c r="C29" s="267">
        <v>1013</v>
      </c>
      <c r="D29" s="268">
        <v>10.8</v>
      </c>
      <c r="E29" s="14">
        <v>1688661.13</v>
      </c>
      <c r="F29" s="14">
        <v>15635751.203703703</v>
      </c>
      <c r="G29" s="269">
        <f>Tasaus[[#This Row],[Verotettava tulo (kunnallisvero), €]]*($D$11/100)</f>
        <v>1167990.6149166666</v>
      </c>
      <c r="H29" s="14">
        <v>274744.58913838986</v>
      </c>
      <c r="I29" s="15">
        <v>181190.37315</v>
      </c>
      <c r="J29" s="15">
        <f>SUM(Tasaus[[#This Row],[Laskennallinen kunnallisvero, €]:[Laskennallinen kiinteistövero, €]])</f>
        <v>1623925.5772050563</v>
      </c>
      <c r="K29" s="15">
        <f>Tasaus[[#This Row],[Laskennallinen verotulo yhteensä, €]]/Tasaus[[#This Row],[Asukasluku 31.12.2023]]</f>
        <v>1603.0854661451692</v>
      </c>
      <c r="L29" s="34">
        <f>$K$11-Tasaus[[#This Row],[Laskennallinen verotulo yhteensä, €/asukas (=tasausraja)]]</f>
        <v>600.15453385483056</v>
      </c>
      <c r="M29" s="369">
        <v>540.1390804693475</v>
      </c>
      <c r="N29" s="370">
        <v>547160.88851544901</v>
      </c>
      <c r="P29" s="116"/>
      <c r="Q29" s="117"/>
      <c r="R29" s="118"/>
    </row>
    <row r="30" spans="1:18" x14ac:dyDescent="0.25">
      <c r="A30" s="266">
        <v>75</v>
      </c>
      <c r="B30" s="13" t="s">
        <v>384</v>
      </c>
      <c r="C30" s="267">
        <v>19534</v>
      </c>
      <c r="D30" s="268">
        <v>9.4</v>
      </c>
      <c r="E30" s="14">
        <v>39303529.200000003</v>
      </c>
      <c r="F30" s="14">
        <v>418122651.06382984</v>
      </c>
      <c r="G30" s="269">
        <f>Tasaus[[#This Row],[Verotettava tulo (kunnallisvero), €]]*($D$11/100)</f>
        <v>31233762.034468088</v>
      </c>
      <c r="H30" s="14">
        <v>5227772.5213359054</v>
      </c>
      <c r="I30" s="15">
        <v>3689437.8167000003</v>
      </c>
      <c r="J30" s="15">
        <f>SUM(Tasaus[[#This Row],[Laskennallinen kunnallisvero, €]:[Laskennallinen kiinteistövero, €]])</f>
        <v>40150972.372503996</v>
      </c>
      <c r="K30" s="15">
        <f>Tasaus[[#This Row],[Laskennallinen verotulo yhteensä, €]]/Tasaus[[#This Row],[Asukasluku 31.12.2023]]</f>
        <v>2055.4403794667755</v>
      </c>
      <c r="L30" s="34">
        <f>$K$11-Tasaus[[#This Row],[Laskennallinen verotulo yhteensä, €/asukas (=tasausraja)]]</f>
        <v>147.79962053322424</v>
      </c>
      <c r="M30" s="369">
        <v>133.01965847990184</v>
      </c>
      <c r="N30" s="370">
        <v>2598406.0087464023</v>
      </c>
      <c r="P30" s="116"/>
      <c r="Q30" s="117"/>
      <c r="R30" s="118"/>
    </row>
    <row r="31" spans="1:18" x14ac:dyDescent="0.25">
      <c r="A31" s="266">
        <v>77</v>
      </c>
      <c r="B31" s="13" t="s">
        <v>385</v>
      </c>
      <c r="C31" s="267">
        <v>4549</v>
      </c>
      <c r="D31" s="268">
        <v>9.4</v>
      </c>
      <c r="E31" s="14">
        <v>7168277.3499999996</v>
      </c>
      <c r="F31" s="14">
        <v>76258269.680851057</v>
      </c>
      <c r="G31" s="269">
        <f>Tasaus[[#This Row],[Verotettava tulo (kunnallisvero), €]]*($D$11/100)</f>
        <v>5696492.7451595739</v>
      </c>
      <c r="H31" s="14">
        <v>1042269.8692921639</v>
      </c>
      <c r="I31" s="15">
        <v>763308.33830000006</v>
      </c>
      <c r="J31" s="15">
        <f>SUM(Tasaus[[#This Row],[Laskennallinen kunnallisvero, €]:[Laskennallinen kiinteistövero, €]])</f>
        <v>7502070.952751738</v>
      </c>
      <c r="K31" s="15">
        <f>Tasaus[[#This Row],[Laskennallinen verotulo yhteensä, €]]/Tasaus[[#This Row],[Asukasluku 31.12.2023]]</f>
        <v>1649.1692575844665</v>
      </c>
      <c r="L31" s="34">
        <f>$K$11-Tasaus[[#This Row],[Laskennallinen verotulo yhteensä, €/asukas (=tasausraja)]]</f>
        <v>554.07074241553323</v>
      </c>
      <c r="M31" s="369">
        <v>498.66366817397994</v>
      </c>
      <c r="N31" s="370">
        <v>2268421.0265234346</v>
      </c>
      <c r="P31" s="116"/>
      <c r="Q31" s="117"/>
      <c r="R31" s="118"/>
    </row>
    <row r="32" spans="1:18" x14ac:dyDescent="0.25">
      <c r="A32" s="266">
        <v>78</v>
      </c>
      <c r="B32" s="13" t="s">
        <v>386</v>
      </c>
      <c r="C32" s="267">
        <v>7721</v>
      </c>
      <c r="D32" s="268">
        <v>9.1</v>
      </c>
      <c r="E32" s="14">
        <v>16735163.279999999</v>
      </c>
      <c r="F32" s="14">
        <v>183902893.18681321</v>
      </c>
      <c r="G32" s="269">
        <f>Tasaus[[#This Row],[Verotettava tulo (kunnallisvero), €]]*($D$11/100)</f>
        <v>13737546.121054947</v>
      </c>
      <c r="H32" s="14">
        <v>2359723.4051455478</v>
      </c>
      <c r="I32" s="15">
        <v>1543821.7756999999</v>
      </c>
      <c r="J32" s="15">
        <f>SUM(Tasaus[[#This Row],[Laskennallinen kunnallisvero, €]:[Laskennallinen kiinteistövero, €]])</f>
        <v>17641091.301900495</v>
      </c>
      <c r="K32" s="15">
        <f>Tasaus[[#This Row],[Laskennallinen verotulo yhteensä, €]]/Tasaus[[#This Row],[Asukasluku 31.12.2023]]</f>
        <v>2284.8194925398907</v>
      </c>
      <c r="L32" s="34">
        <f>$K$11-Tasaus[[#This Row],[Laskennallinen verotulo yhteensä, €/asukas (=tasausraja)]]</f>
        <v>-81.579492539890907</v>
      </c>
      <c r="M32" s="369">
        <v>-8.1579492539890914</v>
      </c>
      <c r="N32" s="370">
        <v>-62987.526190049772</v>
      </c>
      <c r="P32" s="116"/>
      <c r="Q32" s="117"/>
      <c r="R32" s="118"/>
    </row>
    <row r="33" spans="1:18" x14ac:dyDescent="0.25">
      <c r="A33" s="266">
        <v>79</v>
      </c>
      <c r="B33" s="13" t="s">
        <v>387</v>
      </c>
      <c r="C33" s="267">
        <v>6703</v>
      </c>
      <c r="D33" s="268">
        <v>8.9</v>
      </c>
      <c r="E33" s="14">
        <v>12388696.41</v>
      </c>
      <c r="F33" s="14">
        <v>139198836.06741571</v>
      </c>
      <c r="G33" s="269">
        <f>Tasaus[[#This Row],[Verotettava tulo (kunnallisvero), €]]*($D$11/100)</f>
        <v>10398153.054235954</v>
      </c>
      <c r="H33" s="14">
        <v>6198285.4178356566</v>
      </c>
      <c r="I33" s="15">
        <v>1350865.1080500002</v>
      </c>
      <c r="J33" s="15">
        <f>SUM(Tasaus[[#This Row],[Laskennallinen kunnallisvero, €]:[Laskennallinen kiinteistövero, €]])</f>
        <v>17947303.58012161</v>
      </c>
      <c r="K33" s="15">
        <f>Tasaus[[#This Row],[Laskennallinen verotulo yhteensä, €]]/Tasaus[[#This Row],[Asukasluku 31.12.2023]]</f>
        <v>2677.5031448786531</v>
      </c>
      <c r="L33" s="34">
        <f>$K$11-Tasaus[[#This Row],[Laskennallinen verotulo yhteensä, €/asukas (=tasausraja)]]</f>
        <v>-474.26314487865329</v>
      </c>
      <c r="M33" s="369">
        <v>-47.426314487865334</v>
      </c>
      <c r="N33" s="370">
        <v>-317898.58601216134</v>
      </c>
      <c r="P33" s="116"/>
      <c r="Q33" s="117"/>
      <c r="R33" s="118"/>
    </row>
    <row r="34" spans="1:18" x14ac:dyDescent="0.25">
      <c r="A34" s="266">
        <v>81</v>
      </c>
      <c r="B34" s="13" t="s">
        <v>388</v>
      </c>
      <c r="C34" s="267">
        <v>2531</v>
      </c>
      <c r="D34" s="268">
        <v>8.9</v>
      </c>
      <c r="E34" s="14">
        <v>3696215.88</v>
      </c>
      <c r="F34" s="14">
        <v>41530515.505617976</v>
      </c>
      <c r="G34" s="269">
        <f>Tasaus[[#This Row],[Verotettava tulo (kunnallisvero), €]]*($D$11/100)</f>
        <v>3102329.508269663</v>
      </c>
      <c r="H34" s="14">
        <v>1155589.5454434168</v>
      </c>
      <c r="I34" s="15">
        <v>875965.04579999996</v>
      </c>
      <c r="J34" s="15">
        <f>SUM(Tasaus[[#This Row],[Laskennallinen kunnallisvero, €]:[Laskennallinen kiinteistövero, €]])</f>
        <v>5133884.09951308</v>
      </c>
      <c r="K34" s="15">
        <f>Tasaus[[#This Row],[Laskennallinen verotulo yhteensä, €]]/Tasaus[[#This Row],[Asukasluku 31.12.2023]]</f>
        <v>2028.4014616803952</v>
      </c>
      <c r="L34" s="34">
        <f>$K$11-Tasaus[[#This Row],[Laskennallinen verotulo yhteensä, €/asukas (=tasausraja)]]</f>
        <v>174.8385383196046</v>
      </c>
      <c r="M34" s="369">
        <v>157.35468448764414</v>
      </c>
      <c r="N34" s="370">
        <v>398264.70643822732</v>
      </c>
      <c r="P34" s="116"/>
      <c r="Q34" s="117"/>
      <c r="R34" s="118"/>
    </row>
    <row r="35" spans="1:18" x14ac:dyDescent="0.25">
      <c r="A35" s="266">
        <v>82</v>
      </c>
      <c r="B35" s="13" t="s">
        <v>389</v>
      </c>
      <c r="C35" s="267">
        <v>9371</v>
      </c>
      <c r="D35" s="268">
        <v>8.1</v>
      </c>
      <c r="E35" s="14">
        <v>17457632.379999999</v>
      </c>
      <c r="F35" s="14">
        <v>215526325.67901236</v>
      </c>
      <c r="G35" s="269">
        <f>Tasaus[[#This Row],[Verotettava tulo (kunnallisvero), €]]*($D$11/100)</f>
        <v>16099816.528222224</v>
      </c>
      <c r="H35" s="14">
        <v>2395977.0088675576</v>
      </c>
      <c r="I35" s="15">
        <v>1569419.6997500001</v>
      </c>
      <c r="J35" s="15">
        <f>SUM(Tasaus[[#This Row],[Laskennallinen kunnallisvero, €]:[Laskennallinen kiinteistövero, €]])</f>
        <v>20065213.236839779</v>
      </c>
      <c r="K35" s="15">
        <f>Tasaus[[#This Row],[Laskennallinen verotulo yhteensä, €]]/Tasaus[[#This Row],[Asukasluku 31.12.2023]]</f>
        <v>2141.2029918727753</v>
      </c>
      <c r="L35" s="34">
        <f>$K$11-Tasaus[[#This Row],[Laskennallinen verotulo yhteensä, €/asukas (=tasausraja)]]</f>
        <v>62.037008127224453</v>
      </c>
      <c r="M35" s="369">
        <v>55.833307314502008</v>
      </c>
      <c r="N35" s="370">
        <v>523213.9228441983</v>
      </c>
      <c r="P35" s="116"/>
      <c r="Q35" s="117"/>
      <c r="R35" s="118"/>
    </row>
    <row r="36" spans="1:18" x14ac:dyDescent="0.25">
      <c r="A36" s="266">
        <v>86</v>
      </c>
      <c r="B36" s="13" t="s">
        <v>390</v>
      </c>
      <c r="C36" s="267">
        <v>7998</v>
      </c>
      <c r="D36" s="268">
        <v>8.9</v>
      </c>
      <c r="E36" s="14">
        <v>15315888.710000001</v>
      </c>
      <c r="F36" s="14">
        <v>172088637.19101122</v>
      </c>
      <c r="G36" s="269">
        <f>Tasaus[[#This Row],[Verotettava tulo (kunnallisvero), €]]*($D$11/100)</f>
        <v>12855021.198168539</v>
      </c>
      <c r="H36" s="14">
        <v>958823.92123880482</v>
      </c>
      <c r="I36" s="15">
        <v>989647.60245000012</v>
      </c>
      <c r="J36" s="15">
        <f>SUM(Tasaus[[#This Row],[Laskennallinen kunnallisvero, €]:[Laskennallinen kiinteistövero, €]])</f>
        <v>14803492.721857343</v>
      </c>
      <c r="K36" s="15">
        <f>Tasaus[[#This Row],[Laskennallinen verotulo yhteensä, €]]/Tasaus[[#This Row],[Asukasluku 31.12.2023]]</f>
        <v>1850.8993150609331</v>
      </c>
      <c r="L36" s="34">
        <f>$K$11-Tasaus[[#This Row],[Laskennallinen verotulo yhteensä, €/asukas (=tasausraja)]]</f>
        <v>352.3406849390667</v>
      </c>
      <c r="M36" s="369">
        <v>317.10661644516006</v>
      </c>
      <c r="N36" s="370">
        <v>2536218.7183283903</v>
      </c>
      <c r="P36" s="116"/>
      <c r="Q36" s="117"/>
      <c r="R36" s="118"/>
    </row>
    <row r="37" spans="1:18" x14ac:dyDescent="0.25">
      <c r="A37" s="266">
        <v>90</v>
      </c>
      <c r="B37" s="13" t="s">
        <v>391</v>
      </c>
      <c r="C37" s="267">
        <v>3001</v>
      </c>
      <c r="D37" s="268">
        <v>8.8000000000000007</v>
      </c>
      <c r="E37" s="14">
        <v>4306511.5599999996</v>
      </c>
      <c r="F37" s="14">
        <v>48937631.363636352</v>
      </c>
      <c r="G37" s="269">
        <f>Tasaus[[#This Row],[Verotettava tulo (kunnallisvero), €]]*($D$11/100)</f>
        <v>3655641.0628636358</v>
      </c>
      <c r="H37" s="14">
        <v>1356367.7808316215</v>
      </c>
      <c r="I37" s="15">
        <v>680561.52615000005</v>
      </c>
      <c r="J37" s="15">
        <f>SUM(Tasaus[[#This Row],[Laskennallinen kunnallisvero, €]:[Laskennallinen kiinteistövero, €]])</f>
        <v>5692570.3698452571</v>
      </c>
      <c r="K37" s="15">
        <f>Tasaus[[#This Row],[Laskennallinen verotulo yhteensä, €]]/Tasaus[[#This Row],[Asukasluku 31.12.2023]]</f>
        <v>1896.8911595618983</v>
      </c>
      <c r="L37" s="34">
        <f>$K$11-Tasaus[[#This Row],[Laskennallinen verotulo yhteensä, €/asukas (=tasausraja)]]</f>
        <v>306.34884043810143</v>
      </c>
      <c r="M37" s="369">
        <v>275.7139563942913</v>
      </c>
      <c r="N37" s="370">
        <v>827417.58313926822</v>
      </c>
      <c r="P37" s="116"/>
      <c r="Q37" s="117"/>
      <c r="R37" s="118"/>
    </row>
    <row r="38" spans="1:18" x14ac:dyDescent="0.25">
      <c r="A38" s="266">
        <v>91</v>
      </c>
      <c r="B38" s="13" t="s">
        <v>392</v>
      </c>
      <c r="C38" s="267">
        <v>674500</v>
      </c>
      <c r="D38" s="268">
        <v>5.3</v>
      </c>
      <c r="E38" s="14">
        <v>1020271554.28</v>
      </c>
      <c r="F38" s="14">
        <v>19250406684.528301</v>
      </c>
      <c r="G38" s="269">
        <f>Tasaus[[#This Row],[Verotettava tulo (kunnallisvero), €]]*($D$11/100)</f>
        <v>1438005379.334264</v>
      </c>
      <c r="H38" s="14">
        <v>415194690.33239871</v>
      </c>
      <c r="I38" s="15">
        <v>204345941.44760004</v>
      </c>
      <c r="J38" s="15">
        <f>SUM(Tasaus[[#This Row],[Laskennallinen kunnallisvero, €]:[Laskennallinen kiinteistövero, €]])</f>
        <v>2057546011.1142628</v>
      </c>
      <c r="K38" s="15">
        <f>Tasaus[[#This Row],[Laskennallinen verotulo yhteensä, €]]/Tasaus[[#This Row],[Asukasluku 31.12.2023]]</f>
        <v>3050.4759245578398</v>
      </c>
      <c r="L38" s="34">
        <f>$K$11-Tasaus[[#This Row],[Laskennallinen verotulo yhteensä, €/asukas (=tasausraja)]]</f>
        <v>-847.23592455784001</v>
      </c>
      <c r="M38" s="369">
        <v>-84.723592455784001</v>
      </c>
      <c r="N38" s="370">
        <v>-57146063.111426309</v>
      </c>
      <c r="P38" s="116"/>
      <c r="Q38" s="117"/>
      <c r="R38" s="118"/>
    </row>
    <row r="39" spans="1:18" x14ac:dyDescent="0.25">
      <c r="A39" s="266">
        <v>92</v>
      </c>
      <c r="B39" s="13" t="s">
        <v>393</v>
      </c>
      <c r="C39" s="267">
        <v>247443</v>
      </c>
      <c r="D39" s="268">
        <v>6.4</v>
      </c>
      <c r="E39" s="14">
        <v>380201252.13</v>
      </c>
      <c r="F39" s="14">
        <v>5940644564.53125</v>
      </c>
      <c r="G39" s="269">
        <f>Tasaus[[#This Row],[Verotettava tulo (kunnallisvero), €]]*($D$11/100)</f>
        <v>443766148.97048438</v>
      </c>
      <c r="H39" s="14">
        <v>68798389.928690165</v>
      </c>
      <c r="I39" s="15">
        <v>58570420.757300004</v>
      </c>
      <c r="J39" s="15">
        <f>SUM(Tasaus[[#This Row],[Laskennallinen kunnallisvero, €]:[Laskennallinen kiinteistövero, €]])</f>
        <v>571134959.65647459</v>
      </c>
      <c r="K39" s="15">
        <f>Tasaus[[#This Row],[Laskennallinen verotulo yhteensä, €]]/Tasaus[[#This Row],[Asukasluku 31.12.2023]]</f>
        <v>2308.147571992235</v>
      </c>
      <c r="L39" s="34">
        <f>$K$11-Tasaus[[#This Row],[Laskennallinen verotulo yhteensä, €/asukas (=tasausraja)]]</f>
        <v>-104.90757199223526</v>
      </c>
      <c r="M39" s="369">
        <v>-10.490757199223527</v>
      </c>
      <c r="N39" s="370">
        <v>-2595864.4336474673</v>
      </c>
      <c r="P39" s="116"/>
      <c r="Q39" s="117"/>
      <c r="R39" s="118"/>
    </row>
    <row r="40" spans="1:18" x14ac:dyDescent="0.25">
      <c r="A40" s="266">
        <v>97</v>
      </c>
      <c r="B40" s="13" t="s">
        <v>394</v>
      </c>
      <c r="C40" s="267">
        <v>2062</v>
      </c>
      <c r="D40" s="268">
        <v>7.4</v>
      </c>
      <c r="E40" s="14">
        <v>2730165.23</v>
      </c>
      <c r="F40" s="14">
        <v>36894124.729729727</v>
      </c>
      <c r="G40" s="269">
        <f>Tasaus[[#This Row],[Verotettava tulo (kunnallisvero), €]]*($D$11/100)</f>
        <v>2755991.1173108108</v>
      </c>
      <c r="H40" s="14">
        <v>671275.12981950061</v>
      </c>
      <c r="I40" s="15">
        <v>895198.19270000001</v>
      </c>
      <c r="J40" s="15">
        <f>SUM(Tasaus[[#This Row],[Laskennallinen kunnallisvero, €]:[Laskennallinen kiinteistövero, €]])</f>
        <v>4322464.4398303116</v>
      </c>
      <c r="K40" s="15">
        <f>Tasaus[[#This Row],[Laskennallinen verotulo yhteensä, €]]/Tasaus[[#This Row],[Asukasluku 31.12.2023]]</f>
        <v>2096.2485159215867</v>
      </c>
      <c r="L40" s="34">
        <f>$K$11-Tasaus[[#This Row],[Laskennallinen verotulo yhteensä, €/asukas (=tasausraja)]]</f>
        <v>106.99148407841312</v>
      </c>
      <c r="M40" s="369">
        <v>96.292335670571816</v>
      </c>
      <c r="N40" s="370">
        <v>198554.79615271909</v>
      </c>
      <c r="P40" s="116"/>
      <c r="Q40" s="117"/>
      <c r="R40" s="118"/>
    </row>
    <row r="41" spans="1:18" x14ac:dyDescent="0.25">
      <c r="A41" s="266">
        <v>98</v>
      </c>
      <c r="B41" s="13" t="s">
        <v>395</v>
      </c>
      <c r="C41" s="267">
        <v>22885</v>
      </c>
      <c r="D41" s="268">
        <v>8.3000000000000007</v>
      </c>
      <c r="E41" s="14">
        <v>42339910.350000001</v>
      </c>
      <c r="F41" s="14">
        <v>510119401.80722886</v>
      </c>
      <c r="G41" s="269">
        <f>Tasaus[[#This Row],[Verotettava tulo (kunnallisvero), €]]*($D$11/100)</f>
        <v>38105919.314999998</v>
      </c>
      <c r="H41" s="14">
        <v>2367380.6717421948</v>
      </c>
      <c r="I41" s="15">
        <v>3201826.0348499999</v>
      </c>
      <c r="J41" s="15">
        <f>SUM(Tasaus[[#This Row],[Laskennallinen kunnallisvero, €]:[Laskennallinen kiinteistövero, €]])</f>
        <v>43675126.021592192</v>
      </c>
      <c r="K41" s="15">
        <f>Tasaus[[#This Row],[Laskennallinen verotulo yhteensä, €]]/Tasaus[[#This Row],[Asukasluku 31.12.2023]]</f>
        <v>1908.4608268119814</v>
      </c>
      <c r="L41" s="34">
        <f>$K$11-Tasaus[[#This Row],[Laskennallinen verotulo yhteensä, €/asukas (=tasausraja)]]</f>
        <v>294.77917318801838</v>
      </c>
      <c r="M41" s="369">
        <v>265.30125586921656</v>
      </c>
      <c r="N41" s="370">
        <v>6071419.2405670211</v>
      </c>
      <c r="P41" s="116"/>
      <c r="Q41" s="117"/>
      <c r="R41" s="118"/>
    </row>
    <row r="42" spans="1:18" x14ac:dyDescent="0.25">
      <c r="A42" s="266">
        <v>102</v>
      </c>
      <c r="B42" s="13" t="s">
        <v>396</v>
      </c>
      <c r="C42" s="267">
        <v>9646</v>
      </c>
      <c r="D42" s="268">
        <v>9</v>
      </c>
      <c r="E42" s="14">
        <v>16297938.93</v>
      </c>
      <c r="F42" s="14">
        <v>181088210.33333334</v>
      </c>
      <c r="G42" s="269">
        <f>Tasaus[[#This Row],[Verotettava tulo (kunnallisvero), €]]*($D$11/100)</f>
        <v>13527289.311900001</v>
      </c>
      <c r="H42" s="14">
        <v>1784177.1961437555</v>
      </c>
      <c r="I42" s="15">
        <v>1618627.2842999999</v>
      </c>
      <c r="J42" s="15">
        <f>SUM(Tasaus[[#This Row],[Laskennallinen kunnallisvero, €]:[Laskennallinen kiinteistövero, €]])</f>
        <v>16930093.792343758</v>
      </c>
      <c r="K42" s="15">
        <f>Tasaus[[#This Row],[Laskennallinen verotulo yhteensä, €]]/Tasaus[[#This Row],[Asukasluku 31.12.2023]]</f>
        <v>1755.1413842363422</v>
      </c>
      <c r="L42" s="34">
        <f>$K$11-Tasaus[[#This Row],[Laskennallinen verotulo yhteensä, €/asukas (=tasausraja)]]</f>
        <v>448.09861576365756</v>
      </c>
      <c r="M42" s="369">
        <v>403.28875418729183</v>
      </c>
      <c r="N42" s="370">
        <v>3890123.322890617</v>
      </c>
      <c r="P42" s="116"/>
      <c r="Q42" s="117"/>
      <c r="R42" s="118"/>
    </row>
    <row r="43" spans="1:18" x14ac:dyDescent="0.25">
      <c r="A43" s="266">
        <v>103</v>
      </c>
      <c r="B43" s="13" t="s">
        <v>397</v>
      </c>
      <c r="C43" s="267">
        <v>2125</v>
      </c>
      <c r="D43" s="268">
        <v>9.3000000000000007</v>
      </c>
      <c r="E43" s="14">
        <v>3580557.9</v>
      </c>
      <c r="F43" s="14">
        <v>38500622.580645159</v>
      </c>
      <c r="G43" s="269">
        <f>Tasaus[[#This Row],[Verotettava tulo (kunnallisvero), €]]*($D$11/100)</f>
        <v>2875996.5067741936</v>
      </c>
      <c r="H43" s="14">
        <v>289955.23862196994</v>
      </c>
      <c r="I43" s="15">
        <v>291499.93275000004</v>
      </c>
      <c r="J43" s="15">
        <f>SUM(Tasaus[[#This Row],[Laskennallinen kunnallisvero, €]:[Laskennallinen kiinteistövero, €]])</f>
        <v>3457451.6781461635</v>
      </c>
      <c r="K43" s="15">
        <f>Tasaus[[#This Row],[Laskennallinen verotulo yhteensä, €]]/Tasaus[[#This Row],[Asukasluku 31.12.2023]]</f>
        <v>1627.0360838334886</v>
      </c>
      <c r="L43" s="34">
        <f>$K$11-Tasaus[[#This Row],[Laskennallinen verotulo yhteensä, €/asukas (=tasausraja)]]</f>
        <v>576.20391616651114</v>
      </c>
      <c r="M43" s="369">
        <v>518.58352454986004</v>
      </c>
      <c r="N43" s="370">
        <v>1101989.9896684526</v>
      </c>
      <c r="P43" s="116"/>
      <c r="Q43" s="117"/>
      <c r="R43" s="118"/>
    </row>
    <row r="44" spans="1:18" x14ac:dyDescent="0.25">
      <c r="A44" s="266">
        <v>105</v>
      </c>
      <c r="B44" s="13" t="s">
        <v>398</v>
      </c>
      <c r="C44" s="267">
        <v>2063</v>
      </c>
      <c r="D44" s="268">
        <v>9</v>
      </c>
      <c r="E44" s="14">
        <v>2936135.6</v>
      </c>
      <c r="F44" s="14">
        <v>32623728.888888888</v>
      </c>
      <c r="G44" s="269">
        <f>Tasaus[[#This Row],[Verotettava tulo (kunnallisvero), €]]*($D$11/100)</f>
        <v>2436992.548</v>
      </c>
      <c r="H44" s="14">
        <v>523630.53086429421</v>
      </c>
      <c r="I44" s="15">
        <v>418703.91434999998</v>
      </c>
      <c r="J44" s="15">
        <f>SUM(Tasaus[[#This Row],[Laskennallinen kunnallisvero, €]:[Laskennallinen kiinteistövero, €]])</f>
        <v>3379326.9932142943</v>
      </c>
      <c r="K44" s="15">
        <f>Tasaus[[#This Row],[Laskennallinen verotulo yhteensä, €]]/Tasaus[[#This Row],[Asukasluku 31.12.2023]]</f>
        <v>1638.0644659303414</v>
      </c>
      <c r="L44" s="34">
        <f>$K$11-Tasaus[[#This Row],[Laskennallinen verotulo yhteensä, €/asukas (=tasausraja)]]</f>
        <v>565.1755340696584</v>
      </c>
      <c r="M44" s="369">
        <v>508.65798066269258</v>
      </c>
      <c r="N44" s="370">
        <v>1049361.4141071348</v>
      </c>
      <c r="P44" s="116"/>
      <c r="Q44" s="117"/>
      <c r="R44" s="118"/>
    </row>
    <row r="45" spans="1:18" x14ac:dyDescent="0.25">
      <c r="A45" s="266">
        <v>106</v>
      </c>
      <c r="B45" s="13" t="s">
        <v>399</v>
      </c>
      <c r="C45" s="267">
        <v>46901</v>
      </c>
      <c r="D45" s="268">
        <v>7.6</v>
      </c>
      <c r="E45" s="14">
        <v>87702147.180000007</v>
      </c>
      <c r="F45" s="14">
        <v>1153975620.7894738</v>
      </c>
      <c r="G45" s="269">
        <f>Tasaus[[#This Row],[Verotettava tulo (kunnallisvero), €]]*($D$11/100)</f>
        <v>86201978.872973695</v>
      </c>
      <c r="H45" s="14">
        <v>8579954.13318309</v>
      </c>
      <c r="I45" s="15">
        <v>8143752.676</v>
      </c>
      <c r="J45" s="15">
        <f>SUM(Tasaus[[#This Row],[Laskennallinen kunnallisvero, €]:[Laskennallinen kiinteistövero, €]])</f>
        <v>102925685.68215679</v>
      </c>
      <c r="K45" s="15">
        <f>Tasaus[[#This Row],[Laskennallinen verotulo yhteensä, €]]/Tasaus[[#This Row],[Asukasluku 31.12.2023]]</f>
        <v>2194.5307281754503</v>
      </c>
      <c r="L45" s="34">
        <f>$K$11-Tasaus[[#This Row],[Laskennallinen verotulo yhteensä, €/asukas (=tasausraja)]]</f>
        <v>8.7092718245494325</v>
      </c>
      <c r="M45" s="369">
        <v>7.8383446420944898</v>
      </c>
      <c r="N45" s="370">
        <v>367626.20205887366</v>
      </c>
      <c r="P45" s="116"/>
      <c r="Q45" s="117"/>
      <c r="R45" s="118"/>
    </row>
    <row r="46" spans="1:18" x14ac:dyDescent="0.25">
      <c r="A46" s="266">
        <v>108</v>
      </c>
      <c r="B46" s="13" t="s">
        <v>400</v>
      </c>
      <c r="C46" s="267">
        <v>10319</v>
      </c>
      <c r="D46" s="268">
        <v>9.4</v>
      </c>
      <c r="E46" s="14">
        <v>18997202.649999999</v>
      </c>
      <c r="F46" s="14">
        <v>202097900.53191486</v>
      </c>
      <c r="G46" s="269">
        <f>Tasaus[[#This Row],[Verotettava tulo (kunnallisvero), €]]*($D$11/100)</f>
        <v>15096713.16973404</v>
      </c>
      <c r="H46" s="14">
        <v>1324465.7685757717</v>
      </c>
      <c r="I46" s="15">
        <v>1315085.66295</v>
      </c>
      <c r="J46" s="15">
        <f>SUM(Tasaus[[#This Row],[Laskennallinen kunnallisvero, €]:[Laskennallinen kiinteistövero, €]])</f>
        <v>17736264.601259813</v>
      </c>
      <c r="K46" s="15">
        <f>Tasaus[[#This Row],[Laskennallinen verotulo yhteensä, €]]/Tasaus[[#This Row],[Asukasluku 31.12.2023]]</f>
        <v>1718.7968409012319</v>
      </c>
      <c r="L46" s="34">
        <f>$K$11-Tasaus[[#This Row],[Laskennallinen verotulo yhteensä, €/asukas (=tasausraja)]]</f>
        <v>484.44315909876786</v>
      </c>
      <c r="M46" s="369">
        <v>435.9988431888911</v>
      </c>
      <c r="N46" s="370">
        <v>4499072.0628661672</v>
      </c>
      <c r="P46" s="116"/>
      <c r="Q46" s="117"/>
      <c r="R46" s="118"/>
    </row>
    <row r="47" spans="1:18" x14ac:dyDescent="0.25">
      <c r="A47" s="266">
        <v>109</v>
      </c>
      <c r="B47" s="13" t="s">
        <v>401</v>
      </c>
      <c r="C47" s="267">
        <v>68319</v>
      </c>
      <c r="D47" s="268">
        <v>8.4</v>
      </c>
      <c r="E47" s="14">
        <v>128920930.36</v>
      </c>
      <c r="F47" s="14">
        <v>1534772980.4761903</v>
      </c>
      <c r="G47" s="269">
        <f>Tasaus[[#This Row],[Verotettava tulo (kunnallisvero), €]]*($D$11/100)</f>
        <v>114647541.64157142</v>
      </c>
      <c r="H47" s="14">
        <v>17804544.22156598</v>
      </c>
      <c r="I47" s="15">
        <v>13627660.067600001</v>
      </c>
      <c r="J47" s="15">
        <f>SUM(Tasaus[[#This Row],[Laskennallinen kunnallisvero, €]:[Laskennallinen kiinteistövero, €]])</f>
        <v>146079745.93073741</v>
      </c>
      <c r="K47" s="15">
        <f>Tasaus[[#This Row],[Laskennallinen verotulo yhteensä, €]]/Tasaus[[#This Row],[Asukasluku 31.12.2023]]</f>
        <v>2138.2008801466268</v>
      </c>
      <c r="L47" s="34">
        <f>$K$11-Tasaus[[#This Row],[Laskennallinen verotulo yhteensä, €/asukas (=tasausraja)]]</f>
        <v>65.039119853372995</v>
      </c>
      <c r="M47" s="369">
        <v>58.535207868035698</v>
      </c>
      <c r="N47" s="370">
        <v>3999066.8663363308</v>
      </c>
      <c r="P47" s="116"/>
      <c r="Q47" s="117"/>
      <c r="R47" s="118"/>
    </row>
    <row r="48" spans="1:18" x14ac:dyDescent="0.25">
      <c r="A48" s="266">
        <v>111</v>
      </c>
      <c r="B48" s="13" t="s">
        <v>402</v>
      </c>
      <c r="C48" s="267">
        <v>17953</v>
      </c>
      <c r="D48" s="268">
        <v>8.1999999999999993</v>
      </c>
      <c r="E48" s="14">
        <v>29237401.48</v>
      </c>
      <c r="F48" s="14">
        <v>356553676.58536589</v>
      </c>
      <c r="G48" s="269">
        <f>Tasaus[[#This Row],[Verotettava tulo (kunnallisvero), €]]*($D$11/100)</f>
        <v>26634559.640926834</v>
      </c>
      <c r="H48" s="14">
        <v>4248560.2284732843</v>
      </c>
      <c r="I48" s="15">
        <v>3966916.0750499992</v>
      </c>
      <c r="J48" s="15">
        <f>SUM(Tasaus[[#This Row],[Laskennallinen kunnallisvero, €]:[Laskennallinen kiinteistövero, €]])</f>
        <v>34850035.944450118</v>
      </c>
      <c r="K48" s="15">
        <f>Tasaus[[#This Row],[Laskennallinen verotulo yhteensä, €]]/Tasaus[[#This Row],[Asukasluku 31.12.2023]]</f>
        <v>1941.1817492591833</v>
      </c>
      <c r="L48" s="34">
        <f>$K$11-Tasaus[[#This Row],[Laskennallinen verotulo yhteensä, €/asukas (=tasausraja)]]</f>
        <v>262.05825074081645</v>
      </c>
      <c r="M48" s="369">
        <v>235.8524256667348</v>
      </c>
      <c r="N48" s="370">
        <v>4234258.5979948901</v>
      </c>
      <c r="P48" s="116"/>
      <c r="Q48" s="117"/>
      <c r="R48" s="118"/>
    </row>
    <row r="49" spans="1:18" x14ac:dyDescent="0.25">
      <c r="A49" s="266">
        <v>139</v>
      </c>
      <c r="B49" s="13" t="s">
        <v>403</v>
      </c>
      <c r="C49" s="267">
        <v>9766</v>
      </c>
      <c r="D49" s="268">
        <v>8.9</v>
      </c>
      <c r="E49" s="14">
        <v>15589123.369999999</v>
      </c>
      <c r="F49" s="14">
        <v>175158689.55056179</v>
      </c>
      <c r="G49" s="269">
        <f>Tasaus[[#This Row],[Verotettava tulo (kunnallisvero), €]]*($D$11/100)</f>
        <v>13084354.109426966</v>
      </c>
      <c r="H49" s="14">
        <v>1066564.3342545894</v>
      </c>
      <c r="I49" s="15">
        <v>1108779.6324</v>
      </c>
      <c r="J49" s="15">
        <f>SUM(Tasaus[[#This Row],[Laskennallinen kunnallisvero, €]:[Laskennallinen kiinteistövero, €]])</f>
        <v>15259698.076081555</v>
      </c>
      <c r="K49" s="15">
        <f>Tasaus[[#This Row],[Laskennallinen verotulo yhteensä, €]]/Tasaus[[#This Row],[Asukasluku 31.12.2023]]</f>
        <v>1562.5330817204133</v>
      </c>
      <c r="L49" s="34">
        <f>$K$11-Tasaus[[#This Row],[Laskennallinen verotulo yhteensä, €/asukas (=tasausraja)]]</f>
        <v>640.70691827958649</v>
      </c>
      <c r="M49" s="369">
        <v>576.63622645162786</v>
      </c>
      <c r="N49" s="370">
        <v>5631429.3875265978</v>
      </c>
      <c r="P49" s="116"/>
      <c r="Q49" s="117"/>
      <c r="R49" s="118"/>
    </row>
    <row r="50" spans="1:18" x14ac:dyDescent="0.25">
      <c r="A50" s="266">
        <v>140</v>
      </c>
      <c r="B50" s="13" t="s">
        <v>404</v>
      </c>
      <c r="C50" s="267">
        <v>20618</v>
      </c>
      <c r="D50" s="268">
        <v>7.9</v>
      </c>
      <c r="E50" s="14">
        <v>30855827.899999999</v>
      </c>
      <c r="F50" s="14">
        <v>390580100</v>
      </c>
      <c r="G50" s="269">
        <f>Tasaus[[#This Row],[Verotettava tulo (kunnallisvero), €]]*($D$11/100)</f>
        <v>29176333.470000003</v>
      </c>
      <c r="H50" s="14">
        <v>4840949.9215591922</v>
      </c>
      <c r="I50" s="15">
        <v>3082445.3237000001</v>
      </c>
      <c r="J50" s="15">
        <f>SUM(Tasaus[[#This Row],[Laskennallinen kunnallisvero, €]:[Laskennallinen kiinteistövero, €]])</f>
        <v>37099728.715259202</v>
      </c>
      <c r="K50" s="15">
        <f>Tasaus[[#This Row],[Laskennallinen verotulo yhteensä, €]]/Tasaus[[#This Row],[Asukasluku 31.12.2023]]</f>
        <v>1799.3854260965759</v>
      </c>
      <c r="L50" s="34">
        <f>$K$11-Tasaus[[#This Row],[Laskennallinen verotulo yhteensä, €/asukas (=tasausraja)]]</f>
        <v>403.8545739034239</v>
      </c>
      <c r="M50" s="369">
        <v>363.46911651308153</v>
      </c>
      <c r="N50" s="370">
        <v>7494006.2442667149</v>
      </c>
      <c r="P50" s="116"/>
      <c r="Q50" s="117"/>
      <c r="R50" s="118"/>
    </row>
    <row r="51" spans="1:18" x14ac:dyDescent="0.25">
      <c r="A51" s="266">
        <v>142</v>
      </c>
      <c r="B51" s="13" t="s">
        <v>405</v>
      </c>
      <c r="C51" s="267">
        <v>6444</v>
      </c>
      <c r="D51" s="268">
        <v>8.6</v>
      </c>
      <c r="E51" s="14">
        <v>10458603.75</v>
      </c>
      <c r="F51" s="14">
        <v>121611671.51162791</v>
      </c>
      <c r="G51" s="269">
        <f>Tasaus[[#This Row],[Verotettava tulo (kunnallisvero), €]]*($D$11/100)</f>
        <v>9084391.8619186059</v>
      </c>
      <c r="H51" s="14">
        <v>822596.65234481951</v>
      </c>
      <c r="I51" s="15">
        <v>1399418.6237999999</v>
      </c>
      <c r="J51" s="15">
        <f>SUM(Tasaus[[#This Row],[Laskennallinen kunnallisvero, €]:[Laskennallinen kiinteistövero, €]])</f>
        <v>11306407.138063425</v>
      </c>
      <c r="K51" s="15">
        <f>Tasaus[[#This Row],[Laskennallinen verotulo yhteensä, €]]/Tasaus[[#This Row],[Asukasluku 31.12.2023]]</f>
        <v>1754.5634913195879</v>
      </c>
      <c r="L51" s="34">
        <f>$K$11-Tasaus[[#This Row],[Laskennallinen verotulo yhteensä, €/asukas (=tasausraja)]]</f>
        <v>448.67650868041187</v>
      </c>
      <c r="M51" s="369">
        <v>403.80885781237072</v>
      </c>
      <c r="N51" s="370">
        <v>2602144.279742917</v>
      </c>
      <c r="P51" s="116"/>
      <c r="Q51" s="117"/>
      <c r="R51" s="118"/>
    </row>
    <row r="52" spans="1:18" x14ac:dyDescent="0.25">
      <c r="A52" s="266">
        <v>143</v>
      </c>
      <c r="B52" s="13" t="s">
        <v>406</v>
      </c>
      <c r="C52" s="267">
        <v>6850</v>
      </c>
      <c r="D52" s="268">
        <v>9.4</v>
      </c>
      <c r="E52" s="14">
        <v>11232559.33</v>
      </c>
      <c r="F52" s="14">
        <v>119495312.02127659</v>
      </c>
      <c r="G52" s="269">
        <f>Tasaus[[#This Row],[Verotettava tulo (kunnallisvero), €]]*($D$11/100)</f>
        <v>8926299.8079893626</v>
      </c>
      <c r="H52" s="14">
        <v>1683711.6062100937</v>
      </c>
      <c r="I52" s="15">
        <v>1432283.7656</v>
      </c>
      <c r="J52" s="15">
        <f>SUM(Tasaus[[#This Row],[Laskennallinen kunnallisvero, €]:[Laskennallinen kiinteistövero, €]])</f>
        <v>12042295.179799456</v>
      </c>
      <c r="K52" s="15">
        <f>Tasaus[[#This Row],[Laskennallinen verotulo yhteensä, €]]/Tasaus[[#This Row],[Asukasluku 31.12.2023]]</f>
        <v>1757.9992963210884</v>
      </c>
      <c r="L52" s="34">
        <f>$K$11-Tasaus[[#This Row],[Laskennallinen verotulo yhteensä, €/asukas (=tasausraja)]]</f>
        <v>445.24070367891136</v>
      </c>
      <c r="M52" s="369">
        <v>400.71663331102025</v>
      </c>
      <c r="N52" s="370">
        <v>2744908.9381804885</v>
      </c>
      <c r="P52" s="116"/>
      <c r="Q52" s="117"/>
      <c r="R52" s="118"/>
    </row>
    <row r="53" spans="1:18" x14ac:dyDescent="0.25">
      <c r="A53" s="266">
        <v>145</v>
      </c>
      <c r="B53" s="13" t="s">
        <v>407</v>
      </c>
      <c r="C53" s="267">
        <v>12343</v>
      </c>
      <c r="D53" s="268">
        <v>8.4</v>
      </c>
      <c r="E53" s="14">
        <v>20074863.449999999</v>
      </c>
      <c r="F53" s="14">
        <v>238986469.64285713</v>
      </c>
      <c r="G53" s="269">
        <f>Tasaus[[#This Row],[Verotettava tulo (kunnallisvero), €]]*($D$11/100)</f>
        <v>17852289.282321427</v>
      </c>
      <c r="H53" s="14">
        <v>1284253.2241762974</v>
      </c>
      <c r="I53" s="15">
        <v>1479292.60185</v>
      </c>
      <c r="J53" s="15">
        <f>SUM(Tasaus[[#This Row],[Laskennallinen kunnallisvero, €]:[Laskennallinen kiinteistövero, €]])</f>
        <v>20615835.108347725</v>
      </c>
      <c r="K53" s="15">
        <f>Tasaus[[#This Row],[Laskennallinen verotulo yhteensä, €]]/Tasaus[[#This Row],[Asukasluku 31.12.2023]]</f>
        <v>1670.2450869600361</v>
      </c>
      <c r="L53" s="34">
        <f>$K$11-Tasaus[[#This Row],[Laskennallinen verotulo yhteensä, €/asukas (=tasausraja)]]</f>
        <v>532.99491303996365</v>
      </c>
      <c r="M53" s="369">
        <v>479.69542173596727</v>
      </c>
      <c r="N53" s="370">
        <v>5920880.5904870443</v>
      </c>
      <c r="P53" s="116"/>
      <c r="Q53" s="117"/>
      <c r="R53" s="118"/>
    </row>
    <row r="54" spans="1:18" x14ac:dyDescent="0.25">
      <c r="A54" s="266">
        <v>146</v>
      </c>
      <c r="B54" s="13" t="s">
        <v>408</v>
      </c>
      <c r="C54" s="267">
        <v>4406</v>
      </c>
      <c r="D54" s="268">
        <v>8.4</v>
      </c>
      <c r="E54" s="14">
        <v>6092494.0099999998</v>
      </c>
      <c r="F54" s="14">
        <v>72529690.59523809</v>
      </c>
      <c r="G54" s="269">
        <f>Tasaus[[#This Row],[Verotettava tulo (kunnallisvero), €]]*($D$11/100)</f>
        <v>5417967.8874642858</v>
      </c>
      <c r="H54" s="14">
        <v>2392347.3350988519</v>
      </c>
      <c r="I54" s="15">
        <v>878542.41904999991</v>
      </c>
      <c r="J54" s="15">
        <f>SUM(Tasaus[[#This Row],[Laskennallinen kunnallisvero, €]:[Laskennallinen kiinteistövero, €]])</f>
        <v>8688857.6416131388</v>
      </c>
      <c r="K54" s="15">
        <f>Tasaus[[#This Row],[Laskennallinen verotulo yhteensä, €]]/Tasaus[[#This Row],[Asukasluku 31.12.2023]]</f>
        <v>1972.051212349782</v>
      </c>
      <c r="L54" s="34">
        <f>$K$11-Tasaus[[#This Row],[Laskennallinen verotulo yhteensä, €/asukas (=tasausraja)]]</f>
        <v>231.18878765021782</v>
      </c>
      <c r="M54" s="369">
        <v>208.06990888519604</v>
      </c>
      <c r="N54" s="370">
        <v>916756.01854817371</v>
      </c>
      <c r="P54" s="116"/>
      <c r="Q54" s="117"/>
      <c r="R54" s="118"/>
    </row>
    <row r="55" spans="1:18" x14ac:dyDescent="0.25">
      <c r="A55" s="266">
        <v>148</v>
      </c>
      <c r="B55" s="13" t="s">
        <v>409</v>
      </c>
      <c r="C55" s="267">
        <v>7127</v>
      </c>
      <c r="D55" s="268">
        <v>6.4</v>
      </c>
      <c r="E55" s="14">
        <v>10047416.82</v>
      </c>
      <c r="F55" s="14">
        <v>156990887.8125</v>
      </c>
      <c r="G55" s="269">
        <f>Tasaus[[#This Row],[Verotettava tulo (kunnallisvero), €]]*($D$11/100)</f>
        <v>11727219.31959375</v>
      </c>
      <c r="H55" s="14">
        <v>1833296.9043255262</v>
      </c>
      <c r="I55" s="15">
        <v>2593637.2066499996</v>
      </c>
      <c r="J55" s="15">
        <f>SUM(Tasaus[[#This Row],[Laskennallinen kunnallisvero, €]:[Laskennallinen kiinteistövero, €]])</f>
        <v>16154153.430569276</v>
      </c>
      <c r="K55" s="15">
        <f>Tasaus[[#This Row],[Laskennallinen verotulo yhteensä, €]]/Tasaus[[#This Row],[Asukasluku 31.12.2023]]</f>
        <v>2266.6133619432126</v>
      </c>
      <c r="L55" s="34">
        <f>$K$11-Tasaus[[#This Row],[Laskennallinen verotulo yhteensä, €/asukas (=tasausraja)]]</f>
        <v>-63.373361943212785</v>
      </c>
      <c r="M55" s="369">
        <v>-6.3373361943212787</v>
      </c>
      <c r="N55" s="370">
        <v>-45166.195056927754</v>
      </c>
      <c r="P55" s="116"/>
      <c r="Q55" s="117"/>
      <c r="R55" s="118"/>
    </row>
    <row r="56" spans="1:18" x14ac:dyDescent="0.25">
      <c r="A56" s="266">
        <v>149</v>
      </c>
      <c r="B56" s="13" t="s">
        <v>410</v>
      </c>
      <c r="C56" s="267">
        <v>5379</v>
      </c>
      <c r="D56" s="268">
        <v>8.1</v>
      </c>
      <c r="E56" s="14">
        <v>11079954.779999999</v>
      </c>
      <c r="F56" s="14">
        <v>136789565.18518519</v>
      </c>
      <c r="G56" s="269">
        <f>Tasaus[[#This Row],[Verotettava tulo (kunnallisvero), €]]*($D$11/100)</f>
        <v>10218180.519333335</v>
      </c>
      <c r="H56" s="14">
        <v>718357.66363677883</v>
      </c>
      <c r="I56" s="15">
        <v>1574270.4210500002</v>
      </c>
      <c r="J56" s="15">
        <f>SUM(Tasaus[[#This Row],[Laskennallinen kunnallisvero, €]:[Laskennallinen kiinteistövero, €]])</f>
        <v>12510808.604020115</v>
      </c>
      <c r="K56" s="15">
        <f>Tasaus[[#This Row],[Laskennallinen verotulo yhteensä, €]]/Tasaus[[#This Row],[Asukasluku 31.12.2023]]</f>
        <v>2325.8614248038884</v>
      </c>
      <c r="L56" s="34">
        <f>$K$11-Tasaus[[#This Row],[Laskennallinen verotulo yhteensä, €/asukas (=tasausraja)]]</f>
        <v>-122.62142480388866</v>
      </c>
      <c r="M56" s="369">
        <v>-12.262142480388867</v>
      </c>
      <c r="N56" s="370">
        <v>-65958.064402011718</v>
      </c>
      <c r="P56" s="116"/>
      <c r="Q56" s="117"/>
      <c r="R56" s="118"/>
    </row>
    <row r="57" spans="1:18" x14ac:dyDescent="0.25">
      <c r="A57" s="266">
        <v>151</v>
      </c>
      <c r="B57" s="13" t="s">
        <v>411</v>
      </c>
      <c r="C57" s="267">
        <v>1814</v>
      </c>
      <c r="D57" s="268">
        <v>9.8000000000000007</v>
      </c>
      <c r="E57" s="14">
        <v>2961436.25</v>
      </c>
      <c r="F57" s="14">
        <v>30218737.244897958</v>
      </c>
      <c r="G57" s="269">
        <f>Tasaus[[#This Row],[Verotettava tulo (kunnallisvero), €]]*($D$11/100)</f>
        <v>2257339.6721938774</v>
      </c>
      <c r="H57" s="14">
        <v>1053869.1193204743</v>
      </c>
      <c r="I57" s="15">
        <v>325917.11074999999</v>
      </c>
      <c r="J57" s="15">
        <f>SUM(Tasaus[[#This Row],[Laskennallinen kunnallisvero, €]:[Laskennallinen kiinteistövero, €]])</f>
        <v>3637125.902264352</v>
      </c>
      <c r="K57" s="15">
        <f>Tasaus[[#This Row],[Laskennallinen verotulo yhteensä, €]]/Tasaus[[#This Row],[Asukasluku 31.12.2023]]</f>
        <v>2005.0308171247805</v>
      </c>
      <c r="L57" s="34">
        <f>$K$11-Tasaus[[#This Row],[Laskennallinen verotulo yhteensä, €/asukas (=tasausraja)]]</f>
        <v>198.20918287521931</v>
      </c>
      <c r="M57" s="369">
        <v>178.38826458769739</v>
      </c>
      <c r="N57" s="370">
        <v>323596.3119620831</v>
      </c>
      <c r="P57" s="116"/>
      <c r="Q57" s="117"/>
      <c r="R57" s="118"/>
    </row>
    <row r="58" spans="1:18" x14ac:dyDescent="0.25">
      <c r="A58" s="266">
        <v>152</v>
      </c>
      <c r="B58" s="13" t="s">
        <v>412</v>
      </c>
      <c r="C58" s="267">
        <v>4357</v>
      </c>
      <c r="D58" s="268">
        <v>9.5</v>
      </c>
      <c r="E58" s="14">
        <v>7649780.7300000004</v>
      </c>
      <c r="F58" s="14">
        <v>80524007.684210524</v>
      </c>
      <c r="G58" s="269">
        <f>Tasaus[[#This Row],[Verotettava tulo (kunnallisvero), €]]*($D$11/100)</f>
        <v>6015143.3740105266</v>
      </c>
      <c r="H58" s="14">
        <v>639337.72137095931</v>
      </c>
      <c r="I58" s="15">
        <v>529894.18594999996</v>
      </c>
      <c r="J58" s="15">
        <f>SUM(Tasaus[[#This Row],[Laskennallinen kunnallisvero, €]:[Laskennallinen kiinteistövero, €]])</f>
        <v>7184375.2813314861</v>
      </c>
      <c r="K58" s="15">
        <f>Tasaus[[#This Row],[Laskennallinen verotulo yhteensä, €]]/Tasaus[[#This Row],[Asukasluku 31.12.2023]]</f>
        <v>1648.9270785704582</v>
      </c>
      <c r="L58" s="34">
        <f>$K$11-Tasaus[[#This Row],[Laskennallinen verotulo yhteensä, €/asukas (=tasausraja)]]</f>
        <v>554.31292142954157</v>
      </c>
      <c r="M58" s="369">
        <v>498.88162928658744</v>
      </c>
      <c r="N58" s="370">
        <v>2173627.2588016614</v>
      </c>
      <c r="P58" s="116"/>
      <c r="Q58" s="117"/>
      <c r="R58" s="118"/>
    </row>
    <row r="59" spans="1:18" x14ac:dyDescent="0.25">
      <c r="A59" s="266">
        <v>153</v>
      </c>
      <c r="B59" s="13" t="s">
        <v>413</v>
      </c>
      <c r="C59" s="267">
        <v>24919</v>
      </c>
      <c r="D59" s="268">
        <v>8.6</v>
      </c>
      <c r="E59" s="14">
        <v>44840493.710000001</v>
      </c>
      <c r="F59" s="14">
        <v>521401089.6511628</v>
      </c>
      <c r="G59" s="269">
        <f>Tasaus[[#This Row],[Verotettava tulo (kunnallisvero), €]]*($D$11/100)</f>
        <v>38948661.396941863</v>
      </c>
      <c r="H59" s="14">
        <v>4267849.836422571</v>
      </c>
      <c r="I59" s="15">
        <v>4182461.4270500001</v>
      </c>
      <c r="J59" s="15">
        <f>SUM(Tasaus[[#This Row],[Laskennallinen kunnallisvero, €]:[Laskennallinen kiinteistövero, €]])</f>
        <v>47398972.660414435</v>
      </c>
      <c r="K59" s="15">
        <f>Tasaus[[#This Row],[Laskennallinen verotulo yhteensä, €]]/Tasaus[[#This Row],[Asukasluku 31.12.2023]]</f>
        <v>1902.1217809869752</v>
      </c>
      <c r="L59" s="34">
        <f>$K$11-Tasaus[[#This Row],[Laskennallinen verotulo yhteensä, €/asukas (=tasausraja)]]</f>
        <v>301.1182190130246</v>
      </c>
      <c r="M59" s="369">
        <v>271.00639711172215</v>
      </c>
      <c r="N59" s="370">
        <v>6753208.4096270045</v>
      </c>
      <c r="P59" s="116"/>
      <c r="Q59" s="117"/>
      <c r="R59" s="118"/>
    </row>
    <row r="60" spans="1:18" x14ac:dyDescent="0.25">
      <c r="A60" s="266">
        <v>165</v>
      </c>
      <c r="B60" s="13" t="s">
        <v>414</v>
      </c>
      <c r="C60" s="267">
        <v>16123</v>
      </c>
      <c r="D60" s="268">
        <v>8.4</v>
      </c>
      <c r="E60" s="14">
        <v>29871123.629999999</v>
      </c>
      <c r="F60" s="14">
        <v>355608614.64285713</v>
      </c>
      <c r="G60" s="269">
        <f>Tasaus[[#This Row],[Verotettava tulo (kunnallisvero), €]]*($D$11/100)</f>
        <v>26563963.513821431</v>
      </c>
      <c r="H60" s="14">
        <v>2646147.4208045308</v>
      </c>
      <c r="I60" s="15">
        <v>2421449.7840999998</v>
      </c>
      <c r="J60" s="15">
        <f>SUM(Tasaus[[#This Row],[Laskennallinen kunnallisvero, €]:[Laskennallinen kiinteistövero, €]])</f>
        <v>31631560.718725961</v>
      </c>
      <c r="K60" s="15">
        <f>Tasaus[[#This Row],[Laskennallinen verotulo yhteensä, €]]/Tasaus[[#This Row],[Asukasluku 31.12.2023]]</f>
        <v>1961.8905116123526</v>
      </c>
      <c r="L60" s="34">
        <f>$K$11-Tasaus[[#This Row],[Laskennallinen verotulo yhteensä, €/asukas (=tasausraja)]]</f>
        <v>241.34948838764717</v>
      </c>
      <c r="M60" s="369">
        <v>217.21453954888247</v>
      </c>
      <c r="N60" s="370">
        <v>3502150.0211466323</v>
      </c>
      <c r="P60" s="116"/>
      <c r="Q60" s="117"/>
      <c r="R60" s="118"/>
    </row>
    <row r="61" spans="1:18" x14ac:dyDescent="0.25">
      <c r="A61" s="266">
        <v>167</v>
      </c>
      <c r="B61" s="13" t="s">
        <v>415</v>
      </c>
      <c r="C61" s="267">
        <v>78062</v>
      </c>
      <c r="D61" s="268">
        <v>7.9</v>
      </c>
      <c r="E61" s="14">
        <v>116477492.17</v>
      </c>
      <c r="F61" s="14">
        <v>1474398635.0632911</v>
      </c>
      <c r="G61" s="269">
        <f>Tasaus[[#This Row],[Verotettava tulo (kunnallisvero), €]]*($D$11/100)</f>
        <v>110137578.03922784</v>
      </c>
      <c r="H61" s="14">
        <v>19822532.861818831</v>
      </c>
      <c r="I61" s="15">
        <v>13014221.398150001</v>
      </c>
      <c r="J61" s="15">
        <f>SUM(Tasaus[[#This Row],[Laskennallinen kunnallisvero, €]:[Laskennallinen kiinteistövero, €]])</f>
        <v>142974332.29919669</v>
      </c>
      <c r="K61" s="15">
        <f>Tasaus[[#This Row],[Laskennallinen verotulo yhteensä, €]]/Tasaus[[#This Row],[Asukasluku 31.12.2023]]</f>
        <v>1831.5484140708243</v>
      </c>
      <c r="L61" s="34">
        <f>$K$11-Tasaus[[#This Row],[Laskennallinen verotulo yhteensä, €/asukas (=tasausraja)]]</f>
        <v>371.69158592917552</v>
      </c>
      <c r="M61" s="369">
        <v>334.52242733625798</v>
      </c>
      <c r="N61" s="370">
        <v>26113489.72272297</v>
      </c>
      <c r="P61" s="116"/>
      <c r="Q61" s="117"/>
      <c r="R61" s="118"/>
    </row>
    <row r="62" spans="1:18" x14ac:dyDescent="0.25">
      <c r="A62" s="266">
        <v>169</v>
      </c>
      <c r="B62" s="13" t="s">
        <v>416</v>
      </c>
      <c r="C62" s="267">
        <v>4916</v>
      </c>
      <c r="D62" s="268">
        <v>8.6999999999999993</v>
      </c>
      <c r="E62" s="14">
        <v>8788556.7200000007</v>
      </c>
      <c r="F62" s="14">
        <v>101017893.33333336</v>
      </c>
      <c r="G62" s="269">
        <f>Tasaus[[#This Row],[Verotettava tulo (kunnallisvero), €]]*($D$11/100)</f>
        <v>7546036.6320000021</v>
      </c>
      <c r="H62" s="14">
        <v>485712.64755196177</v>
      </c>
      <c r="I62" s="15">
        <v>616357.28104999999</v>
      </c>
      <c r="J62" s="15">
        <f>SUM(Tasaus[[#This Row],[Laskennallinen kunnallisvero, €]:[Laskennallinen kiinteistövero, €]])</f>
        <v>8648106.5606019646</v>
      </c>
      <c r="K62" s="15">
        <f>Tasaus[[#This Row],[Laskennallinen verotulo yhteensä, €]]/Tasaus[[#This Row],[Asukasluku 31.12.2023]]</f>
        <v>1759.1754598458024</v>
      </c>
      <c r="L62" s="34">
        <f>$K$11-Tasaus[[#This Row],[Laskennallinen verotulo yhteensä, €/asukas (=tasausraja)]]</f>
        <v>444.0645401541974</v>
      </c>
      <c r="M62" s="369">
        <v>399.65808613877766</v>
      </c>
      <c r="N62" s="370">
        <v>1964719.151458231</v>
      </c>
      <c r="P62" s="116"/>
      <c r="Q62" s="117"/>
      <c r="R62" s="118"/>
    </row>
    <row r="63" spans="1:18" x14ac:dyDescent="0.25">
      <c r="A63" s="266">
        <v>171</v>
      </c>
      <c r="B63" s="13" t="s">
        <v>417</v>
      </c>
      <c r="C63" s="267">
        <v>4590</v>
      </c>
      <c r="D63" s="268">
        <v>8.6</v>
      </c>
      <c r="E63" s="14">
        <v>7515588.8099999996</v>
      </c>
      <c r="F63" s="14">
        <v>87390567.558139533</v>
      </c>
      <c r="G63" s="269">
        <f>Tasaus[[#This Row],[Verotettava tulo (kunnallisvero), €]]*($D$11/100)</f>
        <v>6528075.3965930231</v>
      </c>
      <c r="H63" s="14">
        <v>1161069.2053389854</v>
      </c>
      <c r="I63" s="15">
        <v>705530.0662</v>
      </c>
      <c r="J63" s="15">
        <f>SUM(Tasaus[[#This Row],[Laskennallinen kunnallisvero, €]:[Laskennallinen kiinteistövero, €]])</f>
        <v>8394674.668132009</v>
      </c>
      <c r="K63" s="15">
        <f>Tasaus[[#This Row],[Laskennallinen verotulo yhteensä, €]]/Tasaus[[#This Row],[Asukasluku 31.12.2023]]</f>
        <v>1828.9051564557753</v>
      </c>
      <c r="L63" s="34">
        <f>$K$11-Tasaus[[#This Row],[Laskennallinen verotulo yhteensä, €/asukas (=tasausraja)]]</f>
        <v>374.33484354422444</v>
      </c>
      <c r="M63" s="369">
        <v>336.90135918980201</v>
      </c>
      <c r="N63" s="370">
        <v>1546377.2386811911</v>
      </c>
      <c r="P63" s="116"/>
      <c r="Q63" s="117"/>
      <c r="R63" s="118"/>
    </row>
    <row r="64" spans="1:18" x14ac:dyDescent="0.25">
      <c r="A64" s="266">
        <v>172</v>
      </c>
      <c r="B64" s="13" t="s">
        <v>418</v>
      </c>
      <c r="C64" s="267">
        <v>4079</v>
      </c>
      <c r="D64" s="268">
        <v>9</v>
      </c>
      <c r="E64" s="14">
        <v>6193472.5499999998</v>
      </c>
      <c r="F64" s="14">
        <v>68816361.666666672</v>
      </c>
      <c r="G64" s="269">
        <f>Tasaus[[#This Row],[Verotettava tulo (kunnallisvero), €]]*($D$11/100)</f>
        <v>5140582.2165000001</v>
      </c>
      <c r="H64" s="14">
        <v>1050374.1157174511</v>
      </c>
      <c r="I64" s="15">
        <v>952583.02559999994</v>
      </c>
      <c r="J64" s="15">
        <f>SUM(Tasaus[[#This Row],[Laskennallinen kunnallisvero, €]:[Laskennallinen kiinteistövero, €]])</f>
        <v>7143539.3578174515</v>
      </c>
      <c r="K64" s="15">
        <f>Tasaus[[#This Row],[Laskennallinen verotulo yhteensä, €]]/Tasaus[[#This Row],[Asukasluku 31.12.2023]]</f>
        <v>1751.2967290555164</v>
      </c>
      <c r="L64" s="34">
        <f>$K$11-Tasaus[[#This Row],[Laskennallinen verotulo yhteensä, €/asukas (=tasausraja)]]</f>
        <v>451.9432709444834</v>
      </c>
      <c r="M64" s="369">
        <v>406.74894385003506</v>
      </c>
      <c r="N64" s="370">
        <v>1659128.9419642931</v>
      </c>
      <c r="P64" s="116"/>
      <c r="Q64" s="117"/>
      <c r="R64" s="118"/>
    </row>
    <row r="65" spans="1:18" x14ac:dyDescent="0.25">
      <c r="A65" s="266">
        <v>176</v>
      </c>
      <c r="B65" s="13" t="s">
        <v>419</v>
      </c>
      <c r="C65" s="267">
        <v>4259</v>
      </c>
      <c r="D65" s="268">
        <v>8.5</v>
      </c>
      <c r="E65" s="14">
        <v>5621995.54</v>
      </c>
      <c r="F65" s="14">
        <v>66141124</v>
      </c>
      <c r="G65" s="269">
        <f>Tasaus[[#This Row],[Verotettava tulo (kunnallisvero), €]]*($D$11/100)</f>
        <v>4940741.9627999999</v>
      </c>
      <c r="H65" s="14">
        <v>1307549.3518713654</v>
      </c>
      <c r="I65" s="15">
        <v>820668.13355000003</v>
      </c>
      <c r="J65" s="15">
        <f>SUM(Tasaus[[#This Row],[Laskennallinen kunnallisvero, €]:[Laskennallinen kiinteistövero, €]])</f>
        <v>7068959.4482213659</v>
      </c>
      <c r="K65" s="15">
        <f>Tasaus[[#This Row],[Laskennallinen verotulo yhteensä, €]]/Tasaus[[#This Row],[Asukasluku 31.12.2023]]</f>
        <v>1659.7697694814196</v>
      </c>
      <c r="L65" s="34">
        <f>$K$11-Tasaus[[#This Row],[Laskennallinen verotulo yhteensä, €/asukas (=tasausraja)]]</f>
        <v>543.47023051858014</v>
      </c>
      <c r="M65" s="369">
        <v>489.12320746672214</v>
      </c>
      <c r="N65" s="370">
        <v>2083175.7406007696</v>
      </c>
      <c r="P65" s="116"/>
      <c r="Q65" s="117"/>
      <c r="R65" s="118"/>
    </row>
    <row r="66" spans="1:18" x14ac:dyDescent="0.25">
      <c r="A66" s="266">
        <v>177</v>
      </c>
      <c r="B66" s="13" t="s">
        <v>420</v>
      </c>
      <c r="C66" s="267">
        <v>1708</v>
      </c>
      <c r="D66" s="268">
        <v>8.4</v>
      </c>
      <c r="E66" s="14">
        <v>2610964.9700000002</v>
      </c>
      <c r="F66" s="14">
        <v>31082916.309523813</v>
      </c>
      <c r="G66" s="269">
        <f>Tasaus[[#This Row],[Verotettava tulo (kunnallisvero), €]]*($D$11/100)</f>
        <v>2321893.848321429</v>
      </c>
      <c r="H66" s="14">
        <v>1325721.9218326877</v>
      </c>
      <c r="I66" s="15">
        <v>324188.12335000001</v>
      </c>
      <c r="J66" s="15">
        <f>SUM(Tasaus[[#This Row],[Laskennallinen kunnallisvero, €]:[Laskennallinen kiinteistövero, €]])</f>
        <v>3971803.8935041167</v>
      </c>
      <c r="K66" s="15">
        <f>Tasaus[[#This Row],[Laskennallinen verotulo yhteensä, €]]/Tasaus[[#This Row],[Asukasluku 31.12.2023]]</f>
        <v>2325.4121156347287</v>
      </c>
      <c r="L66" s="34">
        <f>$K$11-Tasaus[[#This Row],[Laskennallinen verotulo yhteensä, €/asukas (=tasausraja)]]</f>
        <v>-122.17211563472893</v>
      </c>
      <c r="M66" s="369">
        <v>-12.217211563472894</v>
      </c>
      <c r="N66" s="370">
        <v>-20866.997350411704</v>
      </c>
      <c r="P66" s="116"/>
      <c r="Q66" s="117"/>
      <c r="R66" s="118"/>
    </row>
    <row r="67" spans="1:18" x14ac:dyDescent="0.25">
      <c r="A67" s="266">
        <v>178</v>
      </c>
      <c r="B67" s="13" t="s">
        <v>421</v>
      </c>
      <c r="C67" s="267">
        <v>5734</v>
      </c>
      <c r="D67" s="268">
        <v>8.1</v>
      </c>
      <c r="E67" s="14">
        <v>7917410.04</v>
      </c>
      <c r="F67" s="14">
        <v>97745802.96296297</v>
      </c>
      <c r="G67" s="269">
        <f>Tasaus[[#This Row],[Verotettava tulo (kunnallisvero), €]]*($D$11/100)</f>
        <v>7301611.481333334</v>
      </c>
      <c r="H67" s="14">
        <v>1580283.1079979634</v>
      </c>
      <c r="I67" s="15">
        <v>1089143.0647000002</v>
      </c>
      <c r="J67" s="15">
        <f>SUM(Tasaus[[#This Row],[Laskennallinen kunnallisvero, €]:[Laskennallinen kiinteistövero, €]])</f>
        <v>9971037.6540312972</v>
      </c>
      <c r="K67" s="15">
        <f>Tasaus[[#This Row],[Laskennallinen verotulo yhteensä, €]]/Tasaus[[#This Row],[Asukasluku 31.12.2023]]</f>
        <v>1738.9322731132363</v>
      </c>
      <c r="L67" s="34">
        <f>$K$11-Tasaus[[#This Row],[Laskennallinen verotulo yhteensä, €/asukas (=tasausraja)]]</f>
        <v>464.30772688676348</v>
      </c>
      <c r="M67" s="369">
        <v>417.87695419808716</v>
      </c>
      <c r="N67" s="370">
        <v>2396106.455371832</v>
      </c>
      <c r="P67" s="116"/>
      <c r="Q67" s="117"/>
      <c r="R67" s="118"/>
    </row>
    <row r="68" spans="1:18" x14ac:dyDescent="0.25">
      <c r="A68" s="266">
        <v>179</v>
      </c>
      <c r="B68" s="13" t="s">
        <v>422</v>
      </c>
      <c r="C68" s="267">
        <v>147746</v>
      </c>
      <c r="D68" s="268">
        <v>8</v>
      </c>
      <c r="E68" s="14">
        <v>244304286</v>
      </c>
      <c r="F68" s="14">
        <v>3053803575</v>
      </c>
      <c r="G68" s="269">
        <f>Tasaus[[#This Row],[Verotettava tulo (kunnallisvero), €]]*($D$11/100)</f>
        <v>228119127.05250001</v>
      </c>
      <c r="H68" s="14">
        <v>25522351.313758291</v>
      </c>
      <c r="I68" s="15">
        <v>27478987.722950004</v>
      </c>
      <c r="J68" s="15">
        <f>SUM(Tasaus[[#This Row],[Laskennallinen kunnallisvero, €]:[Laskennallinen kiinteistövero, €]])</f>
        <v>281120466.0892083</v>
      </c>
      <c r="K68" s="15">
        <f>Tasaus[[#This Row],[Laskennallinen verotulo yhteensä, €]]/Tasaus[[#This Row],[Asukasluku 31.12.2023]]</f>
        <v>1902.7281015337694</v>
      </c>
      <c r="L68" s="34">
        <f>$K$11-Tasaus[[#This Row],[Laskennallinen verotulo yhteensä, €/asukas (=tasausraja)]]</f>
        <v>300.51189846623038</v>
      </c>
      <c r="M68" s="369">
        <v>270.46070861960737</v>
      </c>
      <c r="N68" s="370">
        <v>39959487.855712511</v>
      </c>
      <c r="P68" s="116"/>
      <c r="Q68" s="117"/>
      <c r="R68" s="118"/>
    </row>
    <row r="69" spans="1:18" x14ac:dyDescent="0.25">
      <c r="A69" s="266">
        <v>181</v>
      </c>
      <c r="B69" s="13" t="s">
        <v>423</v>
      </c>
      <c r="C69" s="267">
        <v>1682</v>
      </c>
      <c r="D69" s="268">
        <v>9.9</v>
      </c>
      <c r="E69" s="14">
        <v>2789861.58</v>
      </c>
      <c r="F69" s="14">
        <v>28180420</v>
      </c>
      <c r="G69" s="269">
        <f>Tasaus[[#This Row],[Verotettava tulo (kunnallisvero), €]]*($D$11/100)</f>
        <v>2105077.3740000003</v>
      </c>
      <c r="H69" s="14">
        <v>264748.86895573611</v>
      </c>
      <c r="I69" s="15">
        <v>261458.06305000003</v>
      </c>
      <c r="J69" s="15">
        <f>SUM(Tasaus[[#This Row],[Laskennallinen kunnallisvero, €]:[Laskennallinen kiinteistövero, €]])</f>
        <v>2631284.3060057363</v>
      </c>
      <c r="K69" s="15">
        <f>Tasaus[[#This Row],[Laskennallinen verotulo yhteensä, €]]/Tasaus[[#This Row],[Asukasluku 31.12.2023]]</f>
        <v>1564.3783032138742</v>
      </c>
      <c r="L69" s="34">
        <f>$K$11-Tasaus[[#This Row],[Laskennallinen verotulo yhteensä, €/asukas (=tasausraja)]]</f>
        <v>638.86169678612555</v>
      </c>
      <c r="M69" s="369">
        <v>574.97552710751302</v>
      </c>
      <c r="N69" s="370">
        <v>967108.8365948369</v>
      </c>
      <c r="P69" s="116"/>
      <c r="Q69" s="117"/>
      <c r="R69" s="118"/>
    </row>
    <row r="70" spans="1:18" x14ac:dyDescent="0.25">
      <c r="A70" s="266">
        <v>182</v>
      </c>
      <c r="B70" s="13" t="s">
        <v>70</v>
      </c>
      <c r="C70" s="267">
        <v>19182</v>
      </c>
      <c r="D70" s="268">
        <v>9.4</v>
      </c>
      <c r="E70" s="14">
        <v>36450405.32</v>
      </c>
      <c r="F70" s="14">
        <v>387770269.36170208</v>
      </c>
      <c r="G70" s="269">
        <f>Tasaus[[#This Row],[Verotettava tulo (kunnallisvero), €]]*($D$11/100)</f>
        <v>28966439.121319145</v>
      </c>
      <c r="H70" s="14">
        <v>6463331.2855430944</v>
      </c>
      <c r="I70" s="15">
        <v>3731179.0765500003</v>
      </c>
      <c r="J70" s="15">
        <f>SUM(Tasaus[[#This Row],[Laskennallinen kunnallisvero, €]:[Laskennallinen kiinteistövero, €]])</f>
        <v>39160949.483412236</v>
      </c>
      <c r="K70" s="15">
        <f>Tasaus[[#This Row],[Laskennallinen verotulo yhteensä, €]]/Tasaus[[#This Row],[Asukasluku 31.12.2023]]</f>
        <v>2041.5467356590677</v>
      </c>
      <c r="L70" s="34">
        <f>$K$11-Tasaus[[#This Row],[Laskennallinen verotulo yhteensä, €/asukas (=tasausraja)]]</f>
        <v>161.69326434093205</v>
      </c>
      <c r="M70" s="369">
        <v>145.52393790683885</v>
      </c>
      <c r="N70" s="370">
        <v>2791440.1769289831</v>
      </c>
      <c r="P70" s="116"/>
      <c r="Q70" s="117"/>
      <c r="R70" s="118"/>
    </row>
    <row r="71" spans="1:18" x14ac:dyDescent="0.25">
      <c r="A71" s="266">
        <v>186</v>
      </c>
      <c r="B71" s="13" t="s">
        <v>424</v>
      </c>
      <c r="C71" s="267">
        <v>46490</v>
      </c>
      <c r="D71" s="268">
        <v>7.6</v>
      </c>
      <c r="E71" s="14">
        <v>90255924.379999995</v>
      </c>
      <c r="F71" s="14">
        <v>1187577952.3684211</v>
      </c>
      <c r="G71" s="269">
        <f>Tasaus[[#This Row],[Verotettava tulo (kunnallisvero), €]]*($D$11/100)</f>
        <v>88712073.041921064</v>
      </c>
      <c r="H71" s="14">
        <v>4447693.1171184191</v>
      </c>
      <c r="I71" s="15">
        <v>7857826.7739999993</v>
      </c>
      <c r="J71" s="15">
        <f>SUM(Tasaus[[#This Row],[Laskennallinen kunnallisvero, €]:[Laskennallinen kiinteistövero, €]])</f>
        <v>101017592.93303949</v>
      </c>
      <c r="K71" s="15">
        <f>Tasaus[[#This Row],[Laskennallinen verotulo yhteensä, €]]/Tasaus[[#This Row],[Asukasluku 31.12.2023]]</f>
        <v>2172.8886412785437</v>
      </c>
      <c r="L71" s="34">
        <f>$K$11-Tasaus[[#This Row],[Laskennallinen verotulo yhteensä, €/asukas (=tasausraja)]]</f>
        <v>30.351358721456108</v>
      </c>
      <c r="M71" s="369">
        <v>27.316222849310499</v>
      </c>
      <c r="N71" s="370">
        <v>1269931.200264445</v>
      </c>
      <c r="P71" s="116"/>
      <c r="Q71" s="117"/>
      <c r="R71" s="118"/>
    </row>
    <row r="72" spans="1:18" x14ac:dyDescent="0.25">
      <c r="A72" s="266">
        <v>202</v>
      </c>
      <c r="B72" s="13" t="s">
        <v>425</v>
      </c>
      <c r="C72" s="267">
        <v>36339</v>
      </c>
      <c r="D72" s="268">
        <v>7.6</v>
      </c>
      <c r="E72" s="14">
        <v>71109260.989999995</v>
      </c>
      <c r="F72" s="14">
        <v>935648170.92105258</v>
      </c>
      <c r="G72" s="269">
        <f>Tasaus[[#This Row],[Verotettava tulo (kunnallisvero), €]]*($D$11/100)</f>
        <v>69892918.367802635</v>
      </c>
      <c r="H72" s="14">
        <v>4851067.1412311783</v>
      </c>
      <c r="I72" s="15">
        <v>5432468.9847500008</v>
      </c>
      <c r="J72" s="15">
        <f>SUM(Tasaus[[#This Row],[Laskennallinen kunnallisvero, €]:[Laskennallinen kiinteistövero, €]])</f>
        <v>80176454.493783817</v>
      </c>
      <c r="K72" s="15">
        <f>Tasaus[[#This Row],[Laskennallinen verotulo yhteensä, €]]/Tasaus[[#This Row],[Asukasluku 31.12.2023]]</f>
        <v>2206.3472988740423</v>
      </c>
      <c r="L72" s="34">
        <f>$K$11-Tasaus[[#This Row],[Laskennallinen verotulo yhteensä, €/asukas (=tasausraja)]]</f>
        <v>-3.1072988740424989</v>
      </c>
      <c r="M72" s="369">
        <v>-0.31072988740424989</v>
      </c>
      <c r="N72" s="370">
        <v>-11291.613378383037</v>
      </c>
      <c r="P72" s="116"/>
      <c r="Q72" s="117"/>
      <c r="R72" s="118"/>
    </row>
    <row r="73" spans="1:18" x14ac:dyDescent="0.25">
      <c r="A73" s="266">
        <v>204</v>
      </c>
      <c r="B73" s="13" t="s">
        <v>426</v>
      </c>
      <c r="C73" s="267">
        <v>2628</v>
      </c>
      <c r="D73" s="268">
        <v>9.8000000000000007</v>
      </c>
      <c r="E73" s="14">
        <v>4046103.95</v>
      </c>
      <c r="F73" s="14">
        <v>41286775</v>
      </c>
      <c r="G73" s="269">
        <f>Tasaus[[#This Row],[Verotettava tulo (kunnallisvero), €]]*($D$11/100)</f>
        <v>3084122.0925000003</v>
      </c>
      <c r="H73" s="14">
        <v>745080.47205130255</v>
      </c>
      <c r="I73" s="15">
        <v>492030.61475000001</v>
      </c>
      <c r="J73" s="15">
        <f>SUM(Tasaus[[#This Row],[Laskennallinen kunnallisvero, €]:[Laskennallinen kiinteistövero, €]])</f>
        <v>4321233.1793013029</v>
      </c>
      <c r="K73" s="15">
        <f>Tasaus[[#This Row],[Laskennallinen verotulo yhteensä, €]]/Tasaus[[#This Row],[Asukasluku 31.12.2023]]</f>
        <v>1644.3048627478322</v>
      </c>
      <c r="L73" s="34">
        <f>$K$11-Tasaus[[#This Row],[Laskennallinen verotulo yhteensä, €/asukas (=tasausraja)]]</f>
        <v>558.93513725216758</v>
      </c>
      <c r="M73" s="369">
        <v>503.04162352695084</v>
      </c>
      <c r="N73" s="370">
        <v>1321993.3866288268</v>
      </c>
      <c r="P73" s="116"/>
      <c r="Q73" s="117"/>
      <c r="R73" s="118"/>
    </row>
    <row r="74" spans="1:18" x14ac:dyDescent="0.25">
      <c r="A74" s="266">
        <v>205</v>
      </c>
      <c r="B74" s="13" t="s">
        <v>427</v>
      </c>
      <c r="C74" s="267">
        <v>36513</v>
      </c>
      <c r="D74" s="268">
        <v>8.4</v>
      </c>
      <c r="E74" s="14">
        <v>62541703.420000002</v>
      </c>
      <c r="F74" s="14">
        <v>744544088.33333325</v>
      </c>
      <c r="G74" s="269">
        <f>Tasaus[[#This Row],[Verotettava tulo (kunnallisvero), €]]*($D$11/100)</f>
        <v>55617443.398499995</v>
      </c>
      <c r="H74" s="14">
        <v>7230635.1337007275</v>
      </c>
      <c r="I74" s="15">
        <v>5443601.8547</v>
      </c>
      <c r="J74" s="15">
        <f>SUM(Tasaus[[#This Row],[Laskennallinen kunnallisvero, €]:[Laskennallinen kiinteistövero, €]])</f>
        <v>68291680.386900723</v>
      </c>
      <c r="K74" s="15">
        <f>Tasaus[[#This Row],[Laskennallinen verotulo yhteensä, €]]/Tasaus[[#This Row],[Asukasluku 31.12.2023]]</f>
        <v>1870.3387940432374</v>
      </c>
      <c r="L74" s="34">
        <f>$K$11-Tasaus[[#This Row],[Laskennallinen verotulo yhteensä, €/asukas (=tasausraja)]]</f>
        <v>332.9012059567624</v>
      </c>
      <c r="M74" s="369">
        <v>299.61108536108617</v>
      </c>
      <c r="N74" s="370">
        <v>10939699.559789339</v>
      </c>
      <c r="P74" s="116"/>
      <c r="Q74" s="117"/>
      <c r="R74" s="118"/>
    </row>
    <row r="75" spans="1:18" x14ac:dyDescent="0.25">
      <c r="A75" s="266">
        <v>208</v>
      </c>
      <c r="B75" s="13" t="s">
        <v>428</v>
      </c>
      <c r="C75" s="267">
        <v>12372</v>
      </c>
      <c r="D75" s="268">
        <v>8.3000000000000007</v>
      </c>
      <c r="E75" s="14">
        <v>18143999.629999999</v>
      </c>
      <c r="F75" s="14">
        <v>218602405.18072286</v>
      </c>
      <c r="G75" s="269">
        <f>Tasaus[[#This Row],[Verotettava tulo (kunnallisvero), €]]*($D$11/100)</f>
        <v>16329599.666999998</v>
      </c>
      <c r="H75" s="14">
        <v>3081406.4999273391</v>
      </c>
      <c r="I75" s="15">
        <v>2279798.3316500001</v>
      </c>
      <c r="J75" s="15">
        <f>SUM(Tasaus[[#This Row],[Laskennallinen kunnallisvero, €]:[Laskennallinen kiinteistövero, €]])</f>
        <v>21690804.498577338</v>
      </c>
      <c r="K75" s="15">
        <f>Tasaus[[#This Row],[Laskennallinen verotulo yhteensä, €]]/Tasaus[[#This Row],[Asukasluku 31.12.2023]]</f>
        <v>1753.2173050903118</v>
      </c>
      <c r="L75" s="34">
        <f>$K$11-Tasaus[[#This Row],[Laskennallinen verotulo yhteensä, €/asukas (=tasausraja)]]</f>
        <v>450.02269490968797</v>
      </c>
      <c r="M75" s="369">
        <v>405.02042541871919</v>
      </c>
      <c r="N75" s="370">
        <v>5010912.703280394</v>
      </c>
      <c r="P75" s="116"/>
      <c r="Q75" s="117"/>
      <c r="R75" s="118"/>
    </row>
    <row r="76" spans="1:18" x14ac:dyDescent="0.25">
      <c r="A76" s="266">
        <v>211</v>
      </c>
      <c r="B76" s="13" t="s">
        <v>429</v>
      </c>
      <c r="C76" s="267">
        <v>33473</v>
      </c>
      <c r="D76" s="268">
        <v>9.4</v>
      </c>
      <c r="E76" s="14">
        <v>73924582.920000002</v>
      </c>
      <c r="F76" s="14">
        <v>786431733.19148934</v>
      </c>
      <c r="G76" s="269">
        <f>Tasaus[[#This Row],[Verotettava tulo (kunnallisvero), €]]*($D$11/100)</f>
        <v>58746450.469404258</v>
      </c>
      <c r="H76" s="14">
        <v>3726190.4606026281</v>
      </c>
      <c r="I76" s="15">
        <v>5623596.9056500001</v>
      </c>
      <c r="J76" s="15">
        <f>SUM(Tasaus[[#This Row],[Laskennallinen kunnallisvero, €]:[Laskennallinen kiinteistövero, €]])</f>
        <v>68096237.835656881</v>
      </c>
      <c r="K76" s="15">
        <f>Tasaus[[#This Row],[Laskennallinen verotulo yhteensä, €]]/Tasaus[[#This Row],[Asukasluku 31.12.2023]]</f>
        <v>2034.3631534567228</v>
      </c>
      <c r="L76" s="34">
        <f>$K$11-Tasaus[[#This Row],[Laskennallinen verotulo yhteensä, €/asukas (=tasausraja)]]</f>
        <v>168.876846543277</v>
      </c>
      <c r="M76" s="369">
        <v>151.9891618889493</v>
      </c>
      <c r="N76" s="370">
        <v>5087533.2159088003</v>
      </c>
      <c r="P76" s="116"/>
      <c r="Q76" s="117"/>
      <c r="R76" s="118"/>
    </row>
    <row r="77" spans="1:18" x14ac:dyDescent="0.25">
      <c r="A77" s="266">
        <v>213</v>
      </c>
      <c r="B77" s="13" t="s">
        <v>430</v>
      </c>
      <c r="C77" s="267">
        <v>5114</v>
      </c>
      <c r="D77" s="268">
        <v>9.4</v>
      </c>
      <c r="E77" s="14">
        <v>8290034.7199999997</v>
      </c>
      <c r="F77" s="14">
        <v>88191858.723404258</v>
      </c>
      <c r="G77" s="269">
        <f>Tasaus[[#This Row],[Verotettava tulo (kunnallisvero), €]]*($D$11/100)</f>
        <v>6587931.8466382986</v>
      </c>
      <c r="H77" s="14">
        <v>1877778.5588305164</v>
      </c>
      <c r="I77" s="15">
        <v>1274931.3149000001</v>
      </c>
      <c r="J77" s="15">
        <f>SUM(Tasaus[[#This Row],[Laskennallinen kunnallisvero, €]:[Laskennallinen kiinteistövero, €]])</f>
        <v>9740641.7203688137</v>
      </c>
      <c r="K77" s="15">
        <f>Tasaus[[#This Row],[Laskennallinen verotulo yhteensä, €]]/Tasaus[[#This Row],[Asukasluku 31.12.2023]]</f>
        <v>1904.7011576786886</v>
      </c>
      <c r="L77" s="34">
        <f>$K$11-Tasaus[[#This Row],[Laskennallinen verotulo yhteensä, €/asukas (=tasausraja)]]</f>
        <v>298.53884232131122</v>
      </c>
      <c r="M77" s="369">
        <v>268.6849580891801</v>
      </c>
      <c r="N77" s="370">
        <v>1374054.875668067</v>
      </c>
      <c r="P77" s="116"/>
      <c r="Q77" s="117"/>
      <c r="R77" s="118"/>
    </row>
    <row r="78" spans="1:18" x14ac:dyDescent="0.25">
      <c r="A78" s="266">
        <v>214</v>
      </c>
      <c r="B78" s="13" t="s">
        <v>431</v>
      </c>
      <c r="C78" s="267">
        <v>12394</v>
      </c>
      <c r="D78" s="268">
        <v>9.1</v>
      </c>
      <c r="E78" s="14">
        <v>20239692.489999998</v>
      </c>
      <c r="F78" s="14">
        <v>222414203.18681318</v>
      </c>
      <c r="G78" s="269">
        <f>Tasaus[[#This Row],[Verotettava tulo (kunnallisvero), €]]*($D$11/100)</f>
        <v>16614340.978054944</v>
      </c>
      <c r="H78" s="14">
        <v>2998753.9204906351</v>
      </c>
      <c r="I78" s="352">
        <v>2210808.86045</v>
      </c>
      <c r="J78" s="15">
        <f>SUM(Tasaus[[#This Row],[Laskennallinen kunnallisvero, €]:[Laskennallinen kiinteistövero, €]])</f>
        <v>21823903.758995578</v>
      </c>
      <c r="K78" s="15">
        <f>Tasaus[[#This Row],[Laskennallinen verotulo yhteensä, €]]/Tasaus[[#This Row],[Asukasluku 31.12.2023]]</f>
        <v>1760.8442600448263</v>
      </c>
      <c r="L78" s="34">
        <f>$K$11-Tasaus[[#This Row],[Laskennallinen verotulo yhteensä, €/asukas (=tasausraja)]]</f>
        <v>442.39573995517344</v>
      </c>
      <c r="M78" s="369">
        <v>398.15616595965611</v>
      </c>
      <c r="N78" s="370">
        <v>4934747.5209039776</v>
      </c>
      <c r="P78" s="116"/>
      <c r="Q78" s="117"/>
      <c r="R78" s="118"/>
    </row>
    <row r="79" spans="1:18" x14ac:dyDescent="0.25">
      <c r="A79" s="266">
        <v>216</v>
      </c>
      <c r="B79" s="13" t="s">
        <v>432</v>
      </c>
      <c r="C79" s="267">
        <v>1217</v>
      </c>
      <c r="D79" s="268">
        <v>9.1999999999999993</v>
      </c>
      <c r="E79" s="14">
        <v>1707203.8</v>
      </c>
      <c r="F79" s="14">
        <v>18556563.043478262</v>
      </c>
      <c r="G79" s="269">
        <f>Tasaus[[#This Row],[Verotettava tulo (kunnallisvero), €]]*($D$11/100)</f>
        <v>1386175.2593478262</v>
      </c>
      <c r="H79" s="14">
        <v>459535.59903870616</v>
      </c>
      <c r="I79" s="15">
        <v>300721.57540000003</v>
      </c>
      <c r="J79" s="15">
        <f>SUM(Tasaus[[#This Row],[Laskennallinen kunnallisvero, €]:[Laskennallinen kiinteistövero, €]])</f>
        <v>2146432.4337865324</v>
      </c>
      <c r="K79" s="15">
        <f>Tasaus[[#This Row],[Laskennallinen verotulo yhteensä, €]]/Tasaus[[#This Row],[Asukasluku 31.12.2023]]</f>
        <v>1763.7078338426725</v>
      </c>
      <c r="L79" s="34">
        <f>$K$11-Tasaus[[#This Row],[Laskennallinen verotulo yhteensä, €/asukas (=tasausraja)]]</f>
        <v>439.53216615732731</v>
      </c>
      <c r="M79" s="369">
        <v>395.57894954159457</v>
      </c>
      <c r="N79" s="370">
        <v>481419.58159212058</v>
      </c>
      <c r="P79" s="116"/>
      <c r="Q79" s="117"/>
      <c r="R79" s="118"/>
    </row>
    <row r="80" spans="1:18" x14ac:dyDescent="0.25">
      <c r="A80" s="266">
        <v>217</v>
      </c>
      <c r="B80" s="13" t="s">
        <v>433</v>
      </c>
      <c r="C80" s="267">
        <v>5246</v>
      </c>
      <c r="D80" s="268">
        <v>8.9</v>
      </c>
      <c r="E80" s="14">
        <v>8420462.3200000003</v>
      </c>
      <c r="F80" s="14">
        <v>94611936.179775283</v>
      </c>
      <c r="G80" s="269">
        <f>Tasaus[[#This Row],[Verotettava tulo (kunnallisvero), €]]*($D$11/100)</f>
        <v>7067511.6326292139</v>
      </c>
      <c r="H80" s="14">
        <v>838719.700432571</v>
      </c>
      <c r="I80" s="15">
        <v>724317.73965</v>
      </c>
      <c r="J80" s="15">
        <f>SUM(Tasaus[[#This Row],[Laskennallinen kunnallisvero, €]:[Laskennallinen kiinteistövero, €]])</f>
        <v>8630549.0727117844</v>
      </c>
      <c r="K80" s="15">
        <f>Tasaus[[#This Row],[Laskennallinen verotulo yhteensä, €]]/Tasaus[[#This Row],[Asukasluku 31.12.2023]]</f>
        <v>1645.1675700937446</v>
      </c>
      <c r="L80" s="34">
        <f>$K$11-Tasaus[[#This Row],[Laskennallinen verotulo yhteensä, €/asukas (=tasausraja)]]</f>
        <v>558.07242990625514</v>
      </c>
      <c r="M80" s="369">
        <v>502.26518691562961</v>
      </c>
      <c r="N80" s="370">
        <v>2634883.1705593928</v>
      </c>
      <c r="P80" s="116"/>
      <c r="Q80" s="117"/>
      <c r="R80" s="118"/>
    </row>
    <row r="81" spans="1:18" x14ac:dyDescent="0.25">
      <c r="A81" s="266">
        <v>218</v>
      </c>
      <c r="B81" s="13" t="s">
        <v>434</v>
      </c>
      <c r="C81" s="267">
        <v>1188</v>
      </c>
      <c r="D81" s="268">
        <v>9.8000000000000007</v>
      </c>
      <c r="E81" s="14">
        <v>1888269.66</v>
      </c>
      <c r="F81" s="14">
        <v>19268057.755102038</v>
      </c>
      <c r="G81" s="269">
        <f>Tasaus[[#This Row],[Verotettava tulo (kunnallisvero), €]]*($D$11/100)</f>
        <v>1439323.9143061223</v>
      </c>
      <c r="H81" s="14">
        <v>223268.97622444795</v>
      </c>
      <c r="I81" s="15">
        <v>160033.10744999998</v>
      </c>
      <c r="J81" s="15">
        <f>SUM(Tasaus[[#This Row],[Laskennallinen kunnallisvero, €]:[Laskennallinen kiinteistövero, €]])</f>
        <v>1822625.9979805704</v>
      </c>
      <c r="K81" s="15">
        <f>Tasaus[[#This Row],[Laskennallinen verotulo yhteensä, €]]/Tasaus[[#This Row],[Asukasluku 31.12.2023]]</f>
        <v>1534.1969679971132</v>
      </c>
      <c r="L81" s="34">
        <f>$K$11-Tasaus[[#This Row],[Laskennallinen verotulo yhteensä, €/asukas (=tasausraja)]]</f>
        <v>669.04303200288655</v>
      </c>
      <c r="M81" s="369">
        <v>602.13872880259794</v>
      </c>
      <c r="N81" s="370">
        <v>715340.80981748633</v>
      </c>
      <c r="P81" s="116"/>
      <c r="Q81" s="117"/>
      <c r="R81" s="118"/>
    </row>
    <row r="82" spans="1:18" x14ac:dyDescent="0.25">
      <c r="A82" s="266">
        <v>224</v>
      </c>
      <c r="B82" s="13" t="s">
        <v>435</v>
      </c>
      <c r="C82" s="267">
        <v>8581</v>
      </c>
      <c r="D82" s="268">
        <v>8.6</v>
      </c>
      <c r="E82" s="14">
        <v>14631993.609999999</v>
      </c>
      <c r="F82" s="14">
        <v>170139460.58139536</v>
      </c>
      <c r="G82" s="269">
        <f>Tasaus[[#This Row],[Verotettava tulo (kunnallisvero), €]]*($D$11/100)</f>
        <v>12709417.705430234</v>
      </c>
      <c r="H82" s="14">
        <v>831196.11620088038</v>
      </c>
      <c r="I82" s="15">
        <v>1199718.5322500002</v>
      </c>
      <c r="J82" s="15">
        <f>SUM(Tasaus[[#This Row],[Laskennallinen kunnallisvero, €]:[Laskennallinen kiinteistövero, €]])</f>
        <v>14740332.353881115</v>
      </c>
      <c r="K82" s="15">
        <f>Tasaus[[#This Row],[Laskennallinen verotulo yhteensä, €]]/Tasaus[[#This Row],[Asukasluku 31.12.2023]]</f>
        <v>1717.7872455286231</v>
      </c>
      <c r="L82" s="34">
        <f>$K$11-Tasaus[[#This Row],[Laskennallinen verotulo yhteensä, €/asukas (=tasausraja)]]</f>
        <v>485.45275447137669</v>
      </c>
      <c r="M82" s="369">
        <v>436.90747902423902</v>
      </c>
      <c r="N82" s="370">
        <v>3749103.0775069948</v>
      </c>
      <c r="P82" s="116"/>
      <c r="Q82" s="117"/>
      <c r="R82" s="118"/>
    </row>
    <row r="83" spans="1:18" x14ac:dyDescent="0.25">
      <c r="A83" s="266">
        <v>226</v>
      </c>
      <c r="B83" s="13" t="s">
        <v>436</v>
      </c>
      <c r="C83" s="267">
        <v>3625</v>
      </c>
      <c r="D83" s="268">
        <v>8.8000000000000007</v>
      </c>
      <c r="E83" s="14">
        <v>5157162.9400000004</v>
      </c>
      <c r="F83" s="14">
        <v>58604124.31818182</v>
      </c>
      <c r="G83" s="269">
        <f>Tasaus[[#This Row],[Verotettava tulo (kunnallisvero), €]]*($D$11/100)</f>
        <v>4377728.0865681823</v>
      </c>
      <c r="H83" s="14">
        <v>1069949.5273435416</v>
      </c>
      <c r="I83" s="15">
        <v>736740.00710000005</v>
      </c>
      <c r="J83" s="15">
        <f>SUM(Tasaus[[#This Row],[Laskennallinen kunnallisvero, €]:[Laskennallinen kiinteistövero, €]])</f>
        <v>6184417.6210117238</v>
      </c>
      <c r="K83" s="15">
        <f>Tasaus[[#This Row],[Laskennallinen verotulo yhteensä, €]]/Tasaus[[#This Row],[Asukasluku 31.12.2023]]</f>
        <v>1706.0462402790963</v>
      </c>
      <c r="L83" s="34">
        <f>$K$11-Tasaus[[#This Row],[Laskennallinen verotulo yhteensä, €/asukas (=tasausraja)]]</f>
        <v>497.19375972090347</v>
      </c>
      <c r="M83" s="369">
        <v>447.47438374881312</v>
      </c>
      <c r="N83" s="370">
        <v>1622094.6410894475</v>
      </c>
      <c r="P83" s="116"/>
      <c r="Q83" s="117"/>
      <c r="R83" s="118"/>
    </row>
    <row r="84" spans="1:18" x14ac:dyDescent="0.25">
      <c r="A84" s="266">
        <v>230</v>
      </c>
      <c r="B84" s="13" t="s">
        <v>437</v>
      </c>
      <c r="C84" s="267">
        <v>2216</v>
      </c>
      <c r="D84" s="268">
        <v>8.9</v>
      </c>
      <c r="E84" s="14">
        <v>3137211.21</v>
      </c>
      <c r="F84" s="14">
        <v>35249564.157303371</v>
      </c>
      <c r="G84" s="269">
        <f>Tasaus[[#This Row],[Verotettava tulo (kunnallisvero), €]]*($D$11/100)</f>
        <v>2633142.4425505619</v>
      </c>
      <c r="H84" s="14">
        <v>481236.59319429082</v>
      </c>
      <c r="I84" s="15">
        <v>360415.68170000002</v>
      </c>
      <c r="J84" s="15">
        <f>SUM(Tasaus[[#This Row],[Laskennallinen kunnallisvero, €]:[Laskennallinen kiinteistövero, €]])</f>
        <v>3474794.7174448529</v>
      </c>
      <c r="K84" s="15">
        <f>Tasaus[[#This Row],[Laskennallinen verotulo yhteensä, €]]/Tasaus[[#This Row],[Asukasluku 31.12.2023]]</f>
        <v>1568.0481576917207</v>
      </c>
      <c r="L84" s="34">
        <f>$K$11-Tasaus[[#This Row],[Laskennallinen verotulo yhteensä, €/asukas (=tasausraja)]]</f>
        <v>635.19184230827909</v>
      </c>
      <c r="M84" s="369">
        <v>571.67265807745116</v>
      </c>
      <c r="N84" s="370">
        <v>1266826.6102996317</v>
      </c>
      <c r="P84" s="116"/>
      <c r="Q84" s="117"/>
      <c r="R84" s="118"/>
    </row>
    <row r="85" spans="1:18" x14ac:dyDescent="0.25">
      <c r="A85" s="266">
        <v>231</v>
      </c>
      <c r="B85" s="13" t="s">
        <v>438</v>
      </c>
      <c r="C85" s="267">
        <v>1208</v>
      </c>
      <c r="D85" s="268">
        <v>10.3</v>
      </c>
      <c r="E85" s="14">
        <v>2660140.4300000002</v>
      </c>
      <c r="F85" s="14">
        <v>25826606.116504855</v>
      </c>
      <c r="G85" s="269">
        <f>Tasaus[[#This Row],[Verotettava tulo (kunnallisvero), €]]*($D$11/100)</f>
        <v>1929247.4769029128</v>
      </c>
      <c r="H85" s="14">
        <v>917241.95576580125</v>
      </c>
      <c r="I85" s="15">
        <v>291105.40870000003</v>
      </c>
      <c r="J85" s="15">
        <f>SUM(Tasaus[[#This Row],[Laskennallinen kunnallisvero, €]:[Laskennallinen kiinteistövero, €]])</f>
        <v>3137594.8413687139</v>
      </c>
      <c r="K85" s="15">
        <f>Tasaus[[#This Row],[Laskennallinen verotulo yhteensä, €]]/Tasaus[[#This Row],[Asukasluku 31.12.2023]]</f>
        <v>2597.3467229873459</v>
      </c>
      <c r="L85" s="34">
        <f>$K$11-Tasaus[[#This Row],[Laskennallinen verotulo yhteensä, €/asukas (=tasausraja)]]</f>
        <v>-394.10672298734607</v>
      </c>
      <c r="M85" s="369">
        <v>-39.41067229873461</v>
      </c>
      <c r="N85" s="370">
        <v>-47608.092136871412</v>
      </c>
      <c r="P85" s="116"/>
      <c r="Q85" s="117"/>
      <c r="R85" s="118"/>
    </row>
    <row r="86" spans="1:18" x14ac:dyDescent="0.25">
      <c r="A86" s="266">
        <v>232</v>
      </c>
      <c r="B86" s="13" t="s">
        <v>439</v>
      </c>
      <c r="C86" s="267">
        <v>12618</v>
      </c>
      <c r="D86" s="268">
        <v>9.4</v>
      </c>
      <c r="E86" s="14">
        <v>20298617.73</v>
      </c>
      <c r="F86" s="14">
        <v>215942741.80851063</v>
      </c>
      <c r="G86" s="269">
        <f>Tasaus[[#This Row],[Verotettava tulo (kunnallisvero), €]]*($D$11/100)</f>
        <v>16130922.813095745</v>
      </c>
      <c r="H86" s="14">
        <v>3557020.0374872964</v>
      </c>
      <c r="I86" s="15">
        <v>1961326.51345</v>
      </c>
      <c r="J86" s="15">
        <f>SUM(Tasaus[[#This Row],[Laskennallinen kunnallisvero, €]:[Laskennallinen kiinteistövero, €]])</f>
        <v>21649269.36403304</v>
      </c>
      <c r="K86" s="15">
        <f>Tasaus[[#This Row],[Laskennallinen verotulo yhteensä, €]]/Tasaus[[#This Row],[Asukasluku 31.12.2023]]</f>
        <v>1715.7449171051703</v>
      </c>
      <c r="L86" s="34">
        <f>$K$11-Tasaus[[#This Row],[Laskennallinen verotulo yhteensä, €/asukas (=tasausraja)]]</f>
        <v>487.49508289482947</v>
      </c>
      <c r="M86" s="369">
        <v>438.74557460534652</v>
      </c>
      <c r="N86" s="370">
        <v>5536091.6603702623</v>
      </c>
      <c r="P86" s="116"/>
      <c r="Q86" s="117"/>
      <c r="R86" s="118"/>
    </row>
    <row r="87" spans="1:18" x14ac:dyDescent="0.25">
      <c r="A87" s="266">
        <v>233</v>
      </c>
      <c r="B87" s="13" t="s">
        <v>440</v>
      </c>
      <c r="C87" s="267">
        <v>15165</v>
      </c>
      <c r="D87" s="268">
        <v>9.1</v>
      </c>
      <c r="E87" s="14">
        <v>24609607.550000001</v>
      </c>
      <c r="F87" s="14">
        <v>270435247.80219781</v>
      </c>
      <c r="G87" s="269">
        <f>Tasaus[[#This Row],[Verotettava tulo (kunnallisvero), €]]*($D$11/100)</f>
        <v>20201513.010824177</v>
      </c>
      <c r="H87" s="14">
        <v>2628623.0127531011</v>
      </c>
      <c r="I87" s="15">
        <v>2412574.4702500007</v>
      </c>
      <c r="J87" s="15">
        <f>SUM(Tasaus[[#This Row],[Laskennallinen kunnallisvero, €]:[Laskennallinen kiinteistövero, €]])</f>
        <v>25242710.49382728</v>
      </c>
      <c r="K87" s="15">
        <f>Tasaus[[#This Row],[Laskennallinen verotulo yhteensä, €]]/Tasaus[[#This Row],[Asukasluku 31.12.2023]]</f>
        <v>1664.5374542583106</v>
      </c>
      <c r="L87" s="34">
        <f>$K$11-Tasaus[[#This Row],[Laskennallinen verotulo yhteensä, €/asukas (=tasausraja)]]</f>
        <v>538.70254574168916</v>
      </c>
      <c r="M87" s="369">
        <v>484.83229116752028</v>
      </c>
      <c r="N87" s="370">
        <v>7352481.6955554448</v>
      </c>
      <c r="P87" s="116"/>
      <c r="Q87" s="117"/>
      <c r="R87" s="118"/>
    </row>
    <row r="88" spans="1:18" x14ac:dyDescent="0.25">
      <c r="A88" s="266">
        <v>235</v>
      </c>
      <c r="B88" s="13" t="s">
        <v>441</v>
      </c>
      <c r="C88" s="267">
        <v>10270</v>
      </c>
      <c r="D88" s="268">
        <v>4.4000000000000004</v>
      </c>
      <c r="E88" s="14">
        <v>20208661.219999999</v>
      </c>
      <c r="F88" s="14">
        <v>459287754.99999994</v>
      </c>
      <c r="G88" s="269">
        <f>Tasaus[[#This Row],[Verotettava tulo (kunnallisvero), €]]*($D$11/100)</f>
        <v>34308795.298499994</v>
      </c>
      <c r="H88" s="14">
        <v>1245137.9617502624</v>
      </c>
      <c r="I88" s="15">
        <v>3312535.3414499997</v>
      </c>
      <c r="J88" s="15">
        <f>SUM(Tasaus[[#This Row],[Laskennallinen kunnallisvero, €]:[Laskennallinen kiinteistövero, €]])</f>
        <v>38866468.601700254</v>
      </c>
      <c r="K88" s="15">
        <f>Tasaus[[#This Row],[Laskennallinen verotulo yhteensä, €]]/Tasaus[[#This Row],[Asukasluku 31.12.2023]]</f>
        <v>3784.4662708568894</v>
      </c>
      <c r="L88" s="34">
        <f>$K$11-Tasaus[[#This Row],[Laskennallinen verotulo yhteensä, €/asukas (=tasausraja)]]</f>
        <v>-1581.2262708568896</v>
      </c>
      <c r="M88" s="369">
        <v>-158.12262708568898</v>
      </c>
      <c r="N88" s="370">
        <v>-1623919.3801700259</v>
      </c>
      <c r="P88" s="116"/>
      <c r="Q88" s="117"/>
      <c r="R88" s="118"/>
    </row>
    <row r="89" spans="1:18" x14ac:dyDescent="0.25">
      <c r="A89" s="266">
        <v>236</v>
      </c>
      <c r="B89" s="13" t="s">
        <v>442</v>
      </c>
      <c r="C89" s="267">
        <v>4137</v>
      </c>
      <c r="D89" s="268">
        <v>9.4</v>
      </c>
      <c r="E89" s="14">
        <v>6854090.04</v>
      </c>
      <c r="F89" s="14">
        <v>72915851.489361703</v>
      </c>
      <c r="G89" s="269">
        <f>Tasaus[[#This Row],[Verotettava tulo (kunnallisvero), €]]*($D$11/100)</f>
        <v>5446814.106255319</v>
      </c>
      <c r="H89" s="14">
        <v>625134.95789509069</v>
      </c>
      <c r="I89" s="15">
        <v>602465.54260000004</v>
      </c>
      <c r="J89" s="15">
        <f>SUM(Tasaus[[#This Row],[Laskennallinen kunnallisvero, €]:[Laskennallinen kiinteistövero, €]])</f>
        <v>6674414.6067504101</v>
      </c>
      <c r="K89" s="15">
        <f>Tasaus[[#This Row],[Laskennallinen verotulo yhteensä, €]]/Tasaus[[#This Row],[Asukasluku 31.12.2023]]</f>
        <v>1613.3465329345927</v>
      </c>
      <c r="L89" s="34">
        <f>$K$11-Tasaus[[#This Row],[Laskennallinen verotulo yhteensä, €/asukas (=tasausraja)]]</f>
        <v>589.89346706540709</v>
      </c>
      <c r="M89" s="369">
        <v>530.90412035886641</v>
      </c>
      <c r="N89" s="370">
        <v>2196350.3459246303</v>
      </c>
      <c r="P89" s="116"/>
      <c r="Q89" s="117"/>
      <c r="R89" s="118"/>
    </row>
    <row r="90" spans="1:18" x14ac:dyDescent="0.25">
      <c r="A90" s="266">
        <v>239</v>
      </c>
      <c r="B90" s="13" t="s">
        <v>443</v>
      </c>
      <c r="C90" s="267">
        <v>2035</v>
      </c>
      <c r="D90" s="268">
        <v>7.9</v>
      </c>
      <c r="E90" s="14">
        <v>2712798.9</v>
      </c>
      <c r="F90" s="14">
        <v>34339226.582278483</v>
      </c>
      <c r="G90" s="269">
        <f>Tasaus[[#This Row],[Verotettava tulo (kunnallisvero), €]]*($D$11/100)</f>
        <v>2565140.2256962028</v>
      </c>
      <c r="H90" s="14">
        <v>3807635.2890180037</v>
      </c>
      <c r="I90" s="15">
        <v>321768.75090000004</v>
      </c>
      <c r="J90" s="15">
        <f>SUM(Tasaus[[#This Row],[Laskennallinen kunnallisvero, €]:[Laskennallinen kiinteistövero, €]])</f>
        <v>6694544.2656142069</v>
      </c>
      <c r="K90" s="15">
        <f>Tasaus[[#This Row],[Laskennallinen verotulo yhteensä, €]]/Tasaus[[#This Row],[Asukasluku 31.12.2023]]</f>
        <v>3289.7023418251629</v>
      </c>
      <c r="L90" s="34">
        <f>$K$11-Tasaus[[#This Row],[Laskennallinen verotulo yhteensä, €/asukas (=tasausraja)]]</f>
        <v>-1086.4623418251631</v>
      </c>
      <c r="M90" s="369">
        <v>-108.64623418251631</v>
      </c>
      <c r="N90" s="370">
        <v>-221095.0865614207</v>
      </c>
      <c r="P90" s="116"/>
      <c r="Q90" s="117"/>
      <c r="R90" s="118"/>
    </row>
    <row r="91" spans="1:18" x14ac:dyDescent="0.25">
      <c r="A91" s="266">
        <v>240</v>
      </c>
      <c r="B91" s="13" t="s">
        <v>444</v>
      </c>
      <c r="C91" s="267">
        <v>19371</v>
      </c>
      <c r="D91" s="268">
        <v>9.6</v>
      </c>
      <c r="E91" s="14">
        <v>38445612.310000002</v>
      </c>
      <c r="F91" s="14">
        <v>400475128.22916669</v>
      </c>
      <c r="G91" s="269">
        <f>Tasaus[[#This Row],[Verotettava tulo (kunnallisvero), €]]*($D$11/100)</f>
        <v>29915492.078718752</v>
      </c>
      <c r="H91" s="14">
        <v>7329093.018658231</v>
      </c>
      <c r="I91" s="15">
        <v>3760345.0286500002</v>
      </c>
      <c r="J91" s="15">
        <f>SUM(Tasaus[[#This Row],[Laskennallinen kunnallisvero, €]:[Laskennallinen kiinteistövero, €]])</f>
        <v>41004930.126026981</v>
      </c>
      <c r="K91" s="15">
        <f>Tasaus[[#This Row],[Laskennallinen verotulo yhteensä, €]]/Tasaus[[#This Row],[Asukasluku 31.12.2023]]</f>
        <v>2116.8205113843878</v>
      </c>
      <c r="L91" s="34">
        <f>$K$11-Tasaus[[#This Row],[Laskennallinen verotulo yhteensä, €/asukas (=tasausraja)]]</f>
        <v>86.419488615611954</v>
      </c>
      <c r="M91" s="369">
        <v>77.777539754050764</v>
      </c>
      <c r="N91" s="370">
        <v>1506628.7225757174</v>
      </c>
      <c r="P91" s="116"/>
      <c r="Q91" s="117"/>
      <c r="R91" s="118"/>
    </row>
    <row r="92" spans="1:18" x14ac:dyDescent="0.25">
      <c r="A92" s="266">
        <v>241</v>
      </c>
      <c r="B92" s="13" t="s">
        <v>445</v>
      </c>
      <c r="C92" s="267">
        <v>7691</v>
      </c>
      <c r="D92" s="268">
        <v>8.6</v>
      </c>
      <c r="E92" s="14">
        <v>15162215.68</v>
      </c>
      <c r="F92" s="14">
        <v>176304833.48837209</v>
      </c>
      <c r="G92" s="269">
        <f>Tasaus[[#This Row],[Verotettava tulo (kunnallisvero), €]]*($D$11/100)</f>
        <v>13169971.061581396</v>
      </c>
      <c r="H92" s="14">
        <v>1389502.2391269566</v>
      </c>
      <c r="I92" s="15">
        <v>1056142.6790499999</v>
      </c>
      <c r="J92" s="15">
        <f>SUM(Tasaus[[#This Row],[Laskennallinen kunnallisvero, €]:[Laskennallinen kiinteistövero, €]])</f>
        <v>15615615.979758352</v>
      </c>
      <c r="K92" s="15">
        <f>Tasaus[[#This Row],[Laskennallinen verotulo yhteensä, €]]/Tasaus[[#This Row],[Asukasluku 31.12.2023]]</f>
        <v>2030.3752411595829</v>
      </c>
      <c r="L92" s="34">
        <f>$K$11-Tasaus[[#This Row],[Laskennallinen verotulo yhteensä, €/asukas (=tasausraja)]]</f>
        <v>172.86475884041693</v>
      </c>
      <c r="M92" s="369">
        <v>155.57828295637523</v>
      </c>
      <c r="N92" s="370">
        <v>1196552.574217482</v>
      </c>
      <c r="P92" s="116"/>
      <c r="Q92" s="117"/>
      <c r="R92" s="118"/>
    </row>
    <row r="93" spans="1:18" x14ac:dyDescent="0.25">
      <c r="A93" s="266">
        <v>244</v>
      </c>
      <c r="B93" s="13" t="s">
        <v>446</v>
      </c>
      <c r="C93" s="267">
        <v>19514</v>
      </c>
      <c r="D93" s="268">
        <v>7.9</v>
      </c>
      <c r="E93" s="14">
        <v>35114137.520000003</v>
      </c>
      <c r="F93" s="14">
        <v>444482753.41772157</v>
      </c>
      <c r="G93" s="269">
        <f>Tasaus[[#This Row],[Verotettava tulo (kunnallisvero), €]]*($D$11/100)</f>
        <v>33202861.680303801</v>
      </c>
      <c r="H93" s="14">
        <v>3676280.6764732897</v>
      </c>
      <c r="I93" s="15">
        <v>2860382.7111000004</v>
      </c>
      <c r="J93" s="15">
        <f>SUM(Tasaus[[#This Row],[Laskennallinen kunnallisvero, €]:[Laskennallinen kiinteistövero, €]])</f>
        <v>39739525.067877084</v>
      </c>
      <c r="K93" s="15">
        <f>Tasaus[[#This Row],[Laskennallinen verotulo yhteensä, €]]/Tasaus[[#This Row],[Asukasluku 31.12.2023]]</f>
        <v>2036.4622869671562</v>
      </c>
      <c r="L93" s="34">
        <f>$K$11-Tasaus[[#This Row],[Laskennallinen verotulo yhteensä, €/asukas (=tasausraja)]]</f>
        <v>166.77771303284362</v>
      </c>
      <c r="M93" s="369">
        <v>150.09994172955928</v>
      </c>
      <c r="N93" s="370">
        <v>2929050.2629106198</v>
      </c>
      <c r="P93" s="116"/>
      <c r="Q93" s="117"/>
      <c r="R93" s="118"/>
    </row>
    <row r="94" spans="1:18" x14ac:dyDescent="0.25">
      <c r="A94" s="266">
        <v>245</v>
      </c>
      <c r="B94" s="13" t="s">
        <v>447</v>
      </c>
      <c r="C94" s="267">
        <v>38211</v>
      </c>
      <c r="D94" s="268">
        <v>6.9</v>
      </c>
      <c r="E94" s="14">
        <v>64436313.119999997</v>
      </c>
      <c r="F94" s="14">
        <v>933859610.43478251</v>
      </c>
      <c r="G94" s="269">
        <f>Tasaus[[#This Row],[Verotettava tulo (kunnallisvero), €]]*($D$11/100)</f>
        <v>69759312.899478257</v>
      </c>
      <c r="H94" s="14">
        <v>5462211.0542727327</v>
      </c>
      <c r="I94" s="15">
        <v>6522220.1092500007</v>
      </c>
      <c r="J94" s="15">
        <f>SUM(Tasaus[[#This Row],[Laskennallinen kunnallisvero, €]:[Laskennallinen kiinteistövero, €]])</f>
        <v>81743744.063000977</v>
      </c>
      <c r="K94" s="15">
        <f>Tasaus[[#This Row],[Laskennallinen verotulo yhteensä, €]]/Tasaus[[#This Row],[Asukasluku 31.12.2023]]</f>
        <v>2139.2725671403778</v>
      </c>
      <c r="L94" s="34">
        <f>$K$11-Tasaus[[#This Row],[Laskennallinen verotulo yhteensä, €/asukas (=tasausraja)]]</f>
        <v>63.967432859622022</v>
      </c>
      <c r="M94" s="369">
        <v>57.57068957365982</v>
      </c>
      <c r="N94" s="370">
        <v>2199833.6192991151</v>
      </c>
      <c r="P94" s="116"/>
      <c r="Q94" s="117"/>
      <c r="R94" s="118"/>
    </row>
    <row r="95" spans="1:18" x14ac:dyDescent="0.25">
      <c r="A95" s="266">
        <v>249</v>
      </c>
      <c r="B95" s="13" t="s">
        <v>448</v>
      </c>
      <c r="C95" s="267">
        <v>9184</v>
      </c>
      <c r="D95" s="268">
        <v>9.1</v>
      </c>
      <c r="E95" s="14">
        <v>15273142.029999999</v>
      </c>
      <c r="F95" s="14">
        <v>167836725.6043956</v>
      </c>
      <c r="G95" s="269">
        <f>Tasaus[[#This Row],[Verotettava tulo (kunnallisvero), €]]*($D$11/100)</f>
        <v>12537403.402648352</v>
      </c>
      <c r="H95" s="14">
        <v>2403162.9298843159</v>
      </c>
      <c r="I95" s="15">
        <v>1609855.3913499999</v>
      </c>
      <c r="J95" s="15">
        <f>SUM(Tasaus[[#This Row],[Laskennallinen kunnallisvero, €]:[Laskennallinen kiinteistövero, €]])</f>
        <v>16550421.723882668</v>
      </c>
      <c r="K95" s="15">
        <f>Tasaus[[#This Row],[Laskennallinen verotulo yhteensä, €]]/Tasaus[[#This Row],[Asukasluku 31.12.2023]]</f>
        <v>1802.0929577398374</v>
      </c>
      <c r="L95" s="34">
        <f>$K$11-Tasaus[[#This Row],[Laskennallinen verotulo yhteensä, €/asukas (=tasausraja)]]</f>
        <v>401.14704226016238</v>
      </c>
      <c r="M95" s="369">
        <v>361.03233803414616</v>
      </c>
      <c r="N95" s="370">
        <v>3315720.9925055983</v>
      </c>
      <c r="P95" s="116"/>
      <c r="Q95" s="117"/>
      <c r="R95" s="118"/>
    </row>
    <row r="96" spans="1:18" x14ac:dyDescent="0.25">
      <c r="A96" s="266">
        <v>250</v>
      </c>
      <c r="B96" s="13" t="s">
        <v>449</v>
      </c>
      <c r="C96" s="267">
        <v>1749</v>
      </c>
      <c r="D96" s="268">
        <v>8.9</v>
      </c>
      <c r="E96" s="14">
        <v>2421430.5299999998</v>
      </c>
      <c r="F96" s="14">
        <v>27207084.60674157</v>
      </c>
      <c r="G96" s="269">
        <f>Tasaus[[#This Row],[Verotettava tulo (kunnallisvero), €]]*($D$11/100)</f>
        <v>2032369.2201235953</v>
      </c>
      <c r="H96" s="14">
        <v>603944.98598190013</v>
      </c>
      <c r="I96" s="15">
        <v>309786.14525</v>
      </c>
      <c r="J96" s="15">
        <f>SUM(Tasaus[[#This Row],[Laskennallinen kunnallisvero, €]:[Laskennallinen kiinteistövero, €]])</f>
        <v>2946100.3513554954</v>
      </c>
      <c r="K96" s="15">
        <f>Tasaus[[#This Row],[Laskennallinen verotulo yhteensä, €]]/Tasaus[[#This Row],[Asukasluku 31.12.2023]]</f>
        <v>1684.448457035732</v>
      </c>
      <c r="L96" s="34">
        <f>$K$11-Tasaus[[#This Row],[Laskennallinen verotulo yhteensä, €/asukas (=tasausraja)]]</f>
        <v>518.79154296426782</v>
      </c>
      <c r="M96" s="369">
        <v>466.91238866784107</v>
      </c>
      <c r="N96" s="370">
        <v>816629.76778005401</v>
      </c>
      <c r="P96" s="116"/>
      <c r="Q96" s="117"/>
      <c r="R96" s="118"/>
    </row>
    <row r="97" spans="1:18" x14ac:dyDescent="0.25">
      <c r="A97" s="266">
        <v>256</v>
      </c>
      <c r="B97" s="13" t="s">
        <v>450</v>
      </c>
      <c r="C97" s="267">
        <v>1523</v>
      </c>
      <c r="D97" s="268">
        <v>9.5</v>
      </c>
      <c r="E97" s="14">
        <v>2123280.0099999998</v>
      </c>
      <c r="F97" s="14">
        <v>22350315.894736838</v>
      </c>
      <c r="G97" s="269">
        <f>Tasaus[[#This Row],[Verotettava tulo (kunnallisvero), €]]*($D$11/100)</f>
        <v>1669568.5973368417</v>
      </c>
      <c r="H97" s="14">
        <v>427195.99106111564</v>
      </c>
      <c r="I97" s="15">
        <v>226692.81235000002</v>
      </c>
      <c r="J97" s="15">
        <f>SUM(Tasaus[[#This Row],[Laskennallinen kunnallisvero, €]:[Laskennallinen kiinteistövero, €]])</f>
        <v>2323457.4007479576</v>
      </c>
      <c r="K97" s="15">
        <f>Tasaus[[#This Row],[Laskennallinen verotulo yhteensä, €]]/Tasaus[[#This Row],[Asukasluku 31.12.2023]]</f>
        <v>1525.5793832882191</v>
      </c>
      <c r="L97" s="34">
        <f>$K$11-Tasaus[[#This Row],[Laskennallinen verotulo yhteensä, €/asukas (=tasausraja)]]</f>
        <v>677.66061671178068</v>
      </c>
      <c r="M97" s="369">
        <v>609.89455504060265</v>
      </c>
      <c r="N97" s="370">
        <v>928869.40732683789</v>
      </c>
      <c r="P97" s="116"/>
      <c r="Q97" s="117"/>
      <c r="R97" s="118"/>
    </row>
    <row r="98" spans="1:18" x14ac:dyDescent="0.25">
      <c r="A98" s="266">
        <v>257</v>
      </c>
      <c r="B98" s="13" t="s">
        <v>451</v>
      </c>
      <c r="C98" s="267">
        <v>41154</v>
      </c>
      <c r="D98" s="268">
        <v>7.1</v>
      </c>
      <c r="E98" s="14">
        <v>83376356.189999998</v>
      </c>
      <c r="F98" s="14">
        <v>1174314875.915493</v>
      </c>
      <c r="G98" s="269">
        <f>Tasaus[[#This Row],[Verotettava tulo (kunnallisvero), €]]*($D$11/100)</f>
        <v>87721321.230887324</v>
      </c>
      <c r="H98" s="14">
        <v>5205804.3270838624</v>
      </c>
      <c r="I98" s="15">
        <v>8861445.7262500003</v>
      </c>
      <c r="J98" s="15">
        <f>SUM(Tasaus[[#This Row],[Laskennallinen kunnallisvero, €]:[Laskennallinen kiinteistövero, €]])</f>
        <v>101788571.28422117</v>
      </c>
      <c r="K98" s="15">
        <f>Tasaus[[#This Row],[Laskennallinen verotulo yhteensä, €]]/Tasaus[[#This Row],[Asukasluku 31.12.2023]]</f>
        <v>2473.3579065029203</v>
      </c>
      <c r="L98" s="34">
        <f>$K$11-Tasaus[[#This Row],[Laskennallinen verotulo yhteensä, €/asukas (=tasausraja)]]</f>
        <v>-270.1179065029205</v>
      </c>
      <c r="M98" s="369">
        <v>-27.011790650292053</v>
      </c>
      <c r="N98" s="370">
        <v>-1111643.2324221192</v>
      </c>
      <c r="P98" s="116"/>
      <c r="Q98" s="117"/>
      <c r="R98" s="118"/>
    </row>
    <row r="99" spans="1:18" x14ac:dyDescent="0.25">
      <c r="A99" s="266">
        <v>260</v>
      </c>
      <c r="B99" s="13" t="s">
        <v>452</v>
      </c>
      <c r="C99" s="267">
        <v>9689</v>
      </c>
      <c r="D99" s="268">
        <v>8.1</v>
      </c>
      <c r="E99" s="14">
        <v>12602681.09</v>
      </c>
      <c r="F99" s="14">
        <v>155588655.43209878</v>
      </c>
      <c r="G99" s="269">
        <f>Tasaus[[#This Row],[Verotettava tulo (kunnallisvero), €]]*($D$11/100)</f>
        <v>11622472.56077778</v>
      </c>
      <c r="H99" s="14">
        <v>1893764.1379838609</v>
      </c>
      <c r="I99" s="15">
        <v>1690831.4827000001</v>
      </c>
      <c r="J99" s="15">
        <f>SUM(Tasaus[[#This Row],[Laskennallinen kunnallisvero, €]:[Laskennallinen kiinteistövero, €]])</f>
        <v>15207068.18146164</v>
      </c>
      <c r="K99" s="15">
        <f>Tasaus[[#This Row],[Laskennallinen verotulo yhteensä, €]]/Tasaus[[#This Row],[Asukasluku 31.12.2023]]</f>
        <v>1569.5188545217916</v>
      </c>
      <c r="L99" s="34">
        <f>$K$11-Tasaus[[#This Row],[Laskennallinen verotulo yhteensä, €/asukas (=tasausraja)]]</f>
        <v>633.7211454782082</v>
      </c>
      <c r="M99" s="369">
        <v>570.34903093038736</v>
      </c>
      <c r="N99" s="370">
        <v>5526111.7606845228</v>
      </c>
      <c r="P99" s="116"/>
      <c r="Q99" s="117"/>
      <c r="R99" s="118"/>
    </row>
    <row r="100" spans="1:18" x14ac:dyDescent="0.25">
      <c r="A100" s="266">
        <v>261</v>
      </c>
      <c r="B100" s="13" t="s">
        <v>453</v>
      </c>
      <c r="C100" s="267">
        <v>6822</v>
      </c>
      <c r="D100" s="268">
        <v>7.6</v>
      </c>
      <c r="E100" s="14">
        <v>11418938.41</v>
      </c>
      <c r="F100" s="14">
        <v>150249189.60526317</v>
      </c>
      <c r="G100" s="269">
        <f>Tasaus[[#This Row],[Verotettava tulo (kunnallisvero), €]]*($D$11/100)</f>
        <v>11223614.46351316</v>
      </c>
      <c r="H100" s="14">
        <v>4973659.1381665412</v>
      </c>
      <c r="I100" s="15">
        <v>4378871.7123000007</v>
      </c>
      <c r="J100" s="15">
        <f>SUM(Tasaus[[#This Row],[Laskennallinen kunnallisvero, €]:[Laskennallinen kiinteistövero, €]])</f>
        <v>20576145.3139797</v>
      </c>
      <c r="K100" s="15">
        <f>Tasaus[[#This Row],[Laskennallinen verotulo yhteensä, €]]/Tasaus[[#This Row],[Asukasluku 31.12.2023]]</f>
        <v>3016.1456045118293</v>
      </c>
      <c r="L100" s="34">
        <f>$K$11-Tasaus[[#This Row],[Laskennallinen verotulo yhteensä, €/asukas (=tasausraja)]]</f>
        <v>-812.90560451182955</v>
      </c>
      <c r="M100" s="369">
        <v>-81.290560451182955</v>
      </c>
      <c r="N100" s="370">
        <v>-554564.20339797006</v>
      </c>
      <c r="P100" s="116"/>
      <c r="Q100" s="117"/>
      <c r="R100" s="118"/>
    </row>
    <row r="101" spans="1:18" x14ac:dyDescent="0.25">
      <c r="A101" s="266">
        <v>263</v>
      </c>
      <c r="B101" s="13" t="s">
        <v>454</v>
      </c>
      <c r="C101" s="267">
        <v>7475</v>
      </c>
      <c r="D101" s="268">
        <v>9.5</v>
      </c>
      <c r="E101" s="14">
        <v>11240626.57</v>
      </c>
      <c r="F101" s="14">
        <v>118322384.94736843</v>
      </c>
      <c r="G101" s="269">
        <f>Tasaus[[#This Row],[Verotettava tulo (kunnallisvero), €]]*($D$11/100)</f>
        <v>8838682.1555684227</v>
      </c>
      <c r="H101" s="14">
        <v>1506224.3948798713</v>
      </c>
      <c r="I101" s="15">
        <v>983180.81415000022</v>
      </c>
      <c r="J101" s="15">
        <f>SUM(Tasaus[[#This Row],[Laskennallinen kunnallisvero, €]:[Laskennallinen kiinteistövero, €]])</f>
        <v>11328087.364598295</v>
      </c>
      <c r="K101" s="15">
        <f>Tasaus[[#This Row],[Laskennallinen verotulo yhteensä, €]]/Tasaus[[#This Row],[Asukasluku 31.12.2023]]</f>
        <v>1515.4631925884007</v>
      </c>
      <c r="L101" s="34">
        <f>$K$11-Tasaus[[#This Row],[Laskennallinen verotulo yhteensä, €/asukas (=tasausraja)]]</f>
        <v>687.77680741159907</v>
      </c>
      <c r="M101" s="369">
        <v>618.99912667043918</v>
      </c>
      <c r="N101" s="370">
        <v>4627018.4718615329</v>
      </c>
      <c r="P101" s="116"/>
      <c r="Q101" s="117"/>
      <c r="R101" s="118"/>
    </row>
    <row r="102" spans="1:18" x14ac:dyDescent="0.25">
      <c r="A102" s="266">
        <v>265</v>
      </c>
      <c r="B102" s="13" t="s">
        <v>455</v>
      </c>
      <c r="C102" s="267">
        <v>1035</v>
      </c>
      <c r="D102" s="268">
        <v>9.1</v>
      </c>
      <c r="E102" s="14">
        <v>1339722.76</v>
      </c>
      <c r="F102" s="14">
        <v>14722228.131868133</v>
      </c>
      <c r="G102" s="269">
        <f>Tasaus[[#This Row],[Verotettava tulo (kunnallisvero), €]]*($D$11/100)</f>
        <v>1099750.4414505495</v>
      </c>
      <c r="H102" s="14">
        <v>447151.0474330053</v>
      </c>
      <c r="I102" s="15">
        <v>259451.00530000002</v>
      </c>
      <c r="J102" s="15">
        <f>SUM(Tasaus[[#This Row],[Laskennallinen kunnallisvero, €]:[Laskennallinen kiinteistövero, €]])</f>
        <v>1806352.494183555</v>
      </c>
      <c r="K102" s="15">
        <f>Tasaus[[#This Row],[Laskennallinen verotulo yhteensä, €]]/Tasaus[[#This Row],[Asukasluku 31.12.2023]]</f>
        <v>1745.2681103222753</v>
      </c>
      <c r="L102" s="34">
        <f>$K$11-Tasaus[[#This Row],[Laskennallinen verotulo yhteensä, €/asukas (=tasausraja)]]</f>
        <v>457.97188967772445</v>
      </c>
      <c r="M102" s="369">
        <v>412.17470070995199</v>
      </c>
      <c r="N102" s="370">
        <v>426600.81523480034</v>
      </c>
      <c r="P102" s="116"/>
      <c r="Q102" s="117"/>
      <c r="R102" s="118"/>
    </row>
    <row r="103" spans="1:18" x14ac:dyDescent="0.25">
      <c r="A103" s="266">
        <v>271</v>
      </c>
      <c r="B103" s="13" t="s">
        <v>456</v>
      </c>
      <c r="C103" s="267">
        <v>6766</v>
      </c>
      <c r="D103" s="268">
        <v>9.1999999999999993</v>
      </c>
      <c r="E103" s="14">
        <v>11653295.640000001</v>
      </c>
      <c r="F103" s="14">
        <v>126666256.95652175</v>
      </c>
      <c r="G103" s="269">
        <f>Tasaus[[#This Row],[Verotettava tulo (kunnallisvero), €]]*($D$11/100)</f>
        <v>9461969.3946521748</v>
      </c>
      <c r="H103" s="14">
        <v>882801.46027687332</v>
      </c>
      <c r="I103" s="15">
        <v>1119082.0666</v>
      </c>
      <c r="J103" s="15">
        <f>SUM(Tasaus[[#This Row],[Laskennallinen kunnallisvero, €]:[Laskennallinen kiinteistövero, €]])</f>
        <v>11463852.921529049</v>
      </c>
      <c r="K103" s="15">
        <f>Tasaus[[#This Row],[Laskennallinen verotulo yhteensä, €]]/Tasaus[[#This Row],[Asukasluku 31.12.2023]]</f>
        <v>1694.3323856826853</v>
      </c>
      <c r="L103" s="34">
        <f>$K$11-Tasaus[[#This Row],[Laskennallinen verotulo yhteensä, €/asukas (=tasausraja)]]</f>
        <v>508.90761431731448</v>
      </c>
      <c r="M103" s="369">
        <v>458.01685288558303</v>
      </c>
      <c r="N103" s="370">
        <v>3098942.0266238549</v>
      </c>
      <c r="P103" s="116"/>
      <c r="Q103" s="117"/>
      <c r="R103" s="118"/>
    </row>
    <row r="104" spans="1:18" x14ac:dyDescent="0.25">
      <c r="A104" s="266">
        <v>272</v>
      </c>
      <c r="B104" s="13" t="s">
        <v>457</v>
      </c>
      <c r="C104" s="267">
        <v>48295</v>
      </c>
      <c r="D104" s="268">
        <v>8.9</v>
      </c>
      <c r="E104" s="14">
        <v>87584675.230000004</v>
      </c>
      <c r="F104" s="14">
        <v>984097474.49438202</v>
      </c>
      <c r="G104" s="269">
        <f>Tasaus[[#This Row],[Verotettava tulo (kunnallisvero), €]]*($D$11/100)</f>
        <v>73512081.344730332</v>
      </c>
      <c r="H104" s="14">
        <v>12751571.435051005</v>
      </c>
      <c r="I104" s="15">
        <v>7694510.8734500017</v>
      </c>
      <c r="J104" s="15">
        <f>SUM(Tasaus[[#This Row],[Laskennallinen kunnallisvero, €]:[Laskennallinen kiinteistövero, €]])</f>
        <v>93958163.653231338</v>
      </c>
      <c r="K104" s="15">
        <f>Tasaus[[#This Row],[Laskennallinen verotulo yhteensä, €]]/Tasaus[[#This Row],[Asukasluku 31.12.2023]]</f>
        <v>1945.5049933374332</v>
      </c>
      <c r="L104" s="34">
        <f>$K$11-Tasaus[[#This Row],[Laskennallinen verotulo yhteensä, €/asukas (=tasausraja)]]</f>
        <v>257.73500666256655</v>
      </c>
      <c r="M104" s="369">
        <v>231.96150599630991</v>
      </c>
      <c r="N104" s="370">
        <v>11202580.932091787</v>
      </c>
      <c r="P104" s="116"/>
      <c r="Q104" s="117"/>
      <c r="R104" s="118"/>
    </row>
    <row r="105" spans="1:18" x14ac:dyDescent="0.25">
      <c r="A105" s="266">
        <v>273</v>
      </c>
      <c r="B105" s="13" t="s">
        <v>458</v>
      </c>
      <c r="C105" s="267">
        <v>4011</v>
      </c>
      <c r="D105" s="268">
        <v>7.9</v>
      </c>
      <c r="E105" s="14">
        <v>6096478.1900000004</v>
      </c>
      <c r="F105" s="14">
        <v>77170610</v>
      </c>
      <c r="G105" s="269">
        <f>Tasaus[[#This Row],[Verotettava tulo (kunnallisvero), €]]*($D$11/100)</f>
        <v>5764644.5669999998</v>
      </c>
      <c r="H105" s="14">
        <v>720867.17138188612</v>
      </c>
      <c r="I105" s="15">
        <v>2403384.9904</v>
      </c>
      <c r="J105" s="15">
        <f>SUM(Tasaus[[#This Row],[Laskennallinen kunnallisvero, €]:[Laskennallinen kiinteistövero, €]])</f>
        <v>8888896.7287818864</v>
      </c>
      <c r="K105" s="15">
        <f>Tasaus[[#This Row],[Laskennallinen verotulo yhteensä, €]]/Tasaus[[#This Row],[Asukasluku 31.12.2023]]</f>
        <v>2216.1298251762369</v>
      </c>
      <c r="L105" s="34">
        <f>$K$11-Tasaus[[#This Row],[Laskennallinen verotulo yhteensä, €/asukas (=tasausraja)]]</f>
        <v>-12.889825176237082</v>
      </c>
      <c r="M105" s="369">
        <v>-1.2889825176237082</v>
      </c>
      <c r="N105" s="370">
        <v>-5170.1088781886938</v>
      </c>
      <c r="P105" s="116"/>
      <c r="Q105" s="117"/>
      <c r="R105" s="118"/>
    </row>
    <row r="106" spans="1:18" x14ac:dyDescent="0.25">
      <c r="A106" s="266">
        <v>275</v>
      </c>
      <c r="B106" s="13" t="s">
        <v>459</v>
      </c>
      <c r="C106" s="267">
        <v>2499</v>
      </c>
      <c r="D106" s="268">
        <v>9.8000000000000007</v>
      </c>
      <c r="E106" s="14">
        <v>3996616.96</v>
      </c>
      <c r="F106" s="14">
        <v>40781805.714285709</v>
      </c>
      <c r="G106" s="269">
        <f>Tasaus[[#This Row],[Verotettava tulo (kunnallisvero), €]]*($D$11/100)</f>
        <v>3046400.8868571427</v>
      </c>
      <c r="H106" s="14">
        <v>612855.60706673842</v>
      </c>
      <c r="I106" s="15">
        <v>458195.74164999998</v>
      </c>
      <c r="J106" s="15">
        <f>SUM(Tasaus[[#This Row],[Laskennallinen kunnallisvero, €]:[Laskennallinen kiinteistövero, €]])</f>
        <v>4117452.2355738813</v>
      </c>
      <c r="K106" s="15">
        <f>Tasaus[[#This Row],[Laskennallinen verotulo yhteensä, €]]/Tasaus[[#This Row],[Asukasluku 31.12.2023]]</f>
        <v>1647.6399502096365</v>
      </c>
      <c r="L106" s="34">
        <f>$K$11-Tasaus[[#This Row],[Laskennallinen verotulo yhteensä, €/asukas (=tasausraja)]]</f>
        <v>555.6000497903633</v>
      </c>
      <c r="M106" s="369">
        <v>500.04004481132699</v>
      </c>
      <c r="N106" s="370">
        <v>1249600.0719835062</v>
      </c>
      <c r="P106" s="116"/>
      <c r="Q106" s="117"/>
      <c r="R106" s="118"/>
    </row>
    <row r="107" spans="1:18" x14ac:dyDescent="0.25">
      <c r="A107" s="266">
        <v>276</v>
      </c>
      <c r="B107" s="13" t="s">
        <v>460</v>
      </c>
      <c r="C107" s="267">
        <v>15136</v>
      </c>
      <c r="D107" s="268">
        <v>8.4</v>
      </c>
      <c r="E107" s="14">
        <v>26622309.25</v>
      </c>
      <c r="F107" s="14">
        <v>316932252.97619045</v>
      </c>
      <c r="G107" s="269">
        <f>Tasaus[[#This Row],[Verotettava tulo (kunnallisvero), €]]*($D$11/100)</f>
        <v>23674839.297321428</v>
      </c>
      <c r="H107" s="14">
        <v>2143528.3991888799</v>
      </c>
      <c r="I107" s="15">
        <v>1785878.6738500001</v>
      </c>
      <c r="J107" s="15">
        <f>SUM(Tasaus[[#This Row],[Laskennallinen kunnallisvero, €]:[Laskennallinen kiinteistövero, €]])</f>
        <v>27604246.370360307</v>
      </c>
      <c r="K107" s="15">
        <f>Tasaus[[#This Row],[Laskennallinen verotulo yhteensä, €]]/Tasaus[[#This Row],[Asukasluku 31.12.2023]]</f>
        <v>1823.747778168625</v>
      </c>
      <c r="L107" s="34">
        <f>$K$11-Tasaus[[#This Row],[Laskennallinen verotulo yhteensä, €/asukas (=tasausraja)]]</f>
        <v>379.49222183137476</v>
      </c>
      <c r="M107" s="369">
        <v>341.5429996482373</v>
      </c>
      <c r="N107" s="370">
        <v>5169594.8426757194</v>
      </c>
      <c r="P107" s="116"/>
      <c r="Q107" s="117"/>
      <c r="R107" s="118"/>
    </row>
    <row r="108" spans="1:18" x14ac:dyDescent="0.25">
      <c r="A108" s="266">
        <v>280</v>
      </c>
      <c r="B108" s="13" t="s">
        <v>461</v>
      </c>
      <c r="C108" s="267">
        <v>2015</v>
      </c>
      <c r="D108" s="268">
        <v>9.3000000000000007</v>
      </c>
      <c r="E108" s="14">
        <v>3120251.81</v>
      </c>
      <c r="F108" s="14">
        <v>33551094.731182791</v>
      </c>
      <c r="G108" s="269">
        <f>Tasaus[[#This Row],[Verotettava tulo (kunnallisvero), €]]*($D$11/100)</f>
        <v>2506266.7764193546</v>
      </c>
      <c r="H108" s="14">
        <v>394462.57986064925</v>
      </c>
      <c r="I108" s="15">
        <v>438821.75880000001</v>
      </c>
      <c r="J108" s="15">
        <f>SUM(Tasaus[[#This Row],[Laskennallinen kunnallisvero, €]:[Laskennallinen kiinteistövero, €]])</f>
        <v>3339551.1150800036</v>
      </c>
      <c r="K108" s="15">
        <f>Tasaus[[#This Row],[Laskennallinen verotulo yhteensä, €]]/Tasaus[[#This Row],[Asukasluku 31.12.2023]]</f>
        <v>1657.3454665409447</v>
      </c>
      <c r="L108" s="34">
        <f>$K$11-Tasaus[[#This Row],[Laskennallinen verotulo yhteensä, €/asukas (=tasausraja)]]</f>
        <v>545.89453345905508</v>
      </c>
      <c r="M108" s="369">
        <v>491.30508011314959</v>
      </c>
      <c r="N108" s="370">
        <v>989979.73642799642</v>
      </c>
      <c r="P108" s="116"/>
      <c r="Q108" s="117"/>
      <c r="R108" s="118"/>
    </row>
    <row r="109" spans="1:18" x14ac:dyDescent="0.25">
      <c r="A109" s="266">
        <v>284</v>
      </c>
      <c r="B109" s="13" t="s">
        <v>462</v>
      </c>
      <c r="C109" s="267">
        <v>2207</v>
      </c>
      <c r="D109" s="268">
        <v>7.4</v>
      </c>
      <c r="E109" s="14">
        <v>2887189.92</v>
      </c>
      <c r="F109" s="14">
        <v>39016080</v>
      </c>
      <c r="G109" s="269">
        <f>Tasaus[[#This Row],[Verotettava tulo (kunnallisvero), €]]*($D$11/100)</f>
        <v>2914501.176</v>
      </c>
      <c r="H109" s="14">
        <v>1460067.9242434779</v>
      </c>
      <c r="I109" s="15">
        <v>355385.99664999999</v>
      </c>
      <c r="J109" s="15">
        <f>SUM(Tasaus[[#This Row],[Laskennallinen kunnallisvero, €]:[Laskennallinen kiinteistövero, €]])</f>
        <v>4729955.0968934782</v>
      </c>
      <c r="K109" s="15">
        <f>Tasaus[[#This Row],[Laskennallinen verotulo yhteensä, €]]/Tasaus[[#This Row],[Asukasluku 31.12.2023]]</f>
        <v>2143.1604426341087</v>
      </c>
      <c r="L109" s="34">
        <f>$K$11-Tasaus[[#This Row],[Laskennallinen verotulo yhteensä, €/asukas (=tasausraja)]]</f>
        <v>60.079557365891105</v>
      </c>
      <c r="M109" s="369">
        <v>54.071601629301995</v>
      </c>
      <c r="N109" s="370">
        <v>119336.0247958695</v>
      </c>
      <c r="P109" s="116"/>
      <c r="Q109" s="117"/>
      <c r="R109" s="118"/>
    </row>
    <row r="110" spans="1:18" x14ac:dyDescent="0.25">
      <c r="A110" s="266">
        <v>285</v>
      </c>
      <c r="B110" s="13" t="s">
        <v>463</v>
      </c>
      <c r="C110" s="267">
        <v>50500</v>
      </c>
      <c r="D110" s="268">
        <v>9.4</v>
      </c>
      <c r="E110" s="14">
        <v>103421180.97</v>
      </c>
      <c r="F110" s="14">
        <v>1100225329.4680851</v>
      </c>
      <c r="G110" s="269">
        <f>Tasaus[[#This Row],[Verotettava tulo (kunnallisvero), €]]*($D$11/100)</f>
        <v>82186832.111265957</v>
      </c>
      <c r="H110" s="14">
        <v>8095208.0486417888</v>
      </c>
      <c r="I110" s="15">
        <v>8119085.6922000004</v>
      </c>
      <c r="J110" s="15">
        <f>SUM(Tasaus[[#This Row],[Laskennallinen kunnallisvero, €]:[Laskennallinen kiinteistövero, €]])</f>
        <v>98401125.852107748</v>
      </c>
      <c r="K110" s="15">
        <f>Tasaus[[#This Row],[Laskennallinen verotulo yhteensä, €]]/Tasaus[[#This Row],[Asukasluku 31.12.2023]]</f>
        <v>1948.5371455862921</v>
      </c>
      <c r="L110" s="34">
        <f>$K$11-Tasaus[[#This Row],[Laskennallinen verotulo yhteensä, €/asukas (=tasausraja)]]</f>
        <v>254.70285441370766</v>
      </c>
      <c r="M110" s="369">
        <v>229.23256897233691</v>
      </c>
      <c r="N110" s="370">
        <v>11576244.733103015</v>
      </c>
      <c r="P110" s="116"/>
      <c r="Q110" s="117"/>
      <c r="R110" s="118"/>
    </row>
    <row r="111" spans="1:18" x14ac:dyDescent="0.25">
      <c r="A111" s="266">
        <v>286</v>
      </c>
      <c r="B111" s="13" t="s">
        <v>464</v>
      </c>
      <c r="C111" s="267">
        <v>78880</v>
      </c>
      <c r="D111" s="268">
        <v>8.9</v>
      </c>
      <c r="E111" s="14">
        <v>151065749.11000001</v>
      </c>
      <c r="F111" s="14">
        <v>1697367967.52809</v>
      </c>
      <c r="G111" s="269">
        <f>Tasaus[[#This Row],[Verotettava tulo (kunnallisvero), €]]*($D$11/100)</f>
        <v>126793387.17434832</v>
      </c>
      <c r="H111" s="14">
        <v>18598364.098519437</v>
      </c>
      <c r="I111" s="15">
        <v>12178017.229150001</v>
      </c>
      <c r="J111" s="15">
        <f>SUM(Tasaus[[#This Row],[Laskennallinen kunnallisvero, €]:[Laskennallinen kiinteistövero, €]])</f>
        <v>157569768.50201777</v>
      </c>
      <c r="K111" s="15">
        <f>Tasaus[[#This Row],[Laskennallinen verotulo yhteensä, €]]/Tasaus[[#This Row],[Asukasluku 31.12.2023]]</f>
        <v>1997.5883430783185</v>
      </c>
      <c r="L111" s="34">
        <f>$K$11-Tasaus[[#This Row],[Laskennallinen verotulo yhteensä, €/asukas (=tasausraja)]]</f>
        <v>205.65165692168125</v>
      </c>
      <c r="M111" s="369">
        <v>185.08649122951314</v>
      </c>
      <c r="N111" s="370">
        <v>14599622.428183997</v>
      </c>
      <c r="P111" s="116"/>
      <c r="Q111" s="117"/>
      <c r="R111" s="118"/>
    </row>
    <row r="112" spans="1:18" x14ac:dyDescent="0.25">
      <c r="A112" s="266">
        <v>287</v>
      </c>
      <c r="B112" s="13" t="s">
        <v>465</v>
      </c>
      <c r="C112" s="267">
        <v>6199</v>
      </c>
      <c r="D112" s="268">
        <v>8.9</v>
      </c>
      <c r="E112" s="14">
        <v>10627556.26</v>
      </c>
      <c r="F112" s="14">
        <v>119410744.49438202</v>
      </c>
      <c r="G112" s="269">
        <f>Tasaus[[#This Row],[Verotettava tulo (kunnallisvero), €]]*($D$11/100)</f>
        <v>8919982.6137303375</v>
      </c>
      <c r="H112" s="14">
        <v>1080935.6823877427</v>
      </c>
      <c r="I112" s="15">
        <v>1471379.6592999999</v>
      </c>
      <c r="J112" s="15">
        <f>SUM(Tasaus[[#This Row],[Laskennallinen kunnallisvero, €]:[Laskennallinen kiinteistövero, €]])</f>
        <v>11472297.95541808</v>
      </c>
      <c r="K112" s="15">
        <f>Tasaus[[#This Row],[Laskennallinen verotulo yhteensä, €]]/Tasaus[[#This Row],[Asukasluku 31.12.2023]]</f>
        <v>1850.6691329921084</v>
      </c>
      <c r="L112" s="34">
        <f>$K$11-Tasaus[[#This Row],[Laskennallinen verotulo yhteensä, €/asukas (=tasausraja)]]</f>
        <v>352.57086700789137</v>
      </c>
      <c r="M112" s="369">
        <v>317.31378030710226</v>
      </c>
      <c r="N112" s="370">
        <v>1967028.124123727</v>
      </c>
      <c r="P112" s="116"/>
      <c r="Q112" s="117"/>
      <c r="R112" s="118"/>
    </row>
    <row r="113" spans="1:18" x14ac:dyDescent="0.25">
      <c r="A113" s="266">
        <v>288</v>
      </c>
      <c r="B113" s="13" t="s">
        <v>466</v>
      </c>
      <c r="C113" s="267">
        <v>6368</v>
      </c>
      <c r="D113" s="268">
        <v>8.9</v>
      </c>
      <c r="E113" s="14">
        <v>10537131.09</v>
      </c>
      <c r="F113" s="14">
        <v>118394731.3483146</v>
      </c>
      <c r="G113" s="269">
        <f>Tasaus[[#This Row],[Verotettava tulo (kunnallisvero), €]]*($D$11/100)</f>
        <v>8844086.4317191001</v>
      </c>
      <c r="H113" s="14">
        <v>1748275.2494803004</v>
      </c>
      <c r="I113" s="15">
        <v>1045027.42515</v>
      </c>
      <c r="J113" s="15">
        <f>SUM(Tasaus[[#This Row],[Laskennallinen kunnallisvero, €]:[Laskennallinen kiinteistövero, €]])</f>
        <v>11637389.106349399</v>
      </c>
      <c r="K113" s="15">
        <f>Tasaus[[#This Row],[Laskennallinen verotulo yhteensä, €]]/Tasaus[[#This Row],[Asukasluku 31.12.2023]]</f>
        <v>1827.4794450925565</v>
      </c>
      <c r="L113" s="34">
        <f>$K$11-Tasaus[[#This Row],[Laskennallinen verotulo yhteensä, €/asukas (=tasausraja)]]</f>
        <v>375.76055490744329</v>
      </c>
      <c r="M113" s="369">
        <v>338.184499416699</v>
      </c>
      <c r="N113" s="370">
        <v>2153558.8922855393</v>
      </c>
      <c r="P113" s="116"/>
      <c r="Q113" s="117"/>
      <c r="R113" s="118"/>
    </row>
    <row r="114" spans="1:18" x14ac:dyDescent="0.25">
      <c r="A114" s="266">
        <v>290</v>
      </c>
      <c r="B114" s="13" t="s">
        <v>467</v>
      </c>
      <c r="C114" s="267">
        <v>7582</v>
      </c>
      <c r="D114" s="268">
        <v>9.4</v>
      </c>
      <c r="E114" s="14">
        <v>12116663.73</v>
      </c>
      <c r="F114" s="14">
        <v>128900677.97872341</v>
      </c>
      <c r="G114" s="269">
        <f>Tasaus[[#This Row],[Verotettava tulo (kunnallisvero), €]]*($D$11/100)</f>
        <v>9628880.645010639</v>
      </c>
      <c r="H114" s="14">
        <v>3176655.8434924395</v>
      </c>
      <c r="I114" s="15">
        <v>1268387.3022499999</v>
      </c>
      <c r="J114" s="15">
        <f>SUM(Tasaus[[#This Row],[Laskennallinen kunnallisvero, €]:[Laskennallinen kiinteistövero, €]])</f>
        <v>14073923.790753078</v>
      </c>
      <c r="K114" s="15">
        <f>Tasaus[[#This Row],[Laskennallinen verotulo yhteensä, €]]/Tasaus[[#This Row],[Asukasluku 31.12.2023]]</f>
        <v>1856.2284081710734</v>
      </c>
      <c r="L114" s="34">
        <f>$K$11-Tasaus[[#This Row],[Laskennallinen verotulo yhteensä, €/asukas (=tasausraja)]]</f>
        <v>347.01159182892638</v>
      </c>
      <c r="M114" s="369">
        <v>312.31043264603375</v>
      </c>
      <c r="N114" s="370">
        <v>2367937.700322228</v>
      </c>
      <c r="P114" s="116"/>
      <c r="Q114" s="117"/>
      <c r="R114" s="118"/>
    </row>
    <row r="115" spans="1:18" x14ac:dyDescent="0.25">
      <c r="A115" s="266">
        <v>291</v>
      </c>
      <c r="B115" s="13" t="s">
        <v>468</v>
      </c>
      <c r="C115" s="267">
        <v>2092</v>
      </c>
      <c r="D115" s="268">
        <v>9.1</v>
      </c>
      <c r="E115" s="14">
        <v>3206167.96</v>
      </c>
      <c r="F115" s="14">
        <v>35232614.945054948</v>
      </c>
      <c r="G115" s="269">
        <f>Tasaus[[#This Row],[Verotettava tulo (kunnallisvero), €]]*($D$11/100)</f>
        <v>2631876.3363956045</v>
      </c>
      <c r="H115" s="14">
        <v>698719.85593147867</v>
      </c>
      <c r="I115" s="15">
        <v>881411.24794999999</v>
      </c>
      <c r="J115" s="15">
        <f>SUM(Tasaus[[#This Row],[Laskennallinen kunnallisvero, €]:[Laskennallinen kiinteistövero, €]])</f>
        <v>4212007.4402770828</v>
      </c>
      <c r="K115" s="15">
        <f>Tasaus[[#This Row],[Laskennallinen verotulo yhteensä, €]]/Tasaus[[#This Row],[Asukasluku 31.12.2023]]</f>
        <v>2013.3878777615118</v>
      </c>
      <c r="L115" s="34">
        <f>$K$11-Tasaus[[#This Row],[Laskennallinen verotulo yhteensä, €/asukas (=tasausraja)]]</f>
        <v>189.85212223848794</v>
      </c>
      <c r="M115" s="369">
        <v>170.86691001463916</v>
      </c>
      <c r="N115" s="370">
        <v>357453.57575062511</v>
      </c>
      <c r="P115" s="116"/>
      <c r="Q115" s="117"/>
      <c r="R115" s="118"/>
    </row>
    <row r="116" spans="1:18" x14ac:dyDescent="0.25">
      <c r="A116" s="266">
        <v>297</v>
      </c>
      <c r="B116" s="13" t="s">
        <v>469</v>
      </c>
      <c r="C116" s="267">
        <v>124021</v>
      </c>
      <c r="D116" s="268">
        <v>8.1</v>
      </c>
      <c r="E116" s="14">
        <v>216388510.52000001</v>
      </c>
      <c r="F116" s="14">
        <v>2671463092.8395061</v>
      </c>
      <c r="G116" s="269">
        <f>Tasaus[[#This Row],[Verotettava tulo (kunnallisvero), €]]*($D$11/100)</f>
        <v>199558293.03511113</v>
      </c>
      <c r="H116" s="14">
        <v>23042429.352837145</v>
      </c>
      <c r="I116" s="15">
        <v>23147719.145300001</v>
      </c>
      <c r="J116" s="15">
        <f>SUM(Tasaus[[#This Row],[Laskennallinen kunnallisvero, €]:[Laskennallinen kiinteistövero, €]])</f>
        <v>245748441.53324828</v>
      </c>
      <c r="K116" s="15">
        <f>Tasaus[[#This Row],[Laskennallinen verotulo yhteensä, €]]/Tasaus[[#This Row],[Asukasluku 31.12.2023]]</f>
        <v>1981.50669268308</v>
      </c>
      <c r="L116" s="34">
        <f>$K$11-Tasaus[[#This Row],[Laskennallinen verotulo yhteensä, €/asukas (=tasausraja)]]</f>
        <v>221.73330731691976</v>
      </c>
      <c r="M116" s="369">
        <v>199.55997658522779</v>
      </c>
      <c r="N116" s="370">
        <v>24749627.856076535</v>
      </c>
      <c r="P116" s="116"/>
      <c r="Q116" s="117"/>
      <c r="R116" s="118"/>
    </row>
    <row r="117" spans="1:18" x14ac:dyDescent="0.25">
      <c r="A117" s="242">
        <v>300</v>
      </c>
      <c r="B117" s="36" t="s">
        <v>470</v>
      </c>
      <c r="C117" s="267">
        <v>3381</v>
      </c>
      <c r="D117" s="268">
        <v>8.4</v>
      </c>
      <c r="E117" s="14">
        <v>4948638.8099999996</v>
      </c>
      <c r="F117" s="14">
        <v>58912366.785714276</v>
      </c>
      <c r="G117" s="269">
        <f>Tasaus[[#This Row],[Verotettava tulo (kunnallisvero), €]]*($D$11/100)</f>
        <v>4400753.7988928566</v>
      </c>
      <c r="H117" s="14">
        <v>570033.95168225688</v>
      </c>
      <c r="I117" s="271">
        <v>652103.05375000008</v>
      </c>
      <c r="J117" s="15">
        <f>SUM(Tasaus[[#This Row],[Laskennallinen kunnallisvero, €]:[Laskennallinen kiinteistövero, €]])</f>
        <v>5622890.8043251131</v>
      </c>
      <c r="K117" s="15">
        <f>Tasaus[[#This Row],[Laskennallinen verotulo yhteensä, €]]/Tasaus[[#This Row],[Asukasluku 31.12.2023]]</f>
        <v>1663.0851240239908</v>
      </c>
      <c r="L117" s="34">
        <f>$K$11-Tasaus[[#This Row],[Laskennallinen verotulo yhteensä, €/asukas (=tasausraja)]]</f>
        <v>540.15487597600895</v>
      </c>
      <c r="M117" s="369">
        <v>486.13938837840806</v>
      </c>
      <c r="N117" s="370">
        <v>1643637.2721073977</v>
      </c>
      <c r="P117" s="116"/>
      <c r="Q117" s="117"/>
      <c r="R117" s="118"/>
    </row>
    <row r="118" spans="1:18" x14ac:dyDescent="0.25">
      <c r="A118" s="266">
        <v>301</v>
      </c>
      <c r="B118" s="13" t="s">
        <v>471</v>
      </c>
      <c r="C118" s="270">
        <v>19759</v>
      </c>
      <c r="D118" s="268">
        <v>8.4</v>
      </c>
      <c r="E118" s="14">
        <v>29419899.07</v>
      </c>
      <c r="F118" s="14">
        <v>350236893.69047618</v>
      </c>
      <c r="G118" s="269">
        <f>Tasaus[[#This Row],[Verotettava tulo (kunnallisvero), €]]*($D$11/100)</f>
        <v>26162695.95867857</v>
      </c>
      <c r="H118" s="14">
        <v>2934536.6660084426</v>
      </c>
      <c r="I118" s="271">
        <v>2930628.8483500006</v>
      </c>
      <c r="J118" s="15">
        <f>SUM(Tasaus[[#This Row],[Laskennallinen kunnallisvero, €]:[Laskennallinen kiinteistövero, €]])</f>
        <v>32027861.473037012</v>
      </c>
      <c r="K118" s="15">
        <f>Tasaus[[#This Row],[Laskennallinen verotulo yhteensä, €]]/Tasaus[[#This Row],[Asukasluku 31.12.2023]]</f>
        <v>1620.9252225839875</v>
      </c>
      <c r="L118" s="34">
        <f>$K$11-Tasaus[[#This Row],[Laskennallinen verotulo yhteensä, €/asukas (=tasausraja)]]</f>
        <v>582.31477741601225</v>
      </c>
      <c r="M118" s="369">
        <v>524.08329967441102</v>
      </c>
      <c r="N118" s="370">
        <v>10355361.918266688</v>
      </c>
      <c r="P118" s="116"/>
      <c r="Q118" s="117"/>
      <c r="R118" s="118"/>
    </row>
    <row r="119" spans="1:18" x14ac:dyDescent="0.25">
      <c r="A119" s="266">
        <v>304</v>
      </c>
      <c r="B119" s="13" t="s">
        <v>472</v>
      </c>
      <c r="C119" s="270">
        <v>949</v>
      </c>
      <c r="D119" s="268">
        <v>5.3</v>
      </c>
      <c r="E119" s="14">
        <v>1241846.6599999999</v>
      </c>
      <c r="F119" s="14">
        <v>23431069.056603771</v>
      </c>
      <c r="G119" s="269">
        <f>Tasaus[[#This Row],[Verotettava tulo (kunnallisvero), €]]*($D$11/100)</f>
        <v>1750300.8585283018</v>
      </c>
      <c r="H119" s="14">
        <v>203861.32608837026</v>
      </c>
      <c r="I119" s="15">
        <v>1039847.7750499999</v>
      </c>
      <c r="J119" s="15">
        <f>SUM(Tasaus[[#This Row],[Laskennallinen kunnallisvero, €]:[Laskennallinen kiinteistövero, €]])</f>
        <v>2994009.9596666722</v>
      </c>
      <c r="K119" s="15">
        <f>Tasaus[[#This Row],[Laskennallinen verotulo yhteensä, €]]/Tasaus[[#This Row],[Asukasluku 31.12.2023]]</f>
        <v>3154.9103895328476</v>
      </c>
      <c r="L119" s="34">
        <f>$K$11-Tasaus[[#This Row],[Laskennallinen verotulo yhteensä, €/asukas (=tasausraja)]]</f>
        <v>-951.67038953284782</v>
      </c>
      <c r="M119" s="369">
        <v>-95.167038953284788</v>
      </c>
      <c r="N119" s="370">
        <v>-90313.519966667271</v>
      </c>
      <c r="P119" s="116"/>
      <c r="Q119" s="117"/>
      <c r="R119" s="118"/>
    </row>
    <row r="120" spans="1:18" x14ac:dyDescent="0.25">
      <c r="A120" s="266">
        <v>305</v>
      </c>
      <c r="B120" s="13" t="s">
        <v>473</v>
      </c>
      <c r="C120" s="267">
        <v>15019</v>
      </c>
      <c r="D120" s="268">
        <v>7.4</v>
      </c>
      <c r="E120" s="14">
        <v>20145944.199999999</v>
      </c>
      <c r="F120" s="14">
        <v>272242489.1891892</v>
      </c>
      <c r="G120" s="269">
        <f>Tasaus[[#This Row],[Verotettava tulo (kunnallisvero), €]]*($D$11/100)</f>
        <v>20336513.942432433</v>
      </c>
      <c r="H120" s="14">
        <v>4455845.107245476</v>
      </c>
      <c r="I120" s="15">
        <v>4483379.9118500007</v>
      </c>
      <c r="J120" s="15">
        <f>SUM(Tasaus[[#This Row],[Laskennallinen kunnallisvero, €]:[Laskennallinen kiinteistövero, €]])</f>
        <v>29275738.96152791</v>
      </c>
      <c r="K120" s="15">
        <f>Tasaus[[#This Row],[Laskennallinen verotulo yhteensä, €]]/Tasaus[[#This Row],[Asukasluku 31.12.2023]]</f>
        <v>1949.2468847145556</v>
      </c>
      <c r="L120" s="34">
        <f>$K$11-Tasaus[[#This Row],[Laskennallinen verotulo yhteensä, €/asukas (=tasausraja)]]</f>
        <v>253.99311528544422</v>
      </c>
      <c r="M120" s="369">
        <v>228.5938037568998</v>
      </c>
      <c r="N120" s="370">
        <v>3433250.3386248783</v>
      </c>
      <c r="P120" s="116"/>
      <c r="Q120" s="117"/>
      <c r="R120" s="118"/>
    </row>
    <row r="121" spans="1:18" x14ac:dyDescent="0.25">
      <c r="A121" s="266">
        <v>309</v>
      </c>
      <c r="B121" s="13" t="s">
        <v>474</v>
      </c>
      <c r="C121" s="267">
        <v>6409</v>
      </c>
      <c r="D121" s="268">
        <v>8.9</v>
      </c>
      <c r="E121" s="14">
        <v>9550568.0099999998</v>
      </c>
      <c r="F121" s="14">
        <v>107309752.9213483</v>
      </c>
      <c r="G121" s="269">
        <f>Tasaus[[#This Row],[Verotettava tulo (kunnallisvero), €]]*($D$11/100)</f>
        <v>8016038.5432247184</v>
      </c>
      <c r="H121" s="14">
        <v>925727.16400452273</v>
      </c>
      <c r="I121" s="15">
        <v>859933.9236000001</v>
      </c>
      <c r="J121" s="15">
        <f>SUM(Tasaus[[#This Row],[Laskennallinen kunnallisvero, €]:[Laskennallinen kiinteistövero, €]])</f>
        <v>9801699.6308292411</v>
      </c>
      <c r="K121" s="15">
        <f>Tasaus[[#This Row],[Laskennallinen verotulo yhteensä, €]]/Tasaus[[#This Row],[Asukasluku 31.12.2023]]</f>
        <v>1529.3648979293557</v>
      </c>
      <c r="L121" s="34">
        <f>$K$11-Tasaus[[#This Row],[Laskennallinen verotulo yhteensä, €/asukas (=tasausraja)]]</f>
        <v>673.87510207064406</v>
      </c>
      <c r="M121" s="369">
        <v>606.48759186357972</v>
      </c>
      <c r="N121" s="370">
        <v>3886978.9762536823</v>
      </c>
      <c r="P121" s="116"/>
      <c r="Q121" s="117"/>
      <c r="R121" s="118"/>
    </row>
    <row r="122" spans="1:18" x14ac:dyDescent="0.25">
      <c r="A122" s="266">
        <v>312</v>
      </c>
      <c r="B122" s="13" t="s">
        <v>475</v>
      </c>
      <c r="C122" s="267">
        <v>1174</v>
      </c>
      <c r="D122" s="268">
        <v>9.9</v>
      </c>
      <c r="E122" s="14">
        <v>1770155.58</v>
      </c>
      <c r="F122" s="14">
        <v>17880359.393939395</v>
      </c>
      <c r="G122" s="269">
        <f>Tasaus[[#This Row],[Verotettava tulo (kunnallisvero), €]]*($D$11/100)</f>
        <v>1335662.8467272727</v>
      </c>
      <c r="H122" s="14">
        <v>593725.19966783584</v>
      </c>
      <c r="I122" s="15">
        <v>226071.63920000003</v>
      </c>
      <c r="J122" s="15">
        <f>SUM(Tasaus[[#This Row],[Laskennallinen kunnallisvero, €]:[Laskennallinen kiinteistövero, €]])</f>
        <v>2155459.6855951087</v>
      </c>
      <c r="K122" s="15">
        <f>Tasaus[[#This Row],[Laskennallinen verotulo yhteensä, €]]/Tasaus[[#This Row],[Asukasluku 31.12.2023]]</f>
        <v>1835.996325038423</v>
      </c>
      <c r="L122" s="34">
        <f>$K$11-Tasaus[[#This Row],[Laskennallinen verotulo yhteensä, €/asukas (=tasausraja)]]</f>
        <v>367.24367496157674</v>
      </c>
      <c r="M122" s="369">
        <v>330.5193074654191</v>
      </c>
      <c r="N122" s="370">
        <v>388029.66696440201</v>
      </c>
      <c r="P122" s="116"/>
      <c r="Q122" s="117"/>
      <c r="R122" s="118"/>
    </row>
    <row r="123" spans="1:18" x14ac:dyDescent="0.25">
      <c r="A123" s="266">
        <v>316</v>
      </c>
      <c r="B123" s="13" t="s">
        <v>476</v>
      </c>
      <c r="C123" s="267">
        <v>4114</v>
      </c>
      <c r="D123" s="268">
        <v>9.4</v>
      </c>
      <c r="E123" s="14">
        <v>7432006.5899999999</v>
      </c>
      <c r="F123" s="14">
        <v>79063899.893617019</v>
      </c>
      <c r="G123" s="269">
        <f>Tasaus[[#This Row],[Verotettava tulo (kunnallisvero), €]]*($D$11/100)</f>
        <v>5906073.3220531913</v>
      </c>
      <c r="H123" s="14">
        <v>2078610.4647248487</v>
      </c>
      <c r="I123" s="15">
        <v>586186.8115500001</v>
      </c>
      <c r="J123" s="15">
        <f>SUM(Tasaus[[#This Row],[Laskennallinen kunnallisvero, €]:[Laskennallinen kiinteistövero, €]])</f>
        <v>8570870.5983280409</v>
      </c>
      <c r="K123" s="15">
        <f>Tasaus[[#This Row],[Laskennallinen verotulo yhteensä, €]]/Tasaus[[#This Row],[Asukasluku 31.12.2023]]</f>
        <v>2083.342391426359</v>
      </c>
      <c r="L123" s="34">
        <f>$K$11-Tasaus[[#This Row],[Laskennallinen verotulo yhteensä, €/asukas (=tasausraja)]]</f>
        <v>119.89760857364081</v>
      </c>
      <c r="M123" s="369">
        <v>107.90784771627673</v>
      </c>
      <c r="N123" s="370">
        <v>443932.88550476247</v>
      </c>
      <c r="P123" s="116"/>
      <c r="Q123" s="117"/>
      <c r="R123" s="118"/>
    </row>
    <row r="124" spans="1:18" x14ac:dyDescent="0.25">
      <c r="A124" s="266">
        <v>317</v>
      </c>
      <c r="B124" s="13" t="s">
        <v>477</v>
      </c>
      <c r="C124" s="267">
        <v>2440</v>
      </c>
      <c r="D124" s="268">
        <v>9.5</v>
      </c>
      <c r="E124" s="14">
        <v>3375502.53</v>
      </c>
      <c r="F124" s="14">
        <v>35531605.578947365</v>
      </c>
      <c r="G124" s="269">
        <f>Tasaus[[#This Row],[Verotettava tulo (kunnallisvero), €]]*($D$11/100)</f>
        <v>2654210.9367473684</v>
      </c>
      <c r="H124" s="14">
        <v>561770.17543967592</v>
      </c>
      <c r="I124" s="15">
        <v>358140.57175000006</v>
      </c>
      <c r="J124" s="15">
        <f>SUM(Tasaus[[#This Row],[Laskennallinen kunnallisvero, €]:[Laskennallinen kiinteistövero, €]])</f>
        <v>3574121.6839370443</v>
      </c>
      <c r="K124" s="15">
        <f>Tasaus[[#This Row],[Laskennallinen verotulo yhteensä, €]]/Tasaus[[#This Row],[Asukasluku 31.12.2023]]</f>
        <v>1464.8039688266574</v>
      </c>
      <c r="L124" s="34">
        <f>$K$11-Tasaus[[#This Row],[Laskennallinen verotulo yhteensä, €/asukas (=tasausraja)]]</f>
        <v>738.43603117334237</v>
      </c>
      <c r="M124" s="369">
        <v>664.5924280560082</v>
      </c>
      <c r="N124" s="370">
        <v>1621605.52445666</v>
      </c>
      <c r="P124" s="116"/>
      <c r="Q124" s="117"/>
      <c r="R124" s="118"/>
    </row>
    <row r="125" spans="1:18" x14ac:dyDescent="0.25">
      <c r="A125" s="266">
        <v>320</v>
      </c>
      <c r="B125" s="13" t="s">
        <v>478</v>
      </c>
      <c r="C125" s="267">
        <v>7030</v>
      </c>
      <c r="D125" s="268">
        <v>8.9</v>
      </c>
      <c r="E125" s="14">
        <v>11819895.82</v>
      </c>
      <c r="F125" s="14">
        <v>132807818.20224719</v>
      </c>
      <c r="G125" s="269">
        <f>Tasaus[[#This Row],[Verotettava tulo (kunnallisvero), €]]*($D$11/100)</f>
        <v>9920744.019707866</v>
      </c>
      <c r="H125" s="14">
        <v>1750578.4715070701</v>
      </c>
      <c r="I125" s="15">
        <v>1479926.6028</v>
      </c>
      <c r="J125" s="15">
        <f>SUM(Tasaus[[#This Row],[Laskennallinen kunnallisvero, €]:[Laskennallinen kiinteistövero, €]])</f>
        <v>13151249.094014937</v>
      </c>
      <c r="K125" s="15">
        <f>Tasaus[[#This Row],[Laskennallinen verotulo yhteensä, €]]/Tasaus[[#This Row],[Asukasluku 31.12.2023]]</f>
        <v>1870.7324458058231</v>
      </c>
      <c r="L125" s="34">
        <f>$K$11-Tasaus[[#This Row],[Laskennallinen verotulo yhteensä, €/asukas (=tasausraja)]]</f>
        <v>332.50755419417669</v>
      </c>
      <c r="M125" s="369">
        <v>299.25679877475903</v>
      </c>
      <c r="N125" s="370">
        <v>2103775.2953865561</v>
      </c>
      <c r="P125" s="116"/>
      <c r="Q125" s="117"/>
      <c r="R125" s="118"/>
    </row>
    <row r="126" spans="1:18" x14ac:dyDescent="0.25">
      <c r="A126" s="266">
        <v>322</v>
      </c>
      <c r="B126" s="13" t="s">
        <v>126</v>
      </c>
      <c r="C126" s="267">
        <v>6462</v>
      </c>
      <c r="D126" s="268">
        <v>7.1</v>
      </c>
      <c r="E126" s="14">
        <v>8875374.6899999995</v>
      </c>
      <c r="F126" s="14">
        <v>125005277.32394367</v>
      </c>
      <c r="G126" s="269">
        <f>Tasaus[[#This Row],[Verotettava tulo (kunnallisvero), €]]*($D$11/100)</f>
        <v>9337894.2160985935</v>
      </c>
      <c r="H126" s="14">
        <v>878050.79731729743</v>
      </c>
      <c r="I126" s="15">
        <v>2176708.0551500004</v>
      </c>
      <c r="J126" s="15">
        <f>SUM(Tasaus[[#This Row],[Laskennallinen kunnallisvero, €]:[Laskennallinen kiinteistövero, €]])</f>
        <v>12392653.068565892</v>
      </c>
      <c r="K126" s="15">
        <f>Tasaus[[#This Row],[Laskennallinen verotulo yhteensä, €]]/Tasaus[[#This Row],[Asukasluku 31.12.2023]]</f>
        <v>1917.7736101154273</v>
      </c>
      <c r="L126" s="34">
        <f>$K$11-Tasaus[[#This Row],[Laskennallinen verotulo yhteensä, €/asukas (=tasausraja)]]</f>
        <v>285.46638988457244</v>
      </c>
      <c r="M126" s="369">
        <v>256.9197508961152</v>
      </c>
      <c r="N126" s="370">
        <v>1660215.4302906964</v>
      </c>
      <c r="P126" s="116"/>
      <c r="Q126" s="117"/>
      <c r="R126" s="118"/>
    </row>
    <row r="127" spans="1:18" x14ac:dyDescent="0.25">
      <c r="A127" s="266">
        <v>398</v>
      </c>
      <c r="B127" s="13" t="s">
        <v>479</v>
      </c>
      <c r="C127" s="267">
        <v>120693</v>
      </c>
      <c r="D127" s="268">
        <v>8.1</v>
      </c>
      <c r="E127" s="14">
        <v>206644783.06</v>
      </c>
      <c r="F127" s="14">
        <v>2551170161.2345681</v>
      </c>
      <c r="G127" s="269">
        <f>Tasaus[[#This Row],[Verotettava tulo (kunnallisvero), €]]*($D$11/100)</f>
        <v>190572411.04422224</v>
      </c>
      <c r="H127" s="14">
        <v>24579465.227971058</v>
      </c>
      <c r="I127" s="15">
        <v>21155762.241150003</v>
      </c>
      <c r="J127" s="15">
        <f>SUM(Tasaus[[#This Row],[Laskennallinen kunnallisvero, €]:[Laskennallinen kiinteistövero, €]])</f>
        <v>236307638.51334327</v>
      </c>
      <c r="K127" s="15">
        <f>Tasaus[[#This Row],[Laskennallinen verotulo yhteensä, €]]/Tasaus[[#This Row],[Asukasluku 31.12.2023]]</f>
        <v>1957.9233138072902</v>
      </c>
      <c r="L127" s="34">
        <f>$K$11-Tasaus[[#This Row],[Laskennallinen verotulo yhteensä, €/asukas (=tasausraja)]]</f>
        <v>245.31668619270954</v>
      </c>
      <c r="M127" s="369">
        <v>220.78501757343858</v>
      </c>
      <c r="N127" s="370">
        <v>26647206.125991024</v>
      </c>
      <c r="P127" s="116"/>
      <c r="Q127" s="117"/>
      <c r="R127" s="118"/>
    </row>
    <row r="128" spans="1:18" x14ac:dyDescent="0.25">
      <c r="A128" s="266">
        <v>399</v>
      </c>
      <c r="B128" s="13" t="s">
        <v>480</v>
      </c>
      <c r="C128" s="267">
        <v>7682</v>
      </c>
      <c r="D128" s="268">
        <v>9.6</v>
      </c>
      <c r="E128" s="14">
        <v>16051865.1</v>
      </c>
      <c r="F128" s="14">
        <v>167206928.125</v>
      </c>
      <c r="G128" s="269">
        <f>Tasaus[[#This Row],[Verotettava tulo (kunnallisvero), €]]*($D$11/100)</f>
        <v>12490357.5309375</v>
      </c>
      <c r="H128" s="14">
        <v>924168.57909191167</v>
      </c>
      <c r="I128" s="15">
        <v>810664.73910000001</v>
      </c>
      <c r="J128" s="15">
        <f>SUM(Tasaus[[#This Row],[Laskennallinen kunnallisvero, €]:[Laskennallinen kiinteistövero, €]])</f>
        <v>14225190.849129412</v>
      </c>
      <c r="K128" s="15">
        <f>Tasaus[[#This Row],[Laskennallinen verotulo yhteensä, €]]/Tasaus[[#This Row],[Asukasluku 31.12.2023]]</f>
        <v>1851.7561636461094</v>
      </c>
      <c r="L128" s="34">
        <f>$K$11-Tasaus[[#This Row],[Laskennallinen verotulo yhteensä, €/asukas (=tasausraja)]]</f>
        <v>351.48383635389041</v>
      </c>
      <c r="M128" s="369">
        <v>316.33545271850136</v>
      </c>
      <c r="N128" s="370">
        <v>2430088.9477835274</v>
      </c>
      <c r="P128" s="116"/>
      <c r="Q128" s="117"/>
      <c r="R128" s="118"/>
    </row>
    <row r="129" spans="1:18" x14ac:dyDescent="0.25">
      <c r="A129" s="266">
        <v>400</v>
      </c>
      <c r="B129" s="13" t="s">
        <v>481</v>
      </c>
      <c r="C129" s="267">
        <v>8441</v>
      </c>
      <c r="D129" s="268">
        <v>8.1</v>
      </c>
      <c r="E129" s="14">
        <v>12968945.01</v>
      </c>
      <c r="F129" s="14">
        <v>160110432.22222224</v>
      </c>
      <c r="G129" s="269">
        <f>Tasaus[[#This Row],[Verotettava tulo (kunnallisvero), €]]*($D$11/100)</f>
        <v>11960249.287000002</v>
      </c>
      <c r="H129" s="14">
        <v>1706401.5535261363</v>
      </c>
      <c r="I129" s="15">
        <v>1461133.6629999999</v>
      </c>
      <c r="J129" s="15">
        <f>SUM(Tasaus[[#This Row],[Laskennallinen kunnallisvero, €]:[Laskennallinen kiinteistövero, €]])</f>
        <v>15127784.50352614</v>
      </c>
      <c r="K129" s="15">
        <f>Tasaus[[#This Row],[Laskennallinen verotulo yhteensä, €]]/Tasaus[[#This Row],[Asukasluku 31.12.2023]]</f>
        <v>1792.1791853484351</v>
      </c>
      <c r="L129" s="34">
        <f>$K$11-Tasaus[[#This Row],[Laskennallinen verotulo yhteensä, €/asukas (=tasausraja)]]</f>
        <v>411.06081465156467</v>
      </c>
      <c r="M129" s="369">
        <v>369.95473318640819</v>
      </c>
      <c r="N129" s="370">
        <v>3122787.9028264717</v>
      </c>
      <c r="P129" s="116"/>
      <c r="Q129" s="117"/>
      <c r="R129" s="118"/>
    </row>
    <row r="130" spans="1:18" x14ac:dyDescent="0.25">
      <c r="A130" s="266">
        <v>402</v>
      </c>
      <c r="B130" s="13" t="s">
        <v>482</v>
      </c>
      <c r="C130" s="267">
        <v>8975</v>
      </c>
      <c r="D130" s="268">
        <v>9.4</v>
      </c>
      <c r="E130" s="14">
        <v>14787392.539999999</v>
      </c>
      <c r="F130" s="14">
        <v>157312686.59574467</v>
      </c>
      <c r="G130" s="269">
        <f>Tasaus[[#This Row],[Verotettava tulo (kunnallisvero), €]]*($D$11/100)</f>
        <v>11751257.688702127</v>
      </c>
      <c r="H130" s="14">
        <v>1451271.3941425246</v>
      </c>
      <c r="I130" s="15">
        <v>1240478.4846499998</v>
      </c>
      <c r="J130" s="15">
        <f>SUM(Tasaus[[#This Row],[Laskennallinen kunnallisvero, €]:[Laskennallinen kiinteistövero, €]])</f>
        <v>14443007.567494651</v>
      </c>
      <c r="K130" s="15">
        <f>Tasaus[[#This Row],[Laskennallinen verotulo yhteensä, €]]/Tasaus[[#This Row],[Asukasluku 31.12.2023]]</f>
        <v>1609.2487540384013</v>
      </c>
      <c r="L130" s="34">
        <f>$K$11-Tasaus[[#This Row],[Laskennallinen verotulo yhteensä, €/asukas (=tasausraja)]]</f>
        <v>593.99124596159845</v>
      </c>
      <c r="M130" s="369">
        <v>534.59212136543863</v>
      </c>
      <c r="N130" s="370">
        <v>4797964.2892548116</v>
      </c>
      <c r="P130" s="116"/>
      <c r="Q130" s="117"/>
      <c r="R130" s="118"/>
    </row>
    <row r="131" spans="1:18" x14ac:dyDescent="0.25">
      <c r="A131" s="266">
        <v>403</v>
      </c>
      <c r="B131" s="13" t="s">
        <v>483</v>
      </c>
      <c r="C131" s="267">
        <v>2789</v>
      </c>
      <c r="D131" s="268">
        <v>9.4</v>
      </c>
      <c r="E131" s="14">
        <v>4145937.71</v>
      </c>
      <c r="F131" s="14">
        <v>44105720.319148935</v>
      </c>
      <c r="G131" s="269">
        <f>Tasaus[[#This Row],[Verotettava tulo (kunnallisvero), €]]*($D$11/100)</f>
        <v>3294697.3078404255</v>
      </c>
      <c r="H131" s="14">
        <v>421003.13904117484</v>
      </c>
      <c r="I131" s="15">
        <v>596651.45274999994</v>
      </c>
      <c r="J131" s="15">
        <f>SUM(Tasaus[[#This Row],[Laskennallinen kunnallisvero, €]:[Laskennallinen kiinteistövero, €]])</f>
        <v>4312351.8996315999</v>
      </c>
      <c r="K131" s="15">
        <f>Tasaus[[#This Row],[Laskennallinen verotulo yhteensä, €]]/Tasaus[[#This Row],[Asukasluku 31.12.2023]]</f>
        <v>1546.2000357230547</v>
      </c>
      <c r="L131" s="34">
        <f>$K$11-Tasaus[[#This Row],[Laskennallinen verotulo yhteensä, €/asukas (=tasausraja)]]</f>
        <v>657.03996427694506</v>
      </c>
      <c r="M131" s="369">
        <v>591.33596784925055</v>
      </c>
      <c r="N131" s="370">
        <v>1649236.0143315599</v>
      </c>
      <c r="P131" s="116"/>
      <c r="Q131" s="117"/>
      <c r="R131" s="118"/>
    </row>
    <row r="132" spans="1:18" x14ac:dyDescent="0.25">
      <c r="A132" s="266">
        <v>405</v>
      </c>
      <c r="B132" s="13" t="s">
        <v>484</v>
      </c>
      <c r="C132" s="267">
        <v>72988</v>
      </c>
      <c r="D132" s="268">
        <v>8.3000000000000007</v>
      </c>
      <c r="E132" s="14">
        <v>126010125.73999999</v>
      </c>
      <c r="F132" s="14">
        <v>1518194286.0240963</v>
      </c>
      <c r="G132" s="269">
        <f>Tasaus[[#This Row],[Verotettava tulo (kunnallisvero), €]]*($D$11/100)</f>
        <v>113409113.16599999</v>
      </c>
      <c r="H132" s="14">
        <v>25291498.003557485</v>
      </c>
      <c r="I132" s="15">
        <v>12527404.850550001</v>
      </c>
      <c r="J132" s="15">
        <f>SUM(Tasaus[[#This Row],[Laskennallinen kunnallisvero, €]:[Laskennallinen kiinteistövero, €]])</f>
        <v>151228016.02010748</v>
      </c>
      <c r="K132" s="15">
        <f>Tasaus[[#This Row],[Laskennallinen verotulo yhteensä, €]]/Tasaus[[#This Row],[Asukasluku 31.12.2023]]</f>
        <v>2071.9572535225993</v>
      </c>
      <c r="L132" s="34">
        <f>$K$11-Tasaus[[#This Row],[Laskennallinen verotulo yhteensä, €/asukas (=tasausraja)]]</f>
        <v>131.28274647740045</v>
      </c>
      <c r="M132" s="369">
        <v>118.15447182966041</v>
      </c>
      <c r="N132" s="370">
        <v>8623858.5899032541</v>
      </c>
      <c r="P132" s="116"/>
      <c r="Q132" s="117"/>
      <c r="R132" s="118"/>
    </row>
    <row r="133" spans="1:18" x14ac:dyDescent="0.25">
      <c r="A133" s="266">
        <v>407</v>
      </c>
      <c r="B133" s="13" t="s">
        <v>485</v>
      </c>
      <c r="C133" s="267">
        <v>2449</v>
      </c>
      <c r="D133" s="268">
        <v>8.9</v>
      </c>
      <c r="E133" s="14">
        <v>4069615.57</v>
      </c>
      <c r="F133" s="14">
        <v>45726017.640449435</v>
      </c>
      <c r="G133" s="269">
        <f>Tasaus[[#This Row],[Verotettava tulo (kunnallisvero), €]]*($D$11/100)</f>
        <v>3415733.517741573</v>
      </c>
      <c r="H133" s="14">
        <v>365360.98266379553</v>
      </c>
      <c r="I133" s="15">
        <v>385277.3591</v>
      </c>
      <c r="J133" s="15">
        <f>SUM(Tasaus[[#This Row],[Laskennallinen kunnallisvero, €]:[Laskennallinen kiinteistövero, €]])</f>
        <v>4166371.8595053684</v>
      </c>
      <c r="K133" s="15">
        <f>Tasaus[[#This Row],[Laskennallinen verotulo yhteensä, €]]/Tasaus[[#This Row],[Asukasluku 31.12.2023]]</f>
        <v>1701.2543321785906</v>
      </c>
      <c r="L133" s="34">
        <f>$K$11-Tasaus[[#This Row],[Laskennallinen verotulo yhteensä, €/asukas (=tasausraja)]]</f>
        <v>501.98566782140915</v>
      </c>
      <c r="M133" s="369">
        <v>451.78710103926824</v>
      </c>
      <c r="N133" s="370">
        <v>1106426.6104451679</v>
      </c>
      <c r="P133" s="116"/>
      <c r="Q133" s="117"/>
      <c r="R133" s="118"/>
    </row>
    <row r="134" spans="1:18" x14ac:dyDescent="0.25">
      <c r="A134" s="266">
        <v>408</v>
      </c>
      <c r="B134" s="13" t="s">
        <v>486</v>
      </c>
      <c r="C134" s="267">
        <v>14024</v>
      </c>
      <c r="D134" s="268">
        <v>8.9</v>
      </c>
      <c r="E134" s="14">
        <v>24118065.079999998</v>
      </c>
      <c r="F134" s="14">
        <v>270989495.28089887</v>
      </c>
      <c r="G134" s="269">
        <f>Tasaus[[#This Row],[Verotettava tulo (kunnallisvero), €]]*($D$11/100)</f>
        <v>20242915.297483146</v>
      </c>
      <c r="H134" s="14">
        <v>2345704.2079713126</v>
      </c>
      <c r="I134" s="15">
        <v>1827217.81755</v>
      </c>
      <c r="J134" s="15">
        <f>SUM(Tasaus[[#This Row],[Laskennallinen kunnallisvero, €]:[Laskennallinen kiinteistövero, €]])</f>
        <v>24415837.323004458</v>
      </c>
      <c r="K134" s="15">
        <f>Tasaus[[#This Row],[Laskennallinen verotulo yhteensä, €]]/Tasaus[[#This Row],[Asukasluku 31.12.2023]]</f>
        <v>1741.0038022678593</v>
      </c>
      <c r="L134" s="34">
        <f>$K$11-Tasaus[[#This Row],[Laskennallinen verotulo yhteensä, €/asukas (=tasausraja)]]</f>
        <v>462.23619773214045</v>
      </c>
      <c r="M134" s="369">
        <v>416.01257795892644</v>
      </c>
      <c r="N134" s="370">
        <v>5834160.3932959847</v>
      </c>
      <c r="P134" s="116"/>
      <c r="Q134" s="117"/>
      <c r="R134" s="118"/>
    </row>
    <row r="135" spans="1:18" x14ac:dyDescent="0.25">
      <c r="A135" s="266">
        <v>410</v>
      </c>
      <c r="B135" s="13" t="s">
        <v>487</v>
      </c>
      <c r="C135" s="267">
        <v>18762</v>
      </c>
      <c r="D135" s="268">
        <v>9.9</v>
      </c>
      <c r="E135" s="14">
        <v>36750480.299999997</v>
      </c>
      <c r="F135" s="14">
        <v>371216972.72727269</v>
      </c>
      <c r="G135" s="269">
        <f>Tasaus[[#This Row],[Verotettava tulo (kunnallisvero), €]]*($D$11/100)</f>
        <v>27729907.86272727</v>
      </c>
      <c r="H135" s="14">
        <v>2029280.5196218353</v>
      </c>
      <c r="I135" s="15">
        <v>2755204.6331000002</v>
      </c>
      <c r="J135" s="15">
        <f>SUM(Tasaus[[#This Row],[Laskennallinen kunnallisvero, €]:[Laskennallinen kiinteistövero, €]])</f>
        <v>32514393.015449103</v>
      </c>
      <c r="K135" s="15">
        <f>Tasaus[[#This Row],[Laskennallinen verotulo yhteensä, €]]/Tasaus[[#This Row],[Asukasluku 31.12.2023]]</f>
        <v>1732.9918460424849</v>
      </c>
      <c r="L135" s="34">
        <f>$K$11-Tasaus[[#This Row],[Laskennallinen verotulo yhteensä, €/asukas (=tasausraja)]]</f>
        <v>470.24815395751489</v>
      </c>
      <c r="M135" s="369">
        <v>423.2233385617634</v>
      </c>
      <c r="N135" s="370">
        <v>7940516.2780958051</v>
      </c>
      <c r="P135" s="116"/>
      <c r="Q135" s="117"/>
      <c r="R135" s="118"/>
    </row>
    <row r="136" spans="1:18" x14ac:dyDescent="0.25">
      <c r="A136" s="266">
        <v>416</v>
      </c>
      <c r="B136" s="13" t="s">
        <v>488</v>
      </c>
      <c r="C136" s="267">
        <v>2862</v>
      </c>
      <c r="D136" s="268">
        <v>9.9</v>
      </c>
      <c r="E136" s="14">
        <v>5524938.2400000002</v>
      </c>
      <c r="F136" s="14">
        <v>55807456.969696969</v>
      </c>
      <c r="G136" s="269">
        <f>Tasaus[[#This Row],[Verotettava tulo (kunnallisvero), €]]*($D$11/100)</f>
        <v>4168817.0356363636</v>
      </c>
      <c r="H136" s="14">
        <v>289433.02130467806</v>
      </c>
      <c r="I136" s="15">
        <v>478882.19894999999</v>
      </c>
      <c r="J136" s="15">
        <f>SUM(Tasaus[[#This Row],[Laskennallinen kunnallisvero, €]:[Laskennallinen kiinteistövero, €]])</f>
        <v>4937132.2558910418</v>
      </c>
      <c r="K136" s="15">
        <f>Tasaus[[#This Row],[Laskennallinen verotulo yhteensä, €]]/Tasaus[[#This Row],[Asukasluku 31.12.2023]]</f>
        <v>1725.0636813036485</v>
      </c>
      <c r="L136" s="34">
        <f>$K$11-Tasaus[[#This Row],[Laskennallinen verotulo yhteensä, €/asukas (=tasausraja)]]</f>
        <v>478.17631869635125</v>
      </c>
      <c r="M136" s="369">
        <v>430.35868682671611</v>
      </c>
      <c r="N136" s="370">
        <v>1231686.5616980614</v>
      </c>
      <c r="P136" s="116"/>
      <c r="Q136" s="117"/>
      <c r="R136" s="118"/>
    </row>
    <row r="137" spans="1:18" x14ac:dyDescent="0.25">
      <c r="A137" s="266">
        <v>418</v>
      </c>
      <c r="B137" s="13" t="s">
        <v>489</v>
      </c>
      <c r="C137" s="267">
        <v>24711</v>
      </c>
      <c r="D137" s="268">
        <v>8.4</v>
      </c>
      <c r="E137" s="14">
        <v>50629336.93</v>
      </c>
      <c r="F137" s="14">
        <v>602730201.54761899</v>
      </c>
      <c r="G137" s="269">
        <f>Tasaus[[#This Row],[Verotettava tulo (kunnallisvero), €]]*($D$11/100)</f>
        <v>45023946.05560714</v>
      </c>
      <c r="H137" s="14">
        <v>3693997.5410328894</v>
      </c>
      <c r="I137" s="15">
        <v>4274379.6348000001</v>
      </c>
      <c r="J137" s="15">
        <f>SUM(Tasaus[[#This Row],[Laskennallinen kunnallisvero, €]:[Laskennallinen kiinteistövero, €]])</f>
        <v>52992323.23144003</v>
      </c>
      <c r="K137" s="15">
        <f>Tasaus[[#This Row],[Laskennallinen verotulo yhteensä, €]]/Tasaus[[#This Row],[Asukasluku 31.12.2023]]</f>
        <v>2144.4831545238976</v>
      </c>
      <c r="L137" s="34">
        <f>$K$11-Tasaus[[#This Row],[Laskennallinen verotulo yhteensä, €/asukas (=tasausraja)]]</f>
        <v>58.756845476102171</v>
      </c>
      <c r="M137" s="369">
        <v>52.881160928491958</v>
      </c>
      <c r="N137" s="370">
        <v>1306746.3677039647</v>
      </c>
      <c r="P137" s="116"/>
      <c r="Q137" s="117"/>
      <c r="R137" s="118"/>
    </row>
    <row r="138" spans="1:18" x14ac:dyDescent="0.25">
      <c r="A138" s="266">
        <v>420</v>
      </c>
      <c r="B138" s="13" t="s">
        <v>490</v>
      </c>
      <c r="C138" s="267">
        <v>9049</v>
      </c>
      <c r="D138" s="268">
        <v>8.4</v>
      </c>
      <c r="E138" s="14">
        <v>14922584.33</v>
      </c>
      <c r="F138" s="14">
        <v>177649813.45238096</v>
      </c>
      <c r="G138" s="269">
        <f>Tasaus[[#This Row],[Verotettava tulo (kunnallisvero), €]]*($D$11/100)</f>
        <v>13270441.064892858</v>
      </c>
      <c r="H138" s="14">
        <v>1971161.2882898615</v>
      </c>
      <c r="I138" s="15">
        <v>1775048.1202000002</v>
      </c>
      <c r="J138" s="15">
        <f>SUM(Tasaus[[#This Row],[Laskennallinen kunnallisvero, €]:[Laskennallinen kiinteistövero, €]])</f>
        <v>17016650.473382719</v>
      </c>
      <c r="K138" s="15">
        <f>Tasaus[[#This Row],[Laskennallinen verotulo yhteensä, €]]/Tasaus[[#This Row],[Asukasluku 31.12.2023]]</f>
        <v>1880.5006601152302</v>
      </c>
      <c r="L138" s="34">
        <f>$K$11-Tasaus[[#This Row],[Laskennallinen verotulo yhteensä, €/asukas (=tasausraja)]]</f>
        <v>322.73933988476961</v>
      </c>
      <c r="M138" s="369">
        <v>290.46540589629268</v>
      </c>
      <c r="N138" s="370">
        <v>2628421.4579555523</v>
      </c>
      <c r="P138" s="116"/>
      <c r="Q138" s="117"/>
      <c r="R138" s="118"/>
    </row>
    <row r="139" spans="1:18" x14ac:dyDescent="0.25">
      <c r="A139" s="266">
        <v>421</v>
      </c>
      <c r="B139" s="13" t="s">
        <v>491</v>
      </c>
      <c r="C139" s="267">
        <v>682</v>
      </c>
      <c r="D139" s="268">
        <v>9.4</v>
      </c>
      <c r="E139" s="14">
        <v>1089443.94</v>
      </c>
      <c r="F139" s="14">
        <v>11589829.148936169</v>
      </c>
      <c r="G139" s="269">
        <f>Tasaus[[#This Row],[Verotettava tulo (kunnallisvero), €]]*($D$11/100)</f>
        <v>865760.23742553184</v>
      </c>
      <c r="H139" s="14">
        <v>286432.5765986109</v>
      </c>
      <c r="I139" s="15">
        <v>320497.44484999997</v>
      </c>
      <c r="J139" s="15">
        <f>SUM(Tasaus[[#This Row],[Laskennallinen kunnallisvero, €]:[Laskennallinen kiinteistövero, €]])</f>
        <v>1472690.2588741425</v>
      </c>
      <c r="K139" s="15">
        <f>Tasaus[[#This Row],[Laskennallinen verotulo yhteensä, €]]/Tasaus[[#This Row],[Asukasluku 31.12.2023]]</f>
        <v>2159.3698810471296</v>
      </c>
      <c r="L139" s="34">
        <f>$K$11-Tasaus[[#This Row],[Laskennallinen verotulo yhteensä, €/asukas (=tasausraja)]]</f>
        <v>43.870118952870143</v>
      </c>
      <c r="M139" s="369">
        <v>39.483107057583133</v>
      </c>
      <c r="N139" s="370">
        <v>26927.479013271695</v>
      </c>
      <c r="P139" s="116"/>
      <c r="Q139" s="117"/>
      <c r="R139" s="118"/>
    </row>
    <row r="140" spans="1:18" x14ac:dyDescent="0.25">
      <c r="A140" s="266">
        <v>422</v>
      </c>
      <c r="B140" s="13" t="s">
        <v>492</v>
      </c>
      <c r="C140" s="267">
        <v>10228</v>
      </c>
      <c r="D140" s="268">
        <v>8.4</v>
      </c>
      <c r="E140" s="14">
        <v>15084145.970000001</v>
      </c>
      <c r="F140" s="14">
        <v>179573166.30952379</v>
      </c>
      <c r="G140" s="269">
        <f>Tasaus[[#This Row],[Verotettava tulo (kunnallisvero), €]]*($D$11/100)</f>
        <v>13414115.523321427</v>
      </c>
      <c r="H140" s="14">
        <v>4174554.1980605931</v>
      </c>
      <c r="I140" s="15">
        <v>1985312.3513499999</v>
      </c>
      <c r="J140" s="15">
        <f>SUM(Tasaus[[#This Row],[Laskennallinen kunnallisvero, €]:[Laskennallinen kiinteistövero, €]])</f>
        <v>19573982.07273202</v>
      </c>
      <c r="K140" s="15">
        <f>Tasaus[[#This Row],[Laskennallinen verotulo yhteensä, €]]/Tasaus[[#This Row],[Asukasluku 31.12.2023]]</f>
        <v>1913.764379422372</v>
      </c>
      <c r="L140" s="34">
        <f>$K$11-Tasaus[[#This Row],[Laskennallinen verotulo yhteensä, €/asukas (=tasausraja)]]</f>
        <v>289.47562057762775</v>
      </c>
      <c r="M140" s="369">
        <v>260.528058519865</v>
      </c>
      <c r="N140" s="370">
        <v>2664680.9825411793</v>
      </c>
      <c r="P140" s="116"/>
      <c r="Q140" s="117"/>
      <c r="R140" s="118"/>
    </row>
    <row r="141" spans="1:18" x14ac:dyDescent="0.25">
      <c r="A141" s="266">
        <v>423</v>
      </c>
      <c r="B141" s="13" t="s">
        <v>493</v>
      </c>
      <c r="C141" s="267">
        <v>20637</v>
      </c>
      <c r="D141" s="268">
        <v>6.9</v>
      </c>
      <c r="E141" s="14">
        <v>34748336.259999998</v>
      </c>
      <c r="F141" s="14">
        <v>503599076.231884</v>
      </c>
      <c r="G141" s="269">
        <f>Tasaus[[#This Row],[Verotettava tulo (kunnallisvero), €]]*($D$11/100)</f>
        <v>37618850.994521737</v>
      </c>
      <c r="H141" s="14">
        <v>3429666.3471509148</v>
      </c>
      <c r="I141" s="15">
        <v>3126185.7362500005</v>
      </c>
      <c r="J141" s="15">
        <f>SUM(Tasaus[[#This Row],[Laskennallinen kunnallisvero, €]:[Laskennallinen kiinteistövero, €]])</f>
        <v>44174703.07792265</v>
      </c>
      <c r="K141" s="15">
        <f>Tasaus[[#This Row],[Laskennallinen verotulo yhteensä, €]]/Tasaus[[#This Row],[Asukasluku 31.12.2023]]</f>
        <v>2140.5583698174469</v>
      </c>
      <c r="L141" s="34">
        <f>$K$11-Tasaus[[#This Row],[Laskennallinen verotulo yhteensä, €/asukas (=tasausraja)]]</f>
        <v>62.681630182552908</v>
      </c>
      <c r="M141" s="369">
        <v>56.413467164297622</v>
      </c>
      <c r="N141" s="370">
        <v>1164204.72186961</v>
      </c>
      <c r="P141" s="116"/>
      <c r="Q141" s="117"/>
      <c r="R141" s="118"/>
    </row>
    <row r="142" spans="1:18" x14ac:dyDescent="0.25">
      <c r="A142" s="266">
        <v>425</v>
      </c>
      <c r="B142" s="13" t="s">
        <v>494</v>
      </c>
      <c r="C142" s="267">
        <v>10256</v>
      </c>
      <c r="D142" s="268">
        <v>8.9</v>
      </c>
      <c r="E142" s="14">
        <v>17588997.300000001</v>
      </c>
      <c r="F142" s="14">
        <v>197629183.14606741</v>
      </c>
      <c r="G142" s="269">
        <f>Tasaus[[#This Row],[Verotettava tulo (kunnallisvero), €]]*($D$11/100)</f>
        <v>14762899.981011236</v>
      </c>
      <c r="H142" s="14">
        <v>851685.07886532287</v>
      </c>
      <c r="I142" s="15">
        <v>1070184.3963500003</v>
      </c>
      <c r="J142" s="15">
        <f>SUM(Tasaus[[#This Row],[Laskennallinen kunnallisvero, €]:[Laskennallinen kiinteistövero, €]])</f>
        <v>16684769.456226559</v>
      </c>
      <c r="K142" s="15">
        <f>Tasaus[[#This Row],[Laskennallinen verotulo yhteensä, €]]/Tasaus[[#This Row],[Asukasluku 31.12.2023]]</f>
        <v>1626.8300951858969</v>
      </c>
      <c r="L142" s="34">
        <f>$K$11-Tasaus[[#This Row],[Laskennallinen verotulo yhteensä, €/asukas (=tasausraja)]]</f>
        <v>576.4099048141029</v>
      </c>
      <c r="M142" s="369">
        <v>518.76891433269259</v>
      </c>
      <c r="N142" s="370">
        <v>5320493.9853960956</v>
      </c>
      <c r="P142" s="116"/>
      <c r="Q142" s="117"/>
      <c r="R142" s="118"/>
    </row>
    <row r="143" spans="1:18" x14ac:dyDescent="0.25">
      <c r="A143" s="266">
        <v>426</v>
      </c>
      <c r="B143" s="13" t="s">
        <v>495</v>
      </c>
      <c r="C143" s="267">
        <v>11969</v>
      </c>
      <c r="D143" s="268">
        <v>8.9</v>
      </c>
      <c r="E143" s="14">
        <v>20225724.809999999</v>
      </c>
      <c r="F143" s="14">
        <v>227255334.94382018</v>
      </c>
      <c r="G143" s="269">
        <f>Tasaus[[#This Row],[Verotettava tulo (kunnallisvero), €]]*($D$11/100)</f>
        <v>16975973.520303369</v>
      </c>
      <c r="H143" s="14">
        <v>1257284.618014385</v>
      </c>
      <c r="I143" s="15">
        <v>1737058.9292500003</v>
      </c>
      <c r="J143" s="15">
        <f>SUM(Tasaus[[#This Row],[Laskennallinen kunnallisvero, €]:[Laskennallinen kiinteistövero, €]])</f>
        <v>19970317.067567755</v>
      </c>
      <c r="K143" s="15">
        <f>Tasaus[[#This Row],[Laskennallinen verotulo yhteensä, €]]/Tasaus[[#This Row],[Asukasluku 31.12.2023]]</f>
        <v>1668.5033893865616</v>
      </c>
      <c r="L143" s="34">
        <f>$K$11-Tasaus[[#This Row],[Laskennallinen verotulo yhteensä, €/asukas (=tasausraja)]]</f>
        <v>534.73661061343819</v>
      </c>
      <c r="M143" s="369">
        <v>481.26294955209437</v>
      </c>
      <c r="N143" s="370">
        <v>5760236.2431890173</v>
      </c>
      <c r="P143" s="116"/>
      <c r="Q143" s="117"/>
      <c r="R143" s="118"/>
    </row>
    <row r="144" spans="1:18" x14ac:dyDescent="0.25">
      <c r="A144" s="266">
        <v>430</v>
      </c>
      <c r="B144" s="13" t="s">
        <v>496</v>
      </c>
      <c r="C144" s="267">
        <v>15420</v>
      </c>
      <c r="D144" s="268">
        <v>8.4</v>
      </c>
      <c r="E144" s="14">
        <v>23649925.82</v>
      </c>
      <c r="F144" s="14">
        <v>281546735.95238096</v>
      </c>
      <c r="G144" s="269">
        <f>Tasaus[[#This Row],[Verotettava tulo (kunnallisvero), €]]*($D$11/100)</f>
        <v>21031541.175642859</v>
      </c>
      <c r="H144" s="14">
        <v>2992410.5934933913</v>
      </c>
      <c r="I144" s="15">
        <v>2692153.7827500007</v>
      </c>
      <c r="J144" s="15">
        <f>SUM(Tasaus[[#This Row],[Laskennallinen kunnallisvero, €]:[Laskennallinen kiinteistövero, €]])</f>
        <v>26716105.551886249</v>
      </c>
      <c r="K144" s="15">
        <f>Tasaus[[#This Row],[Laskennallinen verotulo yhteensä, €]]/Tasaus[[#This Row],[Asukasluku 31.12.2023]]</f>
        <v>1732.5619683454117</v>
      </c>
      <c r="L144" s="34">
        <f>$K$11-Tasaus[[#This Row],[Laskennallinen verotulo yhteensä, €/asukas (=tasausraja)]]</f>
        <v>470.67803165458804</v>
      </c>
      <c r="M144" s="369">
        <v>423.61022848912927</v>
      </c>
      <c r="N144" s="370">
        <v>6532069.7233023737</v>
      </c>
      <c r="P144" s="116"/>
      <c r="Q144" s="117"/>
      <c r="R144" s="118"/>
    </row>
    <row r="145" spans="1:18" x14ac:dyDescent="0.25">
      <c r="A145" s="266">
        <v>433</v>
      </c>
      <c r="B145" s="13" t="s">
        <v>497</v>
      </c>
      <c r="C145" s="267">
        <v>7692</v>
      </c>
      <c r="D145" s="268">
        <v>8.9</v>
      </c>
      <c r="E145" s="14">
        <v>13949627.060000001</v>
      </c>
      <c r="F145" s="14">
        <v>156737382.6966292</v>
      </c>
      <c r="G145" s="269">
        <f>Tasaus[[#This Row],[Verotettava tulo (kunnallisvero), €]]*($D$11/100)</f>
        <v>11708282.487438202</v>
      </c>
      <c r="H145" s="14">
        <v>1304069.0006457819</v>
      </c>
      <c r="I145" s="15">
        <v>1476200.4013000005</v>
      </c>
      <c r="J145" s="15">
        <f>SUM(Tasaus[[#This Row],[Laskennallinen kunnallisvero, €]:[Laskennallinen kiinteistövero, €]])</f>
        <v>14488551.889383985</v>
      </c>
      <c r="K145" s="15">
        <f>Tasaus[[#This Row],[Laskennallinen verotulo yhteensä, €]]/Tasaus[[#This Row],[Asukasluku 31.12.2023]]</f>
        <v>1883.5870891034822</v>
      </c>
      <c r="L145" s="34">
        <f>$K$11-Tasaus[[#This Row],[Laskennallinen verotulo yhteensä, €/asukas (=tasausraja)]]</f>
        <v>319.6529108965176</v>
      </c>
      <c r="M145" s="369">
        <v>287.68761980686583</v>
      </c>
      <c r="N145" s="370">
        <v>2212893.1715544118</v>
      </c>
      <c r="P145" s="116"/>
      <c r="Q145" s="117"/>
      <c r="R145" s="118"/>
    </row>
    <row r="146" spans="1:18" x14ac:dyDescent="0.25">
      <c r="A146" s="266">
        <v>434</v>
      </c>
      <c r="B146" s="13" t="s">
        <v>498</v>
      </c>
      <c r="C146" s="267">
        <v>14458</v>
      </c>
      <c r="D146" s="268">
        <v>7.6</v>
      </c>
      <c r="E146" s="14">
        <v>23507835.66</v>
      </c>
      <c r="F146" s="14">
        <v>309313627.10526317</v>
      </c>
      <c r="G146" s="269">
        <f>Tasaus[[#This Row],[Verotettava tulo (kunnallisvero), €]]*($D$11/100)</f>
        <v>23105727.944763161</v>
      </c>
      <c r="H146" s="14">
        <v>9369950.7274254896</v>
      </c>
      <c r="I146" s="15">
        <v>3648620.7267999994</v>
      </c>
      <c r="J146" s="15">
        <f>SUM(Tasaus[[#This Row],[Laskennallinen kunnallisvero, €]:[Laskennallinen kiinteistövero, €]])</f>
        <v>36124299.398988649</v>
      </c>
      <c r="K146" s="15">
        <f>Tasaus[[#This Row],[Laskennallinen verotulo yhteensä, €]]/Tasaus[[#This Row],[Asukasluku 31.12.2023]]</f>
        <v>2498.5682251340882</v>
      </c>
      <c r="L146" s="34">
        <f>$K$11-Tasaus[[#This Row],[Laskennallinen verotulo yhteensä, €/asukas (=tasausraja)]]</f>
        <v>-295.32822513408837</v>
      </c>
      <c r="M146" s="369">
        <v>-29.532822513408838</v>
      </c>
      <c r="N146" s="370">
        <v>-426985.54789886501</v>
      </c>
      <c r="P146" s="116"/>
      <c r="Q146" s="117"/>
      <c r="R146" s="118"/>
    </row>
    <row r="147" spans="1:18" x14ac:dyDescent="0.25">
      <c r="A147" s="266">
        <v>435</v>
      </c>
      <c r="B147" s="13" t="s">
        <v>499</v>
      </c>
      <c r="C147" s="267">
        <v>702</v>
      </c>
      <c r="D147" s="268">
        <v>6.4</v>
      </c>
      <c r="E147" s="14">
        <v>885637.1</v>
      </c>
      <c r="F147" s="14">
        <v>13838079.6875</v>
      </c>
      <c r="G147" s="269">
        <f>Tasaus[[#This Row],[Verotettava tulo (kunnallisvero), €]]*($D$11/100)</f>
        <v>1033704.5526562501</v>
      </c>
      <c r="H147" s="14">
        <v>197469.26758863026</v>
      </c>
      <c r="I147" s="15">
        <v>258272.28885000001</v>
      </c>
      <c r="J147" s="15">
        <f>SUM(Tasaus[[#This Row],[Laskennallinen kunnallisvero, €]:[Laskennallinen kiinteistövero, €]])</f>
        <v>1489446.1090948805</v>
      </c>
      <c r="K147" s="15">
        <f>Tasaus[[#This Row],[Laskennallinen verotulo yhteensä, €]]/Tasaus[[#This Row],[Asukasluku 31.12.2023]]</f>
        <v>2121.7181041237613</v>
      </c>
      <c r="L147" s="34">
        <f>$K$11-Tasaus[[#This Row],[Laskennallinen verotulo yhteensä, €/asukas (=tasausraja)]]</f>
        <v>81.521895876238432</v>
      </c>
      <c r="M147" s="369">
        <v>73.369706288614594</v>
      </c>
      <c r="N147" s="370">
        <v>51505.533814607443</v>
      </c>
      <c r="P147" s="116"/>
      <c r="Q147" s="117"/>
      <c r="R147" s="118"/>
    </row>
    <row r="148" spans="1:18" x14ac:dyDescent="0.25">
      <c r="A148" s="266">
        <v>436</v>
      </c>
      <c r="B148" s="13" t="s">
        <v>500</v>
      </c>
      <c r="C148" s="267">
        <v>2033</v>
      </c>
      <c r="D148" s="268">
        <v>8.9</v>
      </c>
      <c r="E148" s="14">
        <v>3052752.57</v>
      </c>
      <c r="F148" s="14">
        <v>34300590.674157299</v>
      </c>
      <c r="G148" s="269">
        <f>Tasaus[[#This Row],[Verotettava tulo (kunnallisvero), €]]*($D$11/100)</f>
        <v>2562254.1233595503</v>
      </c>
      <c r="H148" s="14">
        <v>142014.62871578921</v>
      </c>
      <c r="I148" s="15">
        <v>178517.39235000004</v>
      </c>
      <c r="J148" s="15">
        <f>SUM(Tasaus[[#This Row],[Laskennallinen kunnallisvero, €]:[Laskennallinen kiinteistövero, €]])</f>
        <v>2882786.1444253395</v>
      </c>
      <c r="K148" s="15">
        <f>Tasaus[[#This Row],[Laskennallinen verotulo yhteensä, €]]/Tasaus[[#This Row],[Asukasluku 31.12.2023]]</f>
        <v>1417.9961359691783</v>
      </c>
      <c r="L148" s="34">
        <f>$K$11-Tasaus[[#This Row],[Laskennallinen verotulo yhteensä, €/asukas (=tasausraja)]]</f>
        <v>785.24386403082144</v>
      </c>
      <c r="M148" s="369">
        <v>706.71947762773937</v>
      </c>
      <c r="N148" s="370">
        <v>1436760.6980171942</v>
      </c>
      <c r="P148" s="116"/>
      <c r="Q148" s="117"/>
      <c r="R148" s="118"/>
    </row>
    <row r="149" spans="1:18" x14ac:dyDescent="0.25">
      <c r="A149" s="266">
        <v>440</v>
      </c>
      <c r="B149" s="13" t="s">
        <v>501</v>
      </c>
      <c r="C149" s="267">
        <v>5843</v>
      </c>
      <c r="D149" s="268">
        <v>8.3000000000000007</v>
      </c>
      <c r="E149" s="14">
        <v>8903895.5099999998</v>
      </c>
      <c r="F149" s="14">
        <v>107275849.51807228</v>
      </c>
      <c r="G149" s="269">
        <f>Tasaus[[#This Row],[Verotettava tulo (kunnallisvero), €]]*($D$11/100)</f>
        <v>8013505.9589999998</v>
      </c>
      <c r="H149" s="14">
        <v>406682.16874506185</v>
      </c>
      <c r="I149" s="15">
        <v>827792.81270000001</v>
      </c>
      <c r="J149" s="15">
        <f>SUM(Tasaus[[#This Row],[Laskennallinen kunnallisvero, €]:[Laskennallinen kiinteistövero, €]])</f>
        <v>9247980.9404450618</v>
      </c>
      <c r="K149" s="15">
        <f>Tasaus[[#This Row],[Laskennallinen verotulo yhteensä, €]]/Tasaus[[#This Row],[Asukasluku 31.12.2023]]</f>
        <v>1582.7453261073185</v>
      </c>
      <c r="L149" s="34">
        <f>$K$11-Tasaus[[#This Row],[Laskennallinen verotulo yhteensä, €/asukas (=tasausraja)]]</f>
        <v>620.49467389268125</v>
      </c>
      <c r="M149" s="369">
        <v>558.44520650341315</v>
      </c>
      <c r="N149" s="370">
        <v>3262995.341599443</v>
      </c>
      <c r="P149" s="116"/>
      <c r="Q149" s="117"/>
      <c r="R149" s="118"/>
    </row>
    <row r="150" spans="1:18" x14ac:dyDescent="0.25">
      <c r="A150" s="266">
        <v>441</v>
      </c>
      <c r="B150" s="13" t="s">
        <v>502</v>
      </c>
      <c r="C150" s="267">
        <v>4396</v>
      </c>
      <c r="D150" s="268">
        <v>8.8000000000000007</v>
      </c>
      <c r="E150" s="14">
        <v>7152231.5099999998</v>
      </c>
      <c r="F150" s="14">
        <v>81275358.068181813</v>
      </c>
      <c r="G150" s="269">
        <f>Tasaus[[#This Row],[Verotettava tulo (kunnallisvero), €]]*($D$11/100)</f>
        <v>6071269.247693182</v>
      </c>
      <c r="H150" s="14">
        <v>1173532.2871024252</v>
      </c>
      <c r="I150" s="15">
        <v>1023078.1860500001</v>
      </c>
      <c r="J150" s="15">
        <f>SUM(Tasaus[[#This Row],[Laskennallinen kunnallisvero, €]:[Laskennallinen kiinteistövero, €]])</f>
        <v>8267879.720845608</v>
      </c>
      <c r="K150" s="15">
        <f>Tasaus[[#This Row],[Laskennallinen verotulo yhteensä, €]]/Tasaus[[#This Row],[Asukasluku 31.12.2023]]</f>
        <v>1880.7733668893559</v>
      </c>
      <c r="L150" s="34">
        <f>$K$11-Tasaus[[#This Row],[Laskennallinen verotulo yhteensä, €/asukas (=tasausraja)]]</f>
        <v>322.4666331106439</v>
      </c>
      <c r="M150" s="369">
        <v>290.21996979957953</v>
      </c>
      <c r="N150" s="370">
        <v>1275806.9872389517</v>
      </c>
      <c r="P150" s="116"/>
      <c r="Q150" s="117"/>
      <c r="R150" s="118"/>
    </row>
    <row r="151" spans="1:18" x14ac:dyDescent="0.25">
      <c r="A151" s="266">
        <v>444</v>
      </c>
      <c r="B151" s="13" t="s">
        <v>503</v>
      </c>
      <c r="C151" s="267">
        <v>45645</v>
      </c>
      <c r="D151" s="268">
        <v>7.9</v>
      </c>
      <c r="E151" s="14">
        <v>83456694.709999993</v>
      </c>
      <c r="F151" s="14">
        <v>1056413857.0886074</v>
      </c>
      <c r="G151" s="269">
        <f>Tasaus[[#This Row],[Verotettava tulo (kunnallisvero), €]]*($D$11/100)</f>
        <v>78914115.124518976</v>
      </c>
      <c r="H151" s="14">
        <v>7993520.8784766318</v>
      </c>
      <c r="I151" s="15">
        <v>8813532.0188500006</v>
      </c>
      <c r="J151" s="15">
        <f>SUM(Tasaus[[#This Row],[Laskennallinen kunnallisvero, €]:[Laskennallinen kiinteistövero, €]])</f>
        <v>95721168.021845609</v>
      </c>
      <c r="K151" s="15">
        <f>Tasaus[[#This Row],[Laskennallinen verotulo yhteensä, €]]/Tasaus[[#This Row],[Asukasluku 31.12.2023]]</f>
        <v>2097.0789357398535</v>
      </c>
      <c r="L151" s="34">
        <f>$K$11-Tasaus[[#This Row],[Laskennallinen verotulo yhteensä, €/asukas (=tasausraja)]]</f>
        <v>106.1610642601463</v>
      </c>
      <c r="M151" s="369">
        <v>95.544957834131679</v>
      </c>
      <c r="N151" s="370">
        <v>4361149.6003389405</v>
      </c>
      <c r="P151" s="116"/>
      <c r="Q151" s="117"/>
      <c r="R151" s="118"/>
    </row>
    <row r="152" spans="1:18" x14ac:dyDescent="0.25">
      <c r="A152" s="266">
        <v>445</v>
      </c>
      <c r="B152" s="13" t="s">
        <v>152</v>
      </c>
      <c r="C152" s="267">
        <v>14999</v>
      </c>
      <c r="D152" s="268">
        <v>7.9</v>
      </c>
      <c r="E152" s="14">
        <v>28251573.079999998</v>
      </c>
      <c r="F152" s="14">
        <v>357614849.11392403</v>
      </c>
      <c r="G152" s="269">
        <f>Tasaus[[#This Row],[Verotettava tulo (kunnallisvero), €]]*($D$11/100)</f>
        <v>26713829.228810124</v>
      </c>
      <c r="H152" s="14">
        <v>2050497.8206884528</v>
      </c>
      <c r="I152" s="15">
        <v>4686330.6269000005</v>
      </c>
      <c r="J152" s="15">
        <f>SUM(Tasaus[[#This Row],[Laskennallinen kunnallisvero, €]:[Laskennallinen kiinteistövero, €]])</f>
        <v>33450657.676398575</v>
      </c>
      <c r="K152" s="15">
        <f>Tasaus[[#This Row],[Laskennallinen verotulo yhteensä, €]]/Tasaus[[#This Row],[Asukasluku 31.12.2023]]</f>
        <v>2230.1925245948778</v>
      </c>
      <c r="L152" s="34">
        <f>$K$11-Tasaus[[#This Row],[Laskennallinen verotulo yhteensä, €/asukas (=tasausraja)]]</f>
        <v>-26.952524594878014</v>
      </c>
      <c r="M152" s="369">
        <v>-2.6952524594878016</v>
      </c>
      <c r="N152" s="370">
        <v>-40426.091639857535</v>
      </c>
      <c r="P152" s="116"/>
      <c r="Q152" s="117"/>
      <c r="R152" s="118"/>
    </row>
    <row r="153" spans="1:18" x14ac:dyDescent="0.25">
      <c r="A153" s="266">
        <v>475</v>
      </c>
      <c r="B153" s="13" t="s">
        <v>504</v>
      </c>
      <c r="C153" s="267">
        <v>5456</v>
      </c>
      <c r="D153" s="268">
        <v>8.9</v>
      </c>
      <c r="E153" s="14">
        <v>9651245.9600000009</v>
      </c>
      <c r="F153" s="14">
        <v>108440965.84269664</v>
      </c>
      <c r="G153" s="269">
        <f>Tasaus[[#This Row],[Verotettava tulo (kunnallisvero), €]]*($D$11/100)</f>
        <v>8100540.1484494386</v>
      </c>
      <c r="H153" s="14">
        <v>1040314.3531210436</v>
      </c>
      <c r="I153" s="15">
        <v>975545.3997999999</v>
      </c>
      <c r="J153" s="15">
        <f>SUM(Tasaus[[#This Row],[Laskennallinen kunnallisvero, €]:[Laskennallinen kiinteistövero, €]])</f>
        <v>10116399.901370483</v>
      </c>
      <c r="K153" s="15">
        <f>Tasaus[[#This Row],[Laskennallinen verotulo yhteensä, €]]/Tasaus[[#This Row],[Asukasluku 31.12.2023]]</f>
        <v>1854.1788675532409</v>
      </c>
      <c r="L153" s="34">
        <f>$K$11-Tasaus[[#This Row],[Laskennallinen verotulo yhteensä, €/asukas (=tasausraja)]]</f>
        <v>349.06113244675885</v>
      </c>
      <c r="M153" s="369">
        <v>314.155019202083</v>
      </c>
      <c r="N153" s="370">
        <v>1714029.7847665648</v>
      </c>
      <c r="P153" s="116"/>
      <c r="Q153" s="117"/>
      <c r="R153" s="118"/>
    </row>
    <row r="154" spans="1:18" x14ac:dyDescent="0.25">
      <c r="A154" s="266">
        <v>480</v>
      </c>
      <c r="B154" s="13" t="s">
        <v>505</v>
      </c>
      <c r="C154" s="267">
        <v>1930</v>
      </c>
      <c r="D154" s="268">
        <v>8.5</v>
      </c>
      <c r="E154" s="14">
        <v>3062938.54</v>
      </c>
      <c r="F154" s="14">
        <v>36034571.058823526</v>
      </c>
      <c r="G154" s="269">
        <f>Tasaus[[#This Row],[Verotettava tulo (kunnallisvero), €]]*($D$11/100)</f>
        <v>2691782.4580941177</v>
      </c>
      <c r="H154" s="14">
        <v>217104.11189175167</v>
      </c>
      <c r="I154" s="15">
        <v>243846.86460000003</v>
      </c>
      <c r="J154" s="15">
        <f>SUM(Tasaus[[#This Row],[Laskennallinen kunnallisvero, €]:[Laskennallinen kiinteistövero, €]])</f>
        <v>3152733.4345858693</v>
      </c>
      <c r="K154" s="15">
        <f>Tasaus[[#This Row],[Laskennallinen verotulo yhteensä, €]]/Tasaus[[#This Row],[Asukasluku 31.12.2023]]</f>
        <v>1633.5406396817975</v>
      </c>
      <c r="L154" s="34">
        <f>$K$11-Tasaus[[#This Row],[Laskennallinen verotulo yhteensä, €/asukas (=tasausraja)]]</f>
        <v>569.69936031820225</v>
      </c>
      <c r="M154" s="369">
        <v>512.72942428638203</v>
      </c>
      <c r="N154" s="370">
        <v>989567.7888727173</v>
      </c>
      <c r="P154" s="116"/>
      <c r="Q154" s="117"/>
      <c r="R154" s="118"/>
    </row>
    <row r="155" spans="1:18" x14ac:dyDescent="0.25">
      <c r="A155" s="266">
        <v>481</v>
      </c>
      <c r="B155" s="13" t="s">
        <v>506</v>
      </c>
      <c r="C155" s="267">
        <v>9619</v>
      </c>
      <c r="D155" s="268">
        <v>8.1</v>
      </c>
      <c r="E155" s="14">
        <v>19372687.760000002</v>
      </c>
      <c r="F155" s="14">
        <v>239168984.69135806</v>
      </c>
      <c r="G155" s="269">
        <f>Tasaus[[#This Row],[Verotettava tulo (kunnallisvero), €]]*($D$11/100)</f>
        <v>17865923.156444449</v>
      </c>
      <c r="H155" s="14">
        <v>1250252.4646440172</v>
      </c>
      <c r="I155" s="15">
        <v>1491661.4610499998</v>
      </c>
      <c r="J155" s="15">
        <f>SUM(Tasaus[[#This Row],[Laskennallinen kunnallisvero, €]:[Laskennallinen kiinteistövero, €]])</f>
        <v>20607837.082138468</v>
      </c>
      <c r="K155" s="15">
        <f>Tasaus[[#This Row],[Laskennallinen verotulo yhteensä, €]]/Tasaus[[#This Row],[Asukasluku 31.12.2023]]</f>
        <v>2142.4095105664278</v>
      </c>
      <c r="L155" s="34">
        <f>$K$11-Tasaus[[#This Row],[Laskennallinen verotulo yhteensä, €/asukas (=tasausraja)]]</f>
        <v>60.830489433571984</v>
      </c>
      <c r="M155" s="369">
        <v>54.747440490214785</v>
      </c>
      <c r="N155" s="370">
        <v>526615.63007537602</v>
      </c>
      <c r="P155" s="116"/>
      <c r="Q155" s="117"/>
      <c r="R155" s="118"/>
    </row>
    <row r="156" spans="1:18" x14ac:dyDescent="0.25">
      <c r="A156" s="266">
        <v>483</v>
      </c>
      <c r="B156" s="13" t="s">
        <v>507</v>
      </c>
      <c r="C156" s="267">
        <v>1055</v>
      </c>
      <c r="D156" s="268">
        <v>10</v>
      </c>
      <c r="E156" s="14">
        <v>1399877.92</v>
      </c>
      <c r="F156" s="14">
        <v>13998779.199999999</v>
      </c>
      <c r="G156" s="269">
        <f>Tasaus[[#This Row],[Verotettava tulo (kunnallisvero), €]]*($D$11/100)</f>
        <v>1045708.8062399999</v>
      </c>
      <c r="H156" s="14">
        <v>111429.02556115831</v>
      </c>
      <c r="I156" s="15">
        <v>110438.61960000001</v>
      </c>
      <c r="J156" s="15">
        <f>SUM(Tasaus[[#This Row],[Laskennallinen kunnallisvero, €]:[Laskennallinen kiinteistövero, €]])</f>
        <v>1267576.4514011585</v>
      </c>
      <c r="K156" s="15">
        <f>Tasaus[[#This Row],[Laskennallinen verotulo yhteensä, €]]/Tasaus[[#This Row],[Asukasluku 31.12.2023]]</f>
        <v>1201.4942667309558</v>
      </c>
      <c r="L156" s="34">
        <f>$K$11-Tasaus[[#This Row],[Laskennallinen verotulo yhteensä, €/asukas (=tasausraja)]]</f>
        <v>1001.745733269044</v>
      </c>
      <c r="M156" s="369">
        <v>901.57115994213962</v>
      </c>
      <c r="N156" s="370">
        <v>951157.57373895729</v>
      </c>
      <c r="P156" s="116"/>
      <c r="Q156" s="117"/>
      <c r="R156" s="118"/>
    </row>
    <row r="157" spans="1:18" x14ac:dyDescent="0.25">
      <c r="A157" s="266">
        <v>484</v>
      </c>
      <c r="B157" s="13" t="s">
        <v>508</v>
      </c>
      <c r="C157" s="267">
        <v>2966</v>
      </c>
      <c r="D157" s="268">
        <v>7.9</v>
      </c>
      <c r="E157" s="14">
        <v>4079239.13</v>
      </c>
      <c r="F157" s="14">
        <v>51635938.354430377</v>
      </c>
      <c r="G157" s="269">
        <f>Tasaus[[#This Row],[Verotettava tulo (kunnallisvero), €]]*($D$11/100)</f>
        <v>3857204.5950759491</v>
      </c>
      <c r="H157" s="14">
        <v>2387060.7902452704</v>
      </c>
      <c r="I157" s="15">
        <v>700480.01564999996</v>
      </c>
      <c r="J157" s="15">
        <f>SUM(Tasaus[[#This Row],[Laskennallinen kunnallisvero, €]:[Laskennallinen kiinteistövero, €]])</f>
        <v>6944745.4009712189</v>
      </c>
      <c r="K157" s="15">
        <f>Tasaus[[#This Row],[Laskennallinen verotulo yhteensä, €]]/Tasaus[[#This Row],[Asukasluku 31.12.2023]]</f>
        <v>2341.4515849532095</v>
      </c>
      <c r="L157" s="34">
        <f>$K$11-Tasaus[[#This Row],[Laskennallinen verotulo yhteensä, €/asukas (=tasausraja)]]</f>
        <v>-138.21158495320969</v>
      </c>
      <c r="M157" s="369">
        <v>-13.821158495320971</v>
      </c>
      <c r="N157" s="370">
        <v>-40993.556097121997</v>
      </c>
      <c r="P157" s="116"/>
      <c r="Q157" s="117"/>
      <c r="R157" s="118"/>
    </row>
    <row r="158" spans="1:18" x14ac:dyDescent="0.25">
      <c r="A158" s="266">
        <v>489</v>
      </c>
      <c r="B158" s="13" t="s">
        <v>509</v>
      </c>
      <c r="C158" s="267">
        <v>1752</v>
      </c>
      <c r="D158" s="268">
        <v>8.9</v>
      </c>
      <c r="E158" s="14">
        <v>2486546.66</v>
      </c>
      <c r="F158" s="14">
        <v>27938726.516853932</v>
      </c>
      <c r="G158" s="269">
        <f>Tasaus[[#This Row],[Verotettava tulo (kunnallisvero), €]]*($D$11/100)</f>
        <v>2087022.8708089888</v>
      </c>
      <c r="H158" s="14">
        <v>437849.25726056128</v>
      </c>
      <c r="I158" s="15">
        <v>294418.30389999994</v>
      </c>
      <c r="J158" s="15">
        <f>SUM(Tasaus[[#This Row],[Laskennallinen kunnallisvero, €]:[Laskennallinen kiinteistövero, €]])</f>
        <v>2819290.4319695504</v>
      </c>
      <c r="K158" s="15">
        <f>Tasaus[[#This Row],[Laskennallinen verotulo yhteensä, €]]/Tasaus[[#This Row],[Asukasluku 31.12.2023]]</f>
        <v>1609.1840365123005</v>
      </c>
      <c r="L158" s="34">
        <f>$K$11-Tasaus[[#This Row],[Laskennallinen verotulo yhteensä, €/asukas (=tasausraja)]]</f>
        <v>594.05596348769927</v>
      </c>
      <c r="M158" s="369">
        <v>534.65036713892937</v>
      </c>
      <c r="N158" s="370">
        <v>936707.44322740426</v>
      </c>
      <c r="P158" s="116"/>
      <c r="Q158" s="117"/>
      <c r="R158" s="118"/>
    </row>
    <row r="159" spans="1:18" x14ac:dyDescent="0.25">
      <c r="A159" s="266">
        <v>491</v>
      </c>
      <c r="B159" s="13" t="s">
        <v>510</v>
      </c>
      <c r="C159" s="267">
        <v>51919</v>
      </c>
      <c r="D159" s="268">
        <v>9.4</v>
      </c>
      <c r="E159" s="14">
        <v>100298112.81999999</v>
      </c>
      <c r="F159" s="14">
        <v>1067001200.2127659</v>
      </c>
      <c r="G159" s="269">
        <f>Tasaus[[#This Row],[Verotettava tulo (kunnallisvero), €]]*($D$11/100)</f>
        <v>79704989.655893624</v>
      </c>
      <c r="H159" s="14">
        <v>12498357.938343279</v>
      </c>
      <c r="I159" s="15">
        <v>10180337.156850001</v>
      </c>
      <c r="J159" s="15">
        <f>SUM(Tasaus[[#This Row],[Laskennallinen kunnallisvero, €]:[Laskennallinen kiinteistövero, €]])</f>
        <v>102383684.75108691</v>
      </c>
      <c r="K159" s="15">
        <f>Tasaus[[#This Row],[Laskennallinen verotulo yhteensä, €]]/Tasaus[[#This Row],[Asukasluku 31.12.2023]]</f>
        <v>1971.9887661759069</v>
      </c>
      <c r="L159" s="34">
        <f>$K$11-Tasaus[[#This Row],[Laskennallinen verotulo yhteensä, €/asukas (=tasausraja)]]</f>
        <v>231.25123382409288</v>
      </c>
      <c r="M159" s="369">
        <v>208.12611044168361</v>
      </c>
      <c r="N159" s="370">
        <v>10805699.528021771</v>
      </c>
      <c r="P159" s="116"/>
      <c r="Q159" s="117"/>
      <c r="R159" s="118"/>
    </row>
    <row r="160" spans="1:18" x14ac:dyDescent="0.25">
      <c r="A160" s="266">
        <v>494</v>
      </c>
      <c r="B160" s="13" t="s">
        <v>511</v>
      </c>
      <c r="C160" s="267">
        <v>8827</v>
      </c>
      <c r="D160" s="268">
        <v>9.4</v>
      </c>
      <c r="E160" s="14">
        <v>15051634.34</v>
      </c>
      <c r="F160" s="14">
        <v>160123769.57446808</v>
      </c>
      <c r="G160" s="269">
        <f>Tasaus[[#This Row],[Verotettava tulo (kunnallisvero), €]]*($D$11/100)</f>
        <v>11961245.587212766</v>
      </c>
      <c r="H160" s="14">
        <v>687033.35017234692</v>
      </c>
      <c r="I160" s="15">
        <v>1090364.8171999999</v>
      </c>
      <c r="J160" s="15">
        <f>SUM(Tasaus[[#This Row],[Laskennallinen kunnallisvero, €]:[Laskennallinen kiinteistövero, €]])</f>
        <v>13738643.754585112</v>
      </c>
      <c r="K160" s="15">
        <f>Tasaus[[#This Row],[Laskennallinen verotulo yhteensä, €]]/Tasaus[[#This Row],[Asukasluku 31.12.2023]]</f>
        <v>1556.4340947757009</v>
      </c>
      <c r="L160" s="34">
        <f>$K$11-Tasaus[[#This Row],[Laskennallinen verotulo yhteensä, €/asukas (=tasausraja)]]</f>
        <v>646.80590522429884</v>
      </c>
      <c r="M160" s="369">
        <v>582.125314701869</v>
      </c>
      <c r="N160" s="370">
        <v>5138420.1528733978</v>
      </c>
      <c r="P160" s="116"/>
      <c r="Q160" s="117"/>
      <c r="R160" s="118"/>
    </row>
    <row r="161" spans="1:18" x14ac:dyDescent="0.25">
      <c r="A161" s="266">
        <v>495</v>
      </c>
      <c r="B161" s="13" t="s">
        <v>512</v>
      </c>
      <c r="C161" s="267">
        <v>1430</v>
      </c>
      <c r="D161" s="268">
        <v>9.8000000000000007</v>
      </c>
      <c r="E161" s="14">
        <v>2211589.2999999998</v>
      </c>
      <c r="F161" s="14">
        <v>22567237.755102035</v>
      </c>
      <c r="G161" s="269">
        <f>Tasaus[[#This Row],[Verotettava tulo (kunnallisvero), €]]*($D$11/100)</f>
        <v>1685772.6603061222</v>
      </c>
      <c r="H161" s="14">
        <v>875634.14284046018</v>
      </c>
      <c r="I161" s="15">
        <v>288800.25615000003</v>
      </c>
      <c r="J161" s="15">
        <f>SUM(Tasaus[[#This Row],[Laskennallinen kunnallisvero, €]:[Laskennallinen kiinteistövero, €]])</f>
        <v>2850207.0592965819</v>
      </c>
      <c r="K161" s="15">
        <f>Tasaus[[#This Row],[Laskennallinen verotulo yhteensä, €]]/Tasaus[[#This Row],[Asukasluku 31.12.2023]]</f>
        <v>1993.1517897178894</v>
      </c>
      <c r="L161" s="34">
        <f>$K$11-Tasaus[[#This Row],[Laskennallinen verotulo yhteensä, €/asukas (=tasausraja)]]</f>
        <v>210.08821028211037</v>
      </c>
      <c r="M161" s="369">
        <v>189.07938925389934</v>
      </c>
      <c r="N161" s="370">
        <v>270383.52663307608</v>
      </c>
      <c r="P161" s="116"/>
      <c r="Q161" s="117"/>
      <c r="R161" s="118"/>
    </row>
    <row r="162" spans="1:18" x14ac:dyDescent="0.25">
      <c r="A162" s="266">
        <v>498</v>
      </c>
      <c r="B162" s="13" t="s">
        <v>513</v>
      </c>
      <c r="C162" s="267">
        <v>2325</v>
      </c>
      <c r="D162" s="268">
        <v>8.9</v>
      </c>
      <c r="E162" s="14">
        <v>4074426.15</v>
      </c>
      <c r="F162" s="14">
        <v>45780069.101123594</v>
      </c>
      <c r="G162" s="269">
        <f>Tasaus[[#This Row],[Verotettava tulo (kunnallisvero), €]]*($D$11/100)</f>
        <v>3419771.1618539328</v>
      </c>
      <c r="H162" s="14">
        <v>638518.66993542097</v>
      </c>
      <c r="I162" s="15">
        <v>666085.06160000002</v>
      </c>
      <c r="J162" s="15">
        <f>SUM(Tasaus[[#This Row],[Laskennallinen kunnallisvero, €]:[Laskennallinen kiinteistövero, €]])</f>
        <v>4724374.8933893535</v>
      </c>
      <c r="K162" s="15">
        <f>Tasaus[[#This Row],[Laskennallinen verotulo yhteensä, €]]/Tasaus[[#This Row],[Asukasluku 31.12.2023]]</f>
        <v>2031.9892014577865</v>
      </c>
      <c r="L162" s="34">
        <f>$K$11-Tasaus[[#This Row],[Laskennallinen verotulo yhteensä, €/asukas (=tasausraja)]]</f>
        <v>171.25079854221326</v>
      </c>
      <c r="M162" s="369">
        <v>154.12571868799193</v>
      </c>
      <c r="N162" s="370">
        <v>358342.29594958125</v>
      </c>
      <c r="P162" s="116"/>
      <c r="Q162" s="117"/>
      <c r="R162" s="118"/>
    </row>
    <row r="163" spans="1:18" x14ac:dyDescent="0.25">
      <c r="A163" s="242">
        <v>499</v>
      </c>
      <c r="B163" s="36" t="s">
        <v>514</v>
      </c>
      <c r="C163" s="267">
        <v>19763</v>
      </c>
      <c r="D163" s="268">
        <v>8.4</v>
      </c>
      <c r="E163" s="14">
        <v>38316517.719999999</v>
      </c>
      <c r="F163" s="14">
        <v>456149020.47619045</v>
      </c>
      <c r="G163" s="269">
        <f>Tasaus[[#This Row],[Verotettava tulo (kunnallisvero), €]]*($D$11/100)</f>
        <v>34074331.829571426</v>
      </c>
      <c r="H163" s="14">
        <v>2424814.5340035865</v>
      </c>
      <c r="I163" s="15">
        <v>2950142.3776500011</v>
      </c>
      <c r="J163" s="15">
        <f>SUM(Tasaus[[#This Row],[Laskennallinen kunnallisvero, €]:[Laskennallinen kiinteistövero, €]])</f>
        <v>39449288.741225012</v>
      </c>
      <c r="K163" s="15">
        <f>Tasaus[[#This Row],[Laskennallinen verotulo yhteensä, €]]/Tasaus[[#This Row],[Asukasluku 31.12.2023]]</f>
        <v>1996.1184405821491</v>
      </c>
      <c r="L163" s="34">
        <f>$K$11-Tasaus[[#This Row],[Laskennallinen verotulo yhteensä, €/asukas (=tasausraja)]]</f>
        <v>207.12155941785068</v>
      </c>
      <c r="M163" s="369">
        <v>186.40940347606562</v>
      </c>
      <c r="N163" s="370">
        <v>3684009.0408974849</v>
      </c>
      <c r="P163" s="116"/>
      <c r="Q163" s="117"/>
      <c r="R163" s="118"/>
    </row>
    <row r="164" spans="1:18" x14ac:dyDescent="0.25">
      <c r="A164" s="266">
        <v>500</v>
      </c>
      <c r="B164" s="13" t="s">
        <v>515</v>
      </c>
      <c r="C164" s="267">
        <v>10551</v>
      </c>
      <c r="D164" s="268">
        <v>6.9</v>
      </c>
      <c r="E164" s="14">
        <v>17078578.780000001</v>
      </c>
      <c r="F164" s="14">
        <v>247515634.49275362</v>
      </c>
      <c r="G164" s="269">
        <f>Tasaus[[#This Row],[Verotettava tulo (kunnallisvero), €]]*($D$11/100)</f>
        <v>18489417.896608695</v>
      </c>
      <c r="H164" s="14">
        <v>2350855.4241253939</v>
      </c>
      <c r="I164" s="15">
        <v>1488880.3293500002</v>
      </c>
      <c r="J164" s="15">
        <f>SUM(Tasaus[[#This Row],[Laskennallinen kunnallisvero, €]:[Laskennallinen kiinteistövero, €]])</f>
        <v>22329153.650084093</v>
      </c>
      <c r="K164" s="15">
        <f>Tasaus[[#This Row],[Laskennallinen verotulo yhteensä, €]]/Tasaus[[#This Row],[Asukasluku 31.12.2023]]</f>
        <v>2116.3068571779067</v>
      </c>
      <c r="L164" s="34">
        <f>$K$11-Tasaus[[#This Row],[Laskennallinen verotulo yhteensä, €/asukas (=tasausraja)]]</f>
        <v>86.933142822093032</v>
      </c>
      <c r="M164" s="369">
        <v>78.239828539883732</v>
      </c>
      <c r="N164" s="370">
        <v>825508.43092431326</v>
      </c>
      <c r="P164" s="116"/>
      <c r="Q164" s="117"/>
      <c r="R164" s="118"/>
    </row>
    <row r="165" spans="1:18" x14ac:dyDescent="0.25">
      <c r="A165" s="266">
        <v>503</v>
      </c>
      <c r="B165" s="13" t="s">
        <v>516</v>
      </c>
      <c r="C165" s="267">
        <v>7515</v>
      </c>
      <c r="D165" s="268">
        <v>9.1</v>
      </c>
      <c r="E165" s="14">
        <v>13822731.390000001</v>
      </c>
      <c r="F165" s="14">
        <v>151898147.14285713</v>
      </c>
      <c r="G165" s="269">
        <f>Tasaus[[#This Row],[Verotettava tulo (kunnallisvero), €]]*($D$11/100)</f>
        <v>11346791.591571428</v>
      </c>
      <c r="H165" s="14">
        <v>975827.42904057808</v>
      </c>
      <c r="I165" s="15">
        <v>1088506.5138999999</v>
      </c>
      <c r="J165" s="15">
        <f>SUM(Tasaus[[#This Row],[Laskennallinen kunnallisvero, €]:[Laskennallinen kiinteistövero, €]])</f>
        <v>13411125.534512006</v>
      </c>
      <c r="K165" s="15">
        <f>Tasaus[[#This Row],[Laskennallinen verotulo yhteensä, €]]/Tasaus[[#This Row],[Asukasluku 31.12.2023]]</f>
        <v>1784.5809094493686</v>
      </c>
      <c r="L165" s="34">
        <f>$K$11-Tasaus[[#This Row],[Laskennallinen verotulo yhteensä, €/asukas (=tasausraja)]]</f>
        <v>418.65909055063116</v>
      </c>
      <c r="M165" s="369">
        <v>376.79318149556804</v>
      </c>
      <c r="N165" s="370">
        <v>2831600.7589391936</v>
      </c>
      <c r="P165" s="116"/>
      <c r="Q165" s="117"/>
      <c r="R165" s="118"/>
    </row>
    <row r="166" spans="1:18" x14ac:dyDescent="0.25">
      <c r="A166" s="266">
        <v>504</v>
      </c>
      <c r="B166" s="13" t="s">
        <v>517</v>
      </c>
      <c r="C166" s="267">
        <v>1715</v>
      </c>
      <c r="D166" s="268">
        <v>9.9</v>
      </c>
      <c r="E166" s="14">
        <v>3191456.53</v>
      </c>
      <c r="F166" s="14">
        <v>32236934.646464646</v>
      </c>
      <c r="G166" s="269">
        <f>Tasaus[[#This Row],[Verotettava tulo (kunnallisvero), €]]*($D$11/100)</f>
        <v>2408099.0180909093</v>
      </c>
      <c r="H166" s="14">
        <v>333541.45176858996</v>
      </c>
      <c r="I166" s="15">
        <v>231226.82325000002</v>
      </c>
      <c r="J166" s="15">
        <f>SUM(Tasaus[[#This Row],[Laskennallinen kunnallisvero, €]:[Laskennallinen kiinteistövero, €]])</f>
        <v>2972867.2931094994</v>
      </c>
      <c r="K166" s="15">
        <f>Tasaus[[#This Row],[Laskennallinen verotulo yhteensä, €]]/Tasaus[[#This Row],[Asukasluku 31.12.2023]]</f>
        <v>1733.4503166819238</v>
      </c>
      <c r="L166" s="34">
        <f>$K$11-Tasaus[[#This Row],[Laskennallinen verotulo yhteensä, €/asukas (=tasausraja)]]</f>
        <v>469.78968331807596</v>
      </c>
      <c r="M166" s="369">
        <v>422.81071498626835</v>
      </c>
      <c r="N166" s="370">
        <v>725120.37620145024</v>
      </c>
      <c r="P166" s="116"/>
      <c r="Q166" s="117"/>
      <c r="R166" s="118"/>
    </row>
    <row r="167" spans="1:18" x14ac:dyDescent="0.25">
      <c r="A167" s="266">
        <v>505</v>
      </c>
      <c r="B167" s="13" t="s">
        <v>518</v>
      </c>
      <c r="C167" s="267">
        <v>20957</v>
      </c>
      <c r="D167" s="268">
        <v>8.3000000000000007</v>
      </c>
      <c r="E167" s="14">
        <v>39245236.030000001</v>
      </c>
      <c r="F167" s="14">
        <v>472834169.03614455</v>
      </c>
      <c r="G167" s="269">
        <f>Tasaus[[#This Row],[Verotettava tulo (kunnallisvero), €]]*($D$11/100)</f>
        <v>35320712.427000001</v>
      </c>
      <c r="H167" s="14">
        <v>3002213.3632675121</v>
      </c>
      <c r="I167" s="15">
        <v>4077232.0719499998</v>
      </c>
      <c r="J167" s="15">
        <f>SUM(Tasaus[[#This Row],[Laskennallinen kunnallisvero, €]:[Laskennallinen kiinteistövero, €]])</f>
        <v>42400157.862217516</v>
      </c>
      <c r="K167" s="15">
        <f>Tasaus[[#This Row],[Laskennallinen verotulo yhteensä, €]]/Tasaus[[#This Row],[Asukasluku 31.12.2023]]</f>
        <v>2023.1978748016184</v>
      </c>
      <c r="L167" s="34">
        <f>$K$11-Tasaus[[#This Row],[Laskennallinen verotulo yhteensä, €/asukas (=tasausraja)]]</f>
        <v>180.04212519838143</v>
      </c>
      <c r="M167" s="369">
        <v>162.03791267854328</v>
      </c>
      <c r="N167" s="370">
        <v>3395828.5360042313</v>
      </c>
      <c r="P167" s="116"/>
      <c r="Q167" s="117"/>
      <c r="R167" s="118"/>
    </row>
    <row r="168" spans="1:18" x14ac:dyDescent="0.25">
      <c r="A168" s="266">
        <v>507</v>
      </c>
      <c r="B168" s="13" t="s">
        <v>519</v>
      </c>
      <c r="C168" s="267">
        <v>7099</v>
      </c>
      <c r="D168" s="268">
        <v>8.1</v>
      </c>
      <c r="E168" s="14">
        <v>10387920.59</v>
      </c>
      <c r="F168" s="14">
        <v>128245933.20987655</v>
      </c>
      <c r="G168" s="269">
        <f>Tasaus[[#This Row],[Verotettava tulo (kunnallisvero), €]]*($D$11/100)</f>
        <v>9579971.2107777782</v>
      </c>
      <c r="H168" s="14">
        <v>2361679.4152170313</v>
      </c>
      <c r="I168" s="15">
        <v>2157833.2933499999</v>
      </c>
      <c r="J168" s="15">
        <f>SUM(Tasaus[[#This Row],[Laskennallinen kunnallisvero, €]:[Laskennallinen kiinteistövero, €]])</f>
        <v>14099483.919344809</v>
      </c>
      <c r="K168" s="15">
        <f>Tasaus[[#This Row],[Laskennallinen verotulo yhteensä, €]]/Tasaus[[#This Row],[Asukasluku 31.12.2023]]</f>
        <v>1986.122541110693</v>
      </c>
      <c r="L168" s="34">
        <f>$K$11-Tasaus[[#This Row],[Laskennallinen verotulo yhteensä, €/asukas (=tasausraja)]]</f>
        <v>217.11745888930682</v>
      </c>
      <c r="M168" s="369">
        <v>195.40571300037615</v>
      </c>
      <c r="N168" s="370">
        <v>1387185.1565896703</v>
      </c>
      <c r="P168" s="116"/>
      <c r="Q168" s="117"/>
      <c r="R168" s="118"/>
    </row>
    <row r="169" spans="1:18" x14ac:dyDescent="0.25">
      <c r="A169" s="266">
        <v>508</v>
      </c>
      <c r="B169" s="13" t="s">
        <v>520</v>
      </c>
      <c r="C169" s="267">
        <v>9271</v>
      </c>
      <c r="D169" s="268">
        <v>9.9</v>
      </c>
      <c r="E169" s="14">
        <v>17926188.379999999</v>
      </c>
      <c r="F169" s="14">
        <v>181072609.89898989</v>
      </c>
      <c r="G169" s="269">
        <f>Tasaus[[#This Row],[Verotettava tulo (kunnallisvero), €]]*($D$11/100)</f>
        <v>13526123.959454546</v>
      </c>
      <c r="H169" s="14">
        <v>5141744.7914509661</v>
      </c>
      <c r="I169" s="15">
        <v>1647098.07555</v>
      </c>
      <c r="J169" s="15">
        <f>SUM(Tasaus[[#This Row],[Laskennallinen kunnallisvero, €]:[Laskennallinen kiinteistövero, €]])</f>
        <v>20314966.826455515</v>
      </c>
      <c r="K169" s="15">
        <f>Tasaus[[#This Row],[Laskennallinen verotulo yhteensä, €]]/Tasaus[[#This Row],[Asukasluku 31.12.2023]]</f>
        <v>2191.2379275650433</v>
      </c>
      <c r="L169" s="34">
        <f>$K$11-Tasaus[[#This Row],[Laskennallinen verotulo yhteensä, €/asukas (=tasausraja)]]</f>
        <v>12.002072434956517</v>
      </c>
      <c r="M169" s="369">
        <v>10.801865191460866</v>
      </c>
      <c r="N169" s="370">
        <v>100144.09219003368</v>
      </c>
      <c r="P169" s="116"/>
      <c r="Q169" s="117"/>
      <c r="R169" s="118"/>
    </row>
    <row r="170" spans="1:18" x14ac:dyDescent="0.25">
      <c r="A170" s="266">
        <v>529</v>
      </c>
      <c r="B170" s="13" t="s">
        <v>521</v>
      </c>
      <c r="C170" s="267">
        <v>19999</v>
      </c>
      <c r="D170" s="268">
        <v>6.4</v>
      </c>
      <c r="E170" s="14">
        <v>33967274.539999999</v>
      </c>
      <c r="F170" s="14">
        <v>530738664.6875</v>
      </c>
      <c r="G170" s="269">
        <f>Tasaus[[#This Row],[Verotettava tulo (kunnallisvero), €]]*($D$11/100)</f>
        <v>39646178.25215625</v>
      </c>
      <c r="H170" s="14">
        <v>5920376.7383375466</v>
      </c>
      <c r="I170" s="15">
        <v>4505765.9836000009</v>
      </c>
      <c r="J170" s="15">
        <f>SUM(Tasaus[[#This Row],[Laskennallinen kunnallisvero, €]:[Laskennallinen kiinteistövero, €]])</f>
        <v>50072320.974093795</v>
      </c>
      <c r="K170" s="15">
        <f>Tasaus[[#This Row],[Laskennallinen verotulo yhteensä, €]]/Tasaus[[#This Row],[Asukasluku 31.12.2023]]</f>
        <v>2503.741235766478</v>
      </c>
      <c r="L170" s="34">
        <f>$K$11-Tasaus[[#This Row],[Laskennallinen verotulo yhteensä, €/asukas (=tasausraja)]]</f>
        <v>-300.5012357664782</v>
      </c>
      <c r="M170" s="369">
        <v>-30.05012357664782</v>
      </c>
      <c r="N170" s="370">
        <v>-600972.42140937981</v>
      </c>
      <c r="P170" s="116"/>
      <c r="Q170" s="117"/>
      <c r="R170" s="118"/>
    </row>
    <row r="171" spans="1:18" x14ac:dyDescent="0.25">
      <c r="A171" s="266">
        <v>531</v>
      </c>
      <c r="B171" s="13" t="s">
        <v>522</v>
      </c>
      <c r="C171" s="267">
        <v>4966</v>
      </c>
      <c r="D171" s="268">
        <v>9.1</v>
      </c>
      <c r="E171" s="14">
        <v>9210063.4499999993</v>
      </c>
      <c r="F171" s="14">
        <v>101209488.46153845</v>
      </c>
      <c r="G171" s="269">
        <f>Tasaus[[#This Row],[Verotettava tulo (kunnallisvero), €]]*($D$11/100)</f>
        <v>7560348.7880769223</v>
      </c>
      <c r="H171" s="14">
        <v>638872.4672288826</v>
      </c>
      <c r="I171" s="15">
        <v>634369.09105000005</v>
      </c>
      <c r="J171" s="15">
        <f>SUM(Tasaus[[#This Row],[Laskennallinen kunnallisvero, €]:[Laskennallinen kiinteistövero, €]])</f>
        <v>8833590.3463558052</v>
      </c>
      <c r="K171" s="15">
        <f>Tasaus[[#This Row],[Laskennallinen verotulo yhteensä, €]]/Tasaus[[#This Row],[Asukasluku 31.12.2023]]</f>
        <v>1778.8140045017731</v>
      </c>
      <c r="L171" s="34">
        <f>$K$11-Tasaus[[#This Row],[Laskennallinen verotulo yhteensä, €/asukas (=tasausraja)]]</f>
        <v>424.42599549822671</v>
      </c>
      <c r="M171" s="369">
        <v>381.98339594840405</v>
      </c>
      <c r="N171" s="370">
        <v>1896929.5442797744</v>
      </c>
      <c r="P171" s="116"/>
      <c r="Q171" s="117"/>
      <c r="R171" s="118"/>
    </row>
    <row r="172" spans="1:18" x14ac:dyDescent="0.25">
      <c r="A172" s="266">
        <v>535</v>
      </c>
      <c r="B172" s="13" t="s">
        <v>523</v>
      </c>
      <c r="C172" s="267">
        <v>10454</v>
      </c>
      <c r="D172" s="268">
        <v>9.9</v>
      </c>
      <c r="E172" s="14">
        <v>17141946.870000001</v>
      </c>
      <c r="F172" s="14">
        <v>173150978.48484847</v>
      </c>
      <c r="G172" s="269">
        <f>Tasaus[[#This Row],[Verotettava tulo (kunnallisvero), €]]*($D$11/100)</f>
        <v>12934378.092818182</v>
      </c>
      <c r="H172" s="14">
        <v>1405639.7749586934</v>
      </c>
      <c r="I172" s="15">
        <v>1403525.42295</v>
      </c>
      <c r="J172" s="15">
        <f>SUM(Tasaus[[#This Row],[Laskennallinen kunnallisvero, €]:[Laskennallinen kiinteistövero, €]])</f>
        <v>15743543.290726874</v>
      </c>
      <c r="K172" s="15">
        <f>Tasaus[[#This Row],[Laskennallinen verotulo yhteensä, €]]/Tasaus[[#This Row],[Asukasluku 31.12.2023]]</f>
        <v>1505.9827138632938</v>
      </c>
      <c r="L172" s="34">
        <f>$K$11-Tasaus[[#This Row],[Laskennallinen verotulo yhteensä, €/asukas (=tasausraja)]]</f>
        <v>697.25728613670594</v>
      </c>
      <c r="M172" s="369">
        <v>627.53155752303542</v>
      </c>
      <c r="N172" s="370">
        <v>6560214.9023458119</v>
      </c>
      <c r="P172" s="116"/>
      <c r="Q172" s="117"/>
      <c r="R172" s="118"/>
    </row>
    <row r="173" spans="1:18" x14ac:dyDescent="0.25">
      <c r="A173" s="266">
        <v>536</v>
      </c>
      <c r="B173" s="13" t="s">
        <v>524</v>
      </c>
      <c r="C173" s="267">
        <v>35647</v>
      </c>
      <c r="D173" s="268">
        <v>8.4</v>
      </c>
      <c r="E173" s="14">
        <v>68609792.950000003</v>
      </c>
      <c r="F173" s="14">
        <v>816783249.40476191</v>
      </c>
      <c r="G173" s="269">
        <f>Tasaus[[#This Row],[Verotettava tulo (kunnallisvero), €]]*($D$11/100)</f>
        <v>61013708.730535716</v>
      </c>
      <c r="H173" s="14">
        <v>4853213.6322093792</v>
      </c>
      <c r="I173" s="15">
        <v>5540255.5380500006</v>
      </c>
      <c r="J173" s="15">
        <f>SUM(Tasaus[[#This Row],[Laskennallinen kunnallisvero, €]:[Laskennallinen kiinteistövero, €]])</f>
        <v>71407177.900795087</v>
      </c>
      <c r="K173" s="15">
        <f>Tasaus[[#This Row],[Laskennallinen verotulo yhteensä, €]]/Tasaus[[#This Row],[Asukasluku 31.12.2023]]</f>
        <v>2003.1749628522762</v>
      </c>
      <c r="L173" s="34">
        <f>$K$11-Tasaus[[#This Row],[Laskennallinen verotulo yhteensä, €/asukas (=tasausraja)]]</f>
        <v>200.06503714772361</v>
      </c>
      <c r="M173" s="369">
        <v>180.05853343295126</v>
      </c>
      <c r="N173" s="370">
        <v>6418546.541284414</v>
      </c>
      <c r="P173" s="116"/>
      <c r="Q173" s="117"/>
      <c r="R173" s="118"/>
    </row>
    <row r="174" spans="1:18" x14ac:dyDescent="0.25">
      <c r="A174" s="266">
        <v>538</v>
      </c>
      <c r="B174" s="13" t="s">
        <v>525</v>
      </c>
      <c r="C174" s="267">
        <v>4695</v>
      </c>
      <c r="D174" s="268">
        <v>9.1</v>
      </c>
      <c r="E174" s="14">
        <v>9307503.8900000006</v>
      </c>
      <c r="F174" s="14">
        <v>102280262.52747253</v>
      </c>
      <c r="G174" s="269">
        <f>Tasaus[[#This Row],[Verotettava tulo (kunnallisvero), €]]*($D$11/100)</f>
        <v>7640335.6108021978</v>
      </c>
      <c r="H174" s="14">
        <v>257889.25144555824</v>
      </c>
      <c r="I174" s="15">
        <v>533120.40550000011</v>
      </c>
      <c r="J174" s="15">
        <f>SUM(Tasaus[[#This Row],[Laskennallinen kunnallisvero, €]:[Laskennallinen kiinteistövero, €]])</f>
        <v>8431345.2677477561</v>
      </c>
      <c r="K174" s="15">
        <f>Tasaus[[#This Row],[Laskennallinen verotulo yhteensä, €]]/Tasaus[[#This Row],[Asukasluku 31.12.2023]]</f>
        <v>1795.8136885511728</v>
      </c>
      <c r="L174" s="34">
        <f>$K$11-Tasaus[[#This Row],[Laskennallinen verotulo yhteensä, €/asukas (=tasausraja)]]</f>
        <v>407.42631144882694</v>
      </c>
      <c r="M174" s="369">
        <v>366.68368030394424</v>
      </c>
      <c r="N174" s="370">
        <v>1721579.8790270183</v>
      </c>
      <c r="P174" s="116"/>
      <c r="Q174" s="117"/>
      <c r="R174" s="118"/>
    </row>
    <row r="175" spans="1:18" x14ac:dyDescent="0.25">
      <c r="A175" s="266">
        <v>541</v>
      </c>
      <c r="B175" s="13" t="s">
        <v>526</v>
      </c>
      <c r="C175" s="267">
        <v>9130</v>
      </c>
      <c r="D175" s="268">
        <v>8.9</v>
      </c>
      <c r="E175" s="14">
        <v>13301567.51</v>
      </c>
      <c r="F175" s="14">
        <v>149455814.71910113</v>
      </c>
      <c r="G175" s="269">
        <f>Tasaus[[#This Row],[Verotettava tulo (kunnallisvero), €]]*($D$11/100)</f>
        <v>11164349.359516855</v>
      </c>
      <c r="H175" s="14">
        <v>2709866.494453771</v>
      </c>
      <c r="I175" s="15">
        <v>1310338.4571500001</v>
      </c>
      <c r="J175" s="15">
        <f>SUM(Tasaus[[#This Row],[Laskennallinen kunnallisvero, €]:[Laskennallinen kiinteistövero, €]])</f>
        <v>15184554.311120626</v>
      </c>
      <c r="K175" s="15">
        <f>Tasaus[[#This Row],[Laskennallinen verotulo yhteensä, €]]/Tasaus[[#This Row],[Asukasluku 31.12.2023]]</f>
        <v>1663.1494316671003</v>
      </c>
      <c r="L175" s="34">
        <f>$K$11-Tasaus[[#This Row],[Laskennallinen verotulo yhteensä, €/asukas (=tasausraja)]]</f>
        <v>540.09056833289947</v>
      </c>
      <c r="M175" s="369">
        <v>486.08151149960952</v>
      </c>
      <c r="N175" s="370">
        <v>4437924.1999914348</v>
      </c>
      <c r="P175" s="116"/>
      <c r="Q175" s="117"/>
      <c r="R175" s="118"/>
    </row>
    <row r="176" spans="1:18" x14ac:dyDescent="0.25">
      <c r="A176" s="266">
        <v>543</v>
      </c>
      <c r="B176" s="13" t="s">
        <v>527</v>
      </c>
      <c r="C176" s="267">
        <v>44785</v>
      </c>
      <c r="D176" s="268">
        <v>7.5</v>
      </c>
      <c r="E176" s="14">
        <v>86954683.579999998</v>
      </c>
      <c r="F176" s="14">
        <v>1159395781.0666666</v>
      </c>
      <c r="G176" s="269">
        <f>Tasaus[[#This Row],[Verotettava tulo (kunnallisvero), €]]*($D$11/100)</f>
        <v>86606864.845679998</v>
      </c>
      <c r="H176" s="14">
        <v>6553084.3412337331</v>
      </c>
      <c r="I176" s="15">
        <v>7447783.9399500005</v>
      </c>
      <c r="J176" s="15">
        <f>SUM(Tasaus[[#This Row],[Laskennallinen kunnallisvero, €]:[Laskennallinen kiinteistövero, €]])</f>
        <v>100607733.12686373</v>
      </c>
      <c r="K176" s="15">
        <f>Tasaus[[#This Row],[Laskennallinen verotulo yhteensä, €]]/Tasaus[[#This Row],[Asukasluku 31.12.2023]]</f>
        <v>2246.4604918357427</v>
      </c>
      <c r="L176" s="34">
        <f>$K$11-Tasaus[[#This Row],[Laskennallinen verotulo yhteensä, €/asukas (=tasausraja)]]</f>
        <v>-43.220491835742905</v>
      </c>
      <c r="M176" s="369">
        <v>-4.3220491835742907</v>
      </c>
      <c r="N176" s="370">
        <v>-193562.97268637462</v>
      </c>
      <c r="P176" s="116"/>
      <c r="Q176" s="117"/>
      <c r="R176" s="118"/>
    </row>
    <row r="177" spans="1:18" x14ac:dyDescent="0.25">
      <c r="A177" s="266">
        <v>545</v>
      </c>
      <c r="B177" s="13" t="s">
        <v>528</v>
      </c>
      <c r="C177" s="267">
        <v>9621</v>
      </c>
      <c r="D177" s="268">
        <v>8.4</v>
      </c>
      <c r="E177" s="14">
        <v>14141557.91</v>
      </c>
      <c r="F177" s="14">
        <v>168351879.88095239</v>
      </c>
      <c r="G177" s="269">
        <f>Tasaus[[#This Row],[Verotettava tulo (kunnallisvero), €]]*($D$11/100)</f>
        <v>12575885.427107144</v>
      </c>
      <c r="H177" s="14">
        <v>2410316.7473774701</v>
      </c>
      <c r="I177" s="15">
        <v>2158195.8510000003</v>
      </c>
      <c r="J177" s="15">
        <f>SUM(Tasaus[[#This Row],[Laskennallinen kunnallisvero, €]:[Laskennallinen kiinteistövero, €]])</f>
        <v>17144398.025484614</v>
      </c>
      <c r="K177" s="15">
        <f>Tasaus[[#This Row],[Laskennallinen verotulo yhteensä, €]]/Tasaus[[#This Row],[Asukasluku 31.12.2023]]</f>
        <v>1781.9767202457763</v>
      </c>
      <c r="L177" s="34">
        <f>$K$11-Tasaus[[#This Row],[Laskennallinen verotulo yhteensä, €/asukas (=tasausraja)]]</f>
        <v>421.2632797542235</v>
      </c>
      <c r="M177" s="369">
        <v>379.13695177880118</v>
      </c>
      <c r="N177" s="370">
        <v>3647676.6130638462</v>
      </c>
      <c r="P177" s="116"/>
      <c r="Q177" s="117"/>
      <c r="R177" s="118"/>
    </row>
    <row r="178" spans="1:18" x14ac:dyDescent="0.25">
      <c r="A178" s="266">
        <v>560</v>
      </c>
      <c r="B178" s="13" t="s">
        <v>529</v>
      </c>
      <c r="C178" s="267">
        <v>15669</v>
      </c>
      <c r="D178" s="268">
        <v>8.6999999999999993</v>
      </c>
      <c r="E178" s="14">
        <v>26743494.170000002</v>
      </c>
      <c r="F178" s="14">
        <v>307396484.71264368</v>
      </c>
      <c r="G178" s="269">
        <f>Tasaus[[#This Row],[Verotettava tulo (kunnallisvero), €]]*($D$11/100)</f>
        <v>22962517.408034485</v>
      </c>
      <c r="H178" s="14">
        <v>2128768.0222030282</v>
      </c>
      <c r="I178" s="15">
        <v>2380288.6873499998</v>
      </c>
      <c r="J178" s="15">
        <f>SUM(Tasaus[[#This Row],[Laskennallinen kunnallisvero, €]:[Laskennallinen kiinteistövero, €]])</f>
        <v>27471574.117587514</v>
      </c>
      <c r="K178" s="15">
        <f>Tasaus[[#This Row],[Laskennallinen verotulo yhteensä, €]]/Tasaus[[#This Row],[Asukasluku 31.12.2023]]</f>
        <v>1753.2436095211892</v>
      </c>
      <c r="L178" s="34">
        <f>$K$11-Tasaus[[#This Row],[Laskennallinen verotulo yhteensä, €/asukas (=tasausraja)]]</f>
        <v>449.99639047881055</v>
      </c>
      <c r="M178" s="369">
        <v>404.99675143092952</v>
      </c>
      <c r="N178" s="370">
        <v>6345894.0981712351</v>
      </c>
      <c r="P178" s="116"/>
      <c r="Q178" s="117"/>
      <c r="R178" s="118"/>
    </row>
    <row r="179" spans="1:18" x14ac:dyDescent="0.25">
      <c r="A179" s="266">
        <v>561</v>
      </c>
      <c r="B179" s="13" t="s">
        <v>530</v>
      </c>
      <c r="C179" s="267">
        <v>1315</v>
      </c>
      <c r="D179" s="268">
        <v>8.4</v>
      </c>
      <c r="E179" s="14">
        <v>1978560.73</v>
      </c>
      <c r="F179" s="14">
        <v>23554294.404761903</v>
      </c>
      <c r="G179" s="269">
        <f>Tasaus[[#This Row],[Verotettava tulo (kunnallisvero), €]]*($D$11/100)</f>
        <v>1759505.7920357143</v>
      </c>
      <c r="H179" s="14">
        <v>342825.62616141536</v>
      </c>
      <c r="I179" s="15">
        <v>269306.65150000004</v>
      </c>
      <c r="J179" s="15">
        <f>SUM(Tasaus[[#This Row],[Laskennallinen kunnallisvero, €]:[Laskennallinen kiinteistövero, €]])</f>
        <v>2371638.06969713</v>
      </c>
      <c r="K179" s="15">
        <f>Tasaus[[#This Row],[Laskennallinen verotulo yhteensä, €]]/Tasaus[[#This Row],[Asukasluku 31.12.2023]]</f>
        <v>1803.5270491993383</v>
      </c>
      <c r="L179" s="34">
        <f>$K$11-Tasaus[[#This Row],[Laskennallinen verotulo yhteensä, €/asukas (=tasausraja)]]</f>
        <v>399.71295080066147</v>
      </c>
      <c r="M179" s="369">
        <v>359.74165572059536</v>
      </c>
      <c r="N179" s="370">
        <v>473060.27727258293</v>
      </c>
      <c r="P179" s="116"/>
      <c r="Q179" s="117"/>
      <c r="R179" s="118"/>
    </row>
    <row r="180" spans="1:18" x14ac:dyDescent="0.25">
      <c r="A180" s="266">
        <v>562</v>
      </c>
      <c r="B180" s="13" t="s">
        <v>180</v>
      </c>
      <c r="C180" s="267">
        <v>8839</v>
      </c>
      <c r="D180" s="268">
        <v>9.4</v>
      </c>
      <c r="E180" s="14">
        <v>16191219.699999999</v>
      </c>
      <c r="F180" s="14">
        <v>172247018.08510637</v>
      </c>
      <c r="G180" s="269">
        <f>Tasaus[[#This Row],[Verotettava tulo (kunnallisvero), €]]*($D$11/100)</f>
        <v>12866852.250957446</v>
      </c>
      <c r="H180" s="14">
        <v>1398283.4583166523</v>
      </c>
      <c r="I180" s="15">
        <v>1588965.5885500002</v>
      </c>
      <c r="J180" s="15">
        <f>SUM(Tasaus[[#This Row],[Laskennallinen kunnallisvero, €]:[Laskennallinen kiinteistövero, €]])</f>
        <v>15854101.297824098</v>
      </c>
      <c r="K180" s="15">
        <f>Tasaus[[#This Row],[Laskennallinen verotulo yhteensä, €]]/Tasaus[[#This Row],[Asukasluku 31.12.2023]]</f>
        <v>1793.6532750112115</v>
      </c>
      <c r="L180" s="34">
        <f>$K$11-Tasaus[[#This Row],[Laskennallinen verotulo yhteensä, €/asukas (=tasausraja)]]</f>
        <v>409.58672498878832</v>
      </c>
      <c r="M180" s="369">
        <v>368.62805248990952</v>
      </c>
      <c r="N180" s="370">
        <v>3258303.3559583104</v>
      </c>
      <c r="P180" s="116"/>
      <c r="Q180" s="117"/>
      <c r="R180" s="118"/>
    </row>
    <row r="181" spans="1:18" x14ac:dyDescent="0.25">
      <c r="A181" s="266">
        <v>563</v>
      </c>
      <c r="B181" s="13" t="s">
        <v>531</v>
      </c>
      <c r="C181" s="267">
        <v>6978</v>
      </c>
      <c r="D181" s="268">
        <v>10</v>
      </c>
      <c r="E181" s="14">
        <v>12387418.039999999</v>
      </c>
      <c r="F181" s="14">
        <v>123874180.40000001</v>
      </c>
      <c r="G181" s="269">
        <f>Tasaus[[#This Row],[Verotettava tulo (kunnallisvero), €]]*($D$11/100)</f>
        <v>9253401.2758800015</v>
      </c>
      <c r="H181" s="14">
        <v>1494646.2179337214</v>
      </c>
      <c r="I181" s="15">
        <v>1061337.1338</v>
      </c>
      <c r="J181" s="15">
        <f>SUM(Tasaus[[#This Row],[Laskennallinen kunnallisvero, €]:[Laskennallinen kiinteistövero, €]])</f>
        <v>11809384.627613723</v>
      </c>
      <c r="K181" s="15">
        <f>Tasaus[[#This Row],[Laskennallinen verotulo yhteensä, €]]/Tasaus[[#This Row],[Asukasluku 31.12.2023]]</f>
        <v>1692.3738360008201</v>
      </c>
      <c r="L181" s="34">
        <f>$K$11-Tasaus[[#This Row],[Laskennallinen verotulo yhteensä, €/asukas (=tasausraja)]]</f>
        <v>510.86616399917966</v>
      </c>
      <c r="M181" s="369">
        <v>459.77954759926172</v>
      </c>
      <c r="N181" s="370">
        <v>3208341.6831476483</v>
      </c>
      <c r="P181" s="116"/>
      <c r="Q181" s="117"/>
      <c r="R181" s="118"/>
    </row>
    <row r="182" spans="1:18" x14ac:dyDescent="0.25">
      <c r="A182" s="266">
        <v>564</v>
      </c>
      <c r="B182" s="13" t="s">
        <v>532</v>
      </c>
      <c r="C182" s="267">
        <v>214633</v>
      </c>
      <c r="D182" s="268">
        <v>7.9</v>
      </c>
      <c r="E182" s="14">
        <v>373948432.67000002</v>
      </c>
      <c r="F182" s="14">
        <v>4733524464.1772146</v>
      </c>
      <c r="G182" s="269">
        <f>Tasaus[[#This Row],[Verotettava tulo (kunnallisvero), €]]*($D$11/100)</f>
        <v>353594277.47403795</v>
      </c>
      <c r="H182" s="14">
        <v>39720416.644739181</v>
      </c>
      <c r="I182" s="15">
        <v>36652113.878200002</v>
      </c>
      <c r="J182" s="15">
        <f>SUM(Tasaus[[#This Row],[Laskennallinen kunnallisvero, €]:[Laskennallinen kiinteistövero, €]])</f>
        <v>429966807.99697715</v>
      </c>
      <c r="K182" s="15">
        <f>Tasaus[[#This Row],[Laskennallinen verotulo yhteensä, €]]/Tasaus[[#This Row],[Asukasluku 31.12.2023]]</f>
        <v>2003.2651456065803</v>
      </c>
      <c r="L182" s="34">
        <f>$K$11-Tasaus[[#This Row],[Laskennallinen verotulo yhteensä, €/asukas (=tasausraja)]]</f>
        <v>199.97485439341949</v>
      </c>
      <c r="M182" s="369">
        <v>179.97736895407755</v>
      </c>
      <c r="N182" s="370">
        <v>38629082.630720526</v>
      </c>
      <c r="P182" s="116"/>
      <c r="Q182" s="117"/>
      <c r="R182" s="118"/>
    </row>
    <row r="183" spans="1:18" x14ac:dyDescent="0.25">
      <c r="A183" s="266">
        <v>576</v>
      </c>
      <c r="B183" s="13" t="s">
        <v>533</v>
      </c>
      <c r="C183" s="267">
        <v>2726</v>
      </c>
      <c r="D183" s="268">
        <v>8.4</v>
      </c>
      <c r="E183" s="14">
        <v>3889269.26</v>
      </c>
      <c r="F183" s="14">
        <v>46300824.523809522</v>
      </c>
      <c r="G183" s="269">
        <f>Tasaus[[#This Row],[Verotettava tulo (kunnallisvero), €]]*($D$11/100)</f>
        <v>3458671.5919285715</v>
      </c>
      <c r="H183" s="14">
        <v>745910.88319519302</v>
      </c>
      <c r="I183" s="15">
        <v>901897.76570000011</v>
      </c>
      <c r="J183" s="15">
        <f>SUM(Tasaus[[#This Row],[Laskennallinen kunnallisvero, €]:[Laskennallinen kiinteistövero, €]])</f>
        <v>5106480.2408237653</v>
      </c>
      <c r="K183" s="15">
        <f>Tasaus[[#This Row],[Laskennallinen verotulo yhteensä, €]]/Tasaus[[#This Row],[Asukasluku 31.12.2023]]</f>
        <v>1873.2502717622031</v>
      </c>
      <c r="L183" s="34">
        <f>$K$11-Tasaus[[#This Row],[Laskennallinen verotulo yhteensä, €/asukas (=tasausraja)]]</f>
        <v>329.98972823779673</v>
      </c>
      <c r="M183" s="369">
        <v>296.99075541401709</v>
      </c>
      <c r="N183" s="370">
        <v>809596.79925861058</v>
      </c>
      <c r="P183" s="116"/>
      <c r="Q183" s="117"/>
      <c r="R183" s="118"/>
    </row>
    <row r="184" spans="1:18" x14ac:dyDescent="0.25">
      <c r="A184" s="266">
        <v>577</v>
      </c>
      <c r="B184" s="13" t="s">
        <v>534</v>
      </c>
      <c r="C184" s="267">
        <v>11236</v>
      </c>
      <c r="D184" s="268">
        <v>8.1999999999999993</v>
      </c>
      <c r="E184" s="14">
        <v>20813683.170000002</v>
      </c>
      <c r="F184" s="14">
        <v>253825404.51219517</v>
      </c>
      <c r="G184" s="269">
        <f>Tasaus[[#This Row],[Verotettava tulo (kunnallisvero), €]]*($D$11/100)</f>
        <v>18960757.717060979</v>
      </c>
      <c r="H184" s="14">
        <v>1142342.8084371304</v>
      </c>
      <c r="I184" s="15">
        <v>1490288.5501000003</v>
      </c>
      <c r="J184" s="15">
        <f>SUM(Tasaus[[#This Row],[Laskennallinen kunnallisvero, €]:[Laskennallinen kiinteistövero, €]])</f>
        <v>21593389.07559811</v>
      </c>
      <c r="K184" s="15">
        <f>Tasaus[[#This Row],[Laskennallinen verotulo yhteensä, €]]/Tasaus[[#This Row],[Asukasluku 31.12.2023]]</f>
        <v>1921.8039405124698</v>
      </c>
      <c r="L184" s="34">
        <f>$K$11-Tasaus[[#This Row],[Laskennallinen verotulo yhteensä, €/asukas (=tasausraja)]]</f>
        <v>281.43605948752997</v>
      </c>
      <c r="M184" s="369">
        <v>253.29245353877698</v>
      </c>
      <c r="N184" s="370">
        <v>2845994.0079616983</v>
      </c>
      <c r="P184" s="116"/>
      <c r="Q184" s="117"/>
      <c r="R184" s="118"/>
    </row>
    <row r="185" spans="1:18" x14ac:dyDescent="0.25">
      <c r="A185" s="266">
        <v>578</v>
      </c>
      <c r="B185" s="13" t="s">
        <v>535</v>
      </c>
      <c r="C185" s="267">
        <v>3037</v>
      </c>
      <c r="D185" s="268">
        <v>9.4</v>
      </c>
      <c r="E185" s="14">
        <v>4885207.7300000004</v>
      </c>
      <c r="F185" s="14">
        <v>51970295.000000007</v>
      </c>
      <c r="G185" s="269">
        <f>Tasaus[[#This Row],[Verotettava tulo (kunnallisvero), €]]*($D$11/100)</f>
        <v>3882181.0365000009</v>
      </c>
      <c r="H185" s="14">
        <v>394531.56127803429</v>
      </c>
      <c r="I185" s="15">
        <v>538017.84199999995</v>
      </c>
      <c r="J185" s="15">
        <f>SUM(Tasaus[[#This Row],[Laskennallinen kunnallisvero, €]:[Laskennallinen kiinteistövero, €]])</f>
        <v>4814730.4397780355</v>
      </c>
      <c r="K185" s="15">
        <f>Tasaus[[#This Row],[Laskennallinen verotulo yhteensä, €]]/Tasaus[[#This Row],[Asukasluku 31.12.2023]]</f>
        <v>1585.3574052611245</v>
      </c>
      <c r="L185" s="34">
        <f>$K$11-Tasaus[[#This Row],[Laskennallinen verotulo yhteensä, €/asukas (=tasausraja)]]</f>
        <v>617.88259473887524</v>
      </c>
      <c r="M185" s="369">
        <v>556.09433526498776</v>
      </c>
      <c r="N185" s="370">
        <v>1688858.4961997678</v>
      </c>
      <c r="P185" s="116"/>
      <c r="Q185" s="117"/>
      <c r="R185" s="118"/>
    </row>
    <row r="186" spans="1:18" x14ac:dyDescent="0.25">
      <c r="A186" s="266">
        <v>580</v>
      </c>
      <c r="B186" s="13" t="s">
        <v>536</v>
      </c>
      <c r="C186" s="267">
        <v>4366</v>
      </c>
      <c r="D186" s="268">
        <v>9.5</v>
      </c>
      <c r="E186" s="14">
        <v>7100945.7800000003</v>
      </c>
      <c r="F186" s="14">
        <v>74746797.684210524</v>
      </c>
      <c r="G186" s="269">
        <f>Tasaus[[#This Row],[Verotettava tulo (kunnallisvero), €]]*($D$11/100)</f>
        <v>5583585.7870105263</v>
      </c>
      <c r="H186" s="14">
        <v>932300.81320444343</v>
      </c>
      <c r="I186" s="15">
        <v>798411.3912500001</v>
      </c>
      <c r="J186" s="15">
        <f>SUM(Tasaus[[#This Row],[Laskennallinen kunnallisvero, €]:[Laskennallinen kiinteistövero, €]])</f>
        <v>7314297.9914649697</v>
      </c>
      <c r="K186" s="15">
        <f>Tasaus[[#This Row],[Laskennallinen verotulo yhteensä, €]]/Tasaus[[#This Row],[Asukasluku 31.12.2023]]</f>
        <v>1675.2858432123155</v>
      </c>
      <c r="L186" s="34">
        <f>$K$11-Tasaus[[#This Row],[Laskennallinen verotulo yhteensä, €/asukas (=tasausraja)]]</f>
        <v>527.95415678768427</v>
      </c>
      <c r="M186" s="369">
        <v>475.15874110891588</v>
      </c>
      <c r="N186" s="370">
        <v>2074543.0636815268</v>
      </c>
      <c r="P186" s="116"/>
      <c r="Q186" s="117"/>
      <c r="R186" s="118"/>
    </row>
    <row r="187" spans="1:18" x14ac:dyDescent="0.25">
      <c r="A187" s="266">
        <v>581</v>
      </c>
      <c r="B187" s="13" t="s">
        <v>537</v>
      </c>
      <c r="C187" s="267">
        <v>6123</v>
      </c>
      <c r="D187" s="268">
        <v>9.4</v>
      </c>
      <c r="E187" s="14">
        <v>10066767.15</v>
      </c>
      <c r="F187" s="14">
        <v>107093267.55319148</v>
      </c>
      <c r="G187" s="269">
        <f>Tasaus[[#This Row],[Verotettava tulo (kunnallisvero), €]]*($D$11/100)</f>
        <v>7999867.0862234039</v>
      </c>
      <c r="H187" s="14">
        <v>1863435.5276515165</v>
      </c>
      <c r="I187" s="15">
        <v>1129783.108</v>
      </c>
      <c r="J187" s="15">
        <f>SUM(Tasaus[[#This Row],[Laskennallinen kunnallisvero, €]:[Laskennallinen kiinteistövero, €]])</f>
        <v>10993085.721874919</v>
      </c>
      <c r="K187" s="15">
        <f>Tasaus[[#This Row],[Laskennallinen verotulo yhteensä, €]]/Tasaus[[#This Row],[Asukasluku 31.12.2023]]</f>
        <v>1795.3757507553355</v>
      </c>
      <c r="L187" s="34">
        <f>$K$11-Tasaus[[#This Row],[Laskennallinen verotulo yhteensä, €/asukas (=tasausraja)]]</f>
        <v>407.86424924466428</v>
      </c>
      <c r="M187" s="369">
        <v>367.07782432019786</v>
      </c>
      <c r="N187" s="370">
        <v>2247617.5183125716</v>
      </c>
      <c r="P187" s="116"/>
      <c r="Q187" s="117"/>
      <c r="R187" s="118"/>
    </row>
    <row r="188" spans="1:18" x14ac:dyDescent="0.25">
      <c r="A188" s="266">
        <v>583</v>
      </c>
      <c r="B188" s="13" t="s">
        <v>538</v>
      </c>
      <c r="C188" s="267">
        <v>912</v>
      </c>
      <c r="D188" s="268">
        <v>9.1</v>
      </c>
      <c r="E188" s="14">
        <v>1639208.94</v>
      </c>
      <c r="F188" s="14">
        <v>18013285.054945055</v>
      </c>
      <c r="G188" s="269">
        <f>Tasaus[[#This Row],[Verotettava tulo (kunnallisvero), €]]*($D$11/100)</f>
        <v>1345592.3936043957</v>
      </c>
      <c r="H188" s="14">
        <v>233454.6834134557</v>
      </c>
      <c r="I188" s="15">
        <v>529222.22505000012</v>
      </c>
      <c r="J188" s="15">
        <f>SUM(Tasaus[[#This Row],[Laskennallinen kunnallisvero, €]:[Laskennallinen kiinteistövero, €]])</f>
        <v>2108269.3020678516</v>
      </c>
      <c r="K188" s="15">
        <f>Tasaus[[#This Row],[Laskennallinen verotulo yhteensä, €]]/Tasaus[[#This Row],[Asukasluku 31.12.2023]]</f>
        <v>2311.6987961270302</v>
      </c>
      <c r="L188" s="34">
        <f>$K$11-Tasaus[[#This Row],[Laskennallinen verotulo yhteensä, €/asukas (=tasausraja)]]</f>
        <v>-108.45879612703038</v>
      </c>
      <c r="M188" s="369">
        <v>-10.845879612703039</v>
      </c>
      <c r="N188" s="370">
        <v>-9891.4422067851719</v>
      </c>
      <c r="P188" s="116"/>
      <c r="Q188" s="117"/>
      <c r="R188" s="118"/>
    </row>
    <row r="189" spans="1:18" x14ac:dyDescent="0.25">
      <c r="A189" s="266">
        <v>584</v>
      </c>
      <c r="B189" s="13" t="s">
        <v>539</v>
      </c>
      <c r="C189" s="267">
        <v>2578</v>
      </c>
      <c r="D189" s="268">
        <v>9.3000000000000007</v>
      </c>
      <c r="E189" s="14">
        <v>3431553.35</v>
      </c>
      <c r="F189" s="14">
        <v>36898423.118279569</v>
      </c>
      <c r="G189" s="269">
        <f>Tasaus[[#This Row],[Verotettava tulo (kunnallisvero), €]]*($D$11/100)</f>
        <v>2756312.206935484</v>
      </c>
      <c r="H189" s="14">
        <v>593319.87210315338</v>
      </c>
      <c r="I189" s="15">
        <v>317464.99719999998</v>
      </c>
      <c r="J189" s="15">
        <f>SUM(Tasaus[[#This Row],[Laskennallinen kunnallisvero, €]:[Laskennallinen kiinteistövero, €]])</f>
        <v>3667097.0762386373</v>
      </c>
      <c r="K189" s="15">
        <f>Tasaus[[#This Row],[Laskennallinen verotulo yhteensä, €]]/Tasaus[[#This Row],[Asukasluku 31.12.2023]]</f>
        <v>1422.4581366325203</v>
      </c>
      <c r="L189" s="34">
        <f>$K$11-Tasaus[[#This Row],[Laskennallinen verotulo yhteensä, €/asukas (=tasausraja)]]</f>
        <v>780.78186336747945</v>
      </c>
      <c r="M189" s="369">
        <v>702.70367703073157</v>
      </c>
      <c r="N189" s="370">
        <v>1811570.0793852259</v>
      </c>
      <c r="P189" s="116"/>
      <c r="Q189" s="117"/>
      <c r="R189" s="118"/>
    </row>
    <row r="190" spans="1:18" x14ac:dyDescent="0.25">
      <c r="A190" s="266">
        <v>592</v>
      </c>
      <c r="B190" s="13" t="s">
        <v>540</v>
      </c>
      <c r="C190" s="267">
        <v>3596</v>
      </c>
      <c r="D190" s="268">
        <v>9.9</v>
      </c>
      <c r="E190" s="14">
        <v>6526123.1799999997</v>
      </c>
      <c r="F190" s="14">
        <v>65920436.161616161</v>
      </c>
      <c r="G190" s="269">
        <f>Tasaus[[#This Row],[Verotettava tulo (kunnallisvero), €]]*($D$11/100)</f>
        <v>4924256.5812727278</v>
      </c>
      <c r="H190" s="14">
        <v>531338.66919834423</v>
      </c>
      <c r="I190" s="15">
        <v>520518.09785000008</v>
      </c>
      <c r="J190" s="15">
        <f>SUM(Tasaus[[#This Row],[Laskennallinen kunnallisvero, €]:[Laskennallinen kiinteistövero, €]])</f>
        <v>5976113.3483210728</v>
      </c>
      <c r="K190" s="15">
        <f>Tasaus[[#This Row],[Laskennallinen verotulo yhteensä, €]]/Tasaus[[#This Row],[Asukasluku 31.12.2023]]</f>
        <v>1661.8780167744919</v>
      </c>
      <c r="L190" s="34">
        <f>$K$11-Tasaus[[#This Row],[Laskennallinen verotulo yhteensä, €/asukas (=tasausraja)]]</f>
        <v>541.36198322550786</v>
      </c>
      <c r="M190" s="369">
        <v>487.22578490295706</v>
      </c>
      <c r="N190" s="370">
        <v>1752063.9225110335</v>
      </c>
      <c r="P190" s="116"/>
      <c r="Q190" s="117"/>
      <c r="R190" s="118"/>
    </row>
    <row r="191" spans="1:18" x14ac:dyDescent="0.25">
      <c r="A191" s="266">
        <v>593</v>
      </c>
      <c r="B191" s="13" t="s">
        <v>541</v>
      </c>
      <c r="C191" s="267">
        <v>17050</v>
      </c>
      <c r="D191" s="268">
        <v>9.4</v>
      </c>
      <c r="E191" s="14">
        <v>30560908.649999999</v>
      </c>
      <c r="F191" s="14">
        <v>325116049.46808511</v>
      </c>
      <c r="G191" s="269">
        <f>Tasaus[[#This Row],[Verotettava tulo (kunnallisvero), €]]*($D$11/100)</f>
        <v>24286168.895265959</v>
      </c>
      <c r="H191" s="14">
        <v>3050979.2741558212</v>
      </c>
      <c r="I191" s="15">
        <v>2666245.1379499999</v>
      </c>
      <c r="J191" s="15">
        <f>SUM(Tasaus[[#This Row],[Laskennallinen kunnallisvero, €]:[Laskennallinen kiinteistövero, €]])</f>
        <v>30003393.30737178</v>
      </c>
      <c r="K191" s="15">
        <f>Tasaus[[#This Row],[Laskennallinen verotulo yhteensä, €]]/Tasaus[[#This Row],[Asukasluku 31.12.2023]]</f>
        <v>1759.7298127490781</v>
      </c>
      <c r="L191" s="34">
        <f>$K$11-Tasaus[[#This Row],[Laskennallinen verotulo yhteensä, €/asukas (=tasausraja)]]</f>
        <v>443.51018725092172</v>
      </c>
      <c r="M191" s="369">
        <v>399.15916852582956</v>
      </c>
      <c r="N191" s="370">
        <v>6805663.823365394</v>
      </c>
      <c r="P191" s="116"/>
      <c r="Q191" s="117"/>
      <c r="R191" s="118"/>
    </row>
    <row r="192" spans="1:18" x14ac:dyDescent="0.25">
      <c r="A192" s="266">
        <v>595</v>
      </c>
      <c r="B192" s="13" t="s">
        <v>542</v>
      </c>
      <c r="C192" s="267">
        <v>4073</v>
      </c>
      <c r="D192" s="268">
        <v>9.1</v>
      </c>
      <c r="E192" s="14">
        <v>5461349.6500000004</v>
      </c>
      <c r="F192" s="14">
        <v>60014831.318681322</v>
      </c>
      <c r="G192" s="269">
        <f>Tasaus[[#This Row],[Verotettava tulo (kunnallisvero), €]]*($D$11/100)</f>
        <v>4483107.8995054951</v>
      </c>
      <c r="H192" s="14">
        <v>1152317.620171078</v>
      </c>
      <c r="I192" s="15">
        <v>690421.3639</v>
      </c>
      <c r="J192" s="15">
        <f>SUM(Tasaus[[#This Row],[Laskennallinen kunnallisvero, €]:[Laskennallinen kiinteistövero, €]])</f>
        <v>6325846.8835765738</v>
      </c>
      <c r="K192" s="15">
        <f>Tasaus[[#This Row],[Laskennallinen verotulo yhteensä, €]]/Tasaus[[#This Row],[Asukasluku 31.12.2023]]</f>
        <v>1553.1173296284246</v>
      </c>
      <c r="L192" s="34">
        <f>$K$11-Tasaus[[#This Row],[Laskennallinen verotulo yhteensä, €/asukas (=tasausraja)]]</f>
        <v>650.12267037157517</v>
      </c>
      <c r="M192" s="369">
        <v>585.1104033344177</v>
      </c>
      <c r="N192" s="370">
        <v>2383154.6727810833</v>
      </c>
      <c r="P192" s="116"/>
      <c r="Q192" s="117"/>
      <c r="R192" s="118"/>
    </row>
    <row r="193" spans="1:18" x14ac:dyDescent="0.25">
      <c r="A193" s="266">
        <v>598</v>
      </c>
      <c r="B193" s="13" t="s">
        <v>543</v>
      </c>
      <c r="C193" s="267">
        <v>19475</v>
      </c>
      <c r="D193" s="268">
        <v>9</v>
      </c>
      <c r="E193" s="14">
        <v>36638690.539999999</v>
      </c>
      <c r="F193" s="14">
        <v>407096561.55555558</v>
      </c>
      <c r="G193" s="269">
        <f>Tasaus[[#This Row],[Verotettava tulo (kunnallisvero), €]]*($D$11/100)</f>
        <v>30410113.148200002</v>
      </c>
      <c r="H193" s="14">
        <v>7281542.2672966961</v>
      </c>
      <c r="I193" s="15">
        <v>3407262.5786499996</v>
      </c>
      <c r="J193" s="15">
        <f>SUM(Tasaus[[#This Row],[Laskennallinen kunnallisvero, €]:[Laskennallinen kiinteistövero, €]])</f>
        <v>41098917.994146697</v>
      </c>
      <c r="K193" s="15">
        <f>Tasaus[[#This Row],[Laskennallinen verotulo yhteensä, €]]/Tasaus[[#This Row],[Asukasluku 31.12.2023]]</f>
        <v>2110.3423873759534</v>
      </c>
      <c r="L193" s="34">
        <f>$K$11-Tasaus[[#This Row],[Laskennallinen verotulo yhteensä, €/asukas (=tasausraja)]]</f>
        <v>92.89761262404636</v>
      </c>
      <c r="M193" s="369">
        <v>83.607851361641721</v>
      </c>
      <c r="N193" s="370">
        <v>1628262.9052679725</v>
      </c>
      <c r="P193" s="116"/>
      <c r="Q193" s="117"/>
      <c r="R193" s="118"/>
    </row>
    <row r="194" spans="1:18" x14ac:dyDescent="0.25">
      <c r="A194" s="266">
        <v>599</v>
      </c>
      <c r="B194" s="13" t="s">
        <v>544</v>
      </c>
      <c r="C194" s="267">
        <v>11225</v>
      </c>
      <c r="D194" s="268">
        <v>9</v>
      </c>
      <c r="E194" s="14">
        <v>18410407.079999998</v>
      </c>
      <c r="F194" s="14">
        <v>204560078.66666663</v>
      </c>
      <c r="G194" s="269">
        <f>Tasaus[[#This Row],[Verotettava tulo (kunnallisvero), €]]*($D$11/100)</f>
        <v>15280637.876399998</v>
      </c>
      <c r="H194" s="14">
        <v>2248789.4323817091</v>
      </c>
      <c r="I194" s="15">
        <v>1534384.8902999999</v>
      </c>
      <c r="J194" s="15">
        <f>SUM(Tasaus[[#This Row],[Laskennallinen kunnallisvero, €]:[Laskennallinen kiinteistövero, €]])</f>
        <v>19063812.199081704</v>
      </c>
      <c r="K194" s="15">
        <f>Tasaus[[#This Row],[Laskennallinen verotulo yhteensä, €]]/Tasaus[[#This Row],[Asukasluku 31.12.2023]]</f>
        <v>1698.3351625017108</v>
      </c>
      <c r="L194" s="34">
        <f>$K$11-Tasaus[[#This Row],[Laskennallinen verotulo yhteensä, €/asukas (=tasausraja)]]</f>
        <v>504.904837498289</v>
      </c>
      <c r="M194" s="369">
        <v>454.41435374846009</v>
      </c>
      <c r="N194" s="370">
        <v>5100801.1208264641</v>
      </c>
      <c r="P194" s="116"/>
      <c r="Q194" s="117"/>
      <c r="R194" s="118"/>
    </row>
    <row r="195" spans="1:18" x14ac:dyDescent="0.25">
      <c r="A195" s="266">
        <v>601</v>
      </c>
      <c r="B195" s="13" t="s">
        <v>545</v>
      </c>
      <c r="C195" s="267">
        <v>3739</v>
      </c>
      <c r="D195" s="268">
        <v>8.4</v>
      </c>
      <c r="E195" s="14">
        <v>4930379.47</v>
      </c>
      <c r="F195" s="14">
        <v>58694993.690476187</v>
      </c>
      <c r="G195" s="269">
        <f>Tasaus[[#This Row],[Verotettava tulo (kunnallisvero), €]]*($D$11/100)</f>
        <v>4384516.0286785709</v>
      </c>
      <c r="H195" s="14">
        <v>1631583.7155499</v>
      </c>
      <c r="I195" s="15">
        <v>562630.71284999989</v>
      </c>
      <c r="J195" s="15">
        <f>SUM(Tasaus[[#This Row],[Laskennallinen kunnallisvero, €]:[Laskennallinen kiinteistövero, €]])</f>
        <v>6578730.4570784708</v>
      </c>
      <c r="K195" s="15">
        <f>Tasaus[[#This Row],[Laskennallinen verotulo yhteensä, €]]/Tasaus[[#This Row],[Asukasluku 31.12.2023]]</f>
        <v>1759.4892904729797</v>
      </c>
      <c r="L195" s="34">
        <f>$K$11-Tasaus[[#This Row],[Laskennallinen verotulo yhteensä, €/asukas (=tasausraja)]]</f>
        <v>443.75070952702004</v>
      </c>
      <c r="M195" s="369">
        <v>399.37563857431803</v>
      </c>
      <c r="N195" s="370">
        <v>1493265.5126293751</v>
      </c>
      <c r="P195" s="116"/>
      <c r="Q195" s="117"/>
      <c r="R195" s="118"/>
    </row>
    <row r="196" spans="1:18" x14ac:dyDescent="0.25">
      <c r="A196" s="266">
        <v>604</v>
      </c>
      <c r="B196" s="13" t="s">
        <v>546</v>
      </c>
      <c r="C196" s="267">
        <v>20763</v>
      </c>
      <c r="D196" s="268">
        <v>7.9</v>
      </c>
      <c r="E196" s="14">
        <v>44895745.289999999</v>
      </c>
      <c r="F196" s="14">
        <v>568300573.29113925</v>
      </c>
      <c r="G196" s="269">
        <f>Tasaus[[#This Row],[Verotettava tulo (kunnallisvero), €]]*($D$11/100)</f>
        <v>42452052.824848101</v>
      </c>
      <c r="H196" s="14">
        <v>5591589.2421976198</v>
      </c>
      <c r="I196" s="15">
        <v>3735652.2308999998</v>
      </c>
      <c r="J196" s="15">
        <f>SUM(Tasaus[[#This Row],[Laskennallinen kunnallisvero, €]:[Laskennallinen kiinteistövero, €]])</f>
        <v>51779294.297945715</v>
      </c>
      <c r="K196" s="15">
        <f>Tasaus[[#This Row],[Laskennallinen verotulo yhteensä, €]]/Tasaus[[#This Row],[Asukasluku 31.12.2023]]</f>
        <v>2493.8252804481876</v>
      </c>
      <c r="L196" s="34">
        <f>$K$11-Tasaus[[#This Row],[Laskennallinen verotulo yhteensä, €/asukas (=tasausraja)]]</f>
        <v>-290.58528044818786</v>
      </c>
      <c r="M196" s="369">
        <v>-29.058528044818786</v>
      </c>
      <c r="N196" s="370">
        <v>-603342.21779457247</v>
      </c>
      <c r="P196" s="116"/>
      <c r="Q196" s="117"/>
      <c r="R196" s="118"/>
    </row>
    <row r="197" spans="1:18" x14ac:dyDescent="0.25">
      <c r="A197" s="266">
        <v>607</v>
      </c>
      <c r="B197" s="13" t="s">
        <v>547</v>
      </c>
      <c r="C197" s="267">
        <v>4064</v>
      </c>
      <c r="D197" s="268">
        <v>8.5</v>
      </c>
      <c r="E197" s="14">
        <v>5137959.21</v>
      </c>
      <c r="F197" s="14">
        <v>60446578.941176474</v>
      </c>
      <c r="G197" s="269">
        <f>Tasaus[[#This Row],[Verotettava tulo (kunnallisvero), €]]*($D$11/100)</f>
        <v>4515359.446905883</v>
      </c>
      <c r="H197" s="14">
        <v>913205.80199823249</v>
      </c>
      <c r="I197" s="15">
        <v>569862.44585000002</v>
      </c>
      <c r="J197" s="15">
        <f>SUM(Tasaus[[#This Row],[Laskennallinen kunnallisvero, €]:[Laskennallinen kiinteistövero, €]])</f>
        <v>5998427.6947541153</v>
      </c>
      <c r="K197" s="15">
        <f>Tasaus[[#This Row],[Laskennallinen verotulo yhteensä, €]]/Tasaus[[#This Row],[Asukasluku 31.12.2023]]</f>
        <v>1475.9910666225678</v>
      </c>
      <c r="L197" s="34">
        <f>$K$11-Tasaus[[#This Row],[Laskennallinen verotulo yhteensä, €/asukas (=tasausraja)]]</f>
        <v>727.24893337743197</v>
      </c>
      <c r="M197" s="369">
        <v>654.52404003968877</v>
      </c>
      <c r="N197" s="370">
        <v>2659985.6987212952</v>
      </c>
      <c r="P197" s="116"/>
      <c r="Q197" s="117"/>
      <c r="R197" s="118"/>
    </row>
    <row r="198" spans="1:18" x14ac:dyDescent="0.25">
      <c r="A198" s="266">
        <v>608</v>
      </c>
      <c r="B198" s="13" t="s">
        <v>548</v>
      </c>
      <c r="C198" s="267">
        <v>1943</v>
      </c>
      <c r="D198" s="268">
        <v>9.9</v>
      </c>
      <c r="E198" s="14">
        <v>3313258.48</v>
      </c>
      <c r="F198" s="14">
        <v>33467257.373737372</v>
      </c>
      <c r="G198" s="269">
        <f>Tasaus[[#This Row],[Verotettava tulo (kunnallisvero), €]]*($D$11/100)</f>
        <v>2500004.1258181818</v>
      </c>
      <c r="H198" s="14">
        <v>369115.61322437529</v>
      </c>
      <c r="I198" s="15">
        <v>327790.36225000006</v>
      </c>
      <c r="J198" s="15">
        <f>SUM(Tasaus[[#This Row],[Laskennallinen kunnallisvero, €]:[Laskennallinen kiinteistövero, €]])</f>
        <v>3196910.1012925571</v>
      </c>
      <c r="K198" s="15">
        <f>Tasaus[[#This Row],[Laskennallinen verotulo yhteensä, €]]/Tasaus[[#This Row],[Asukasluku 31.12.2023]]</f>
        <v>1645.3474530584442</v>
      </c>
      <c r="L198" s="34">
        <f>$K$11-Tasaus[[#This Row],[Laskennallinen verotulo yhteensä, €/asukas (=tasausraja)]]</f>
        <v>557.89254694155557</v>
      </c>
      <c r="M198" s="369">
        <v>502.10329224740002</v>
      </c>
      <c r="N198" s="370">
        <v>975586.69683669822</v>
      </c>
      <c r="P198" s="116"/>
      <c r="Q198" s="117"/>
      <c r="R198" s="118"/>
    </row>
    <row r="199" spans="1:18" x14ac:dyDescent="0.25">
      <c r="A199" s="266">
        <v>609</v>
      </c>
      <c r="B199" s="13" t="s">
        <v>549</v>
      </c>
      <c r="C199" s="267">
        <v>83106</v>
      </c>
      <c r="D199" s="268">
        <v>8.4</v>
      </c>
      <c r="E199" s="14">
        <v>144592483.93000001</v>
      </c>
      <c r="F199" s="14">
        <v>1721339094.4047618</v>
      </c>
      <c r="G199" s="269">
        <f>Tasaus[[#This Row],[Verotettava tulo (kunnallisvero), €]]*($D$11/100)</f>
        <v>128584030.35203572</v>
      </c>
      <c r="H199" s="14">
        <v>15776630.159615494</v>
      </c>
      <c r="I199" s="15">
        <v>15365563.645000001</v>
      </c>
      <c r="J199" s="15">
        <f>SUM(Tasaus[[#This Row],[Laskennallinen kunnallisvero, €]:[Laskennallinen kiinteistövero, €]])</f>
        <v>159726224.15665123</v>
      </c>
      <c r="K199" s="15">
        <f>Tasaus[[#This Row],[Laskennallinen verotulo yhteensä, €]]/Tasaus[[#This Row],[Asukasluku 31.12.2023]]</f>
        <v>1921.9577907329342</v>
      </c>
      <c r="L199" s="34">
        <f>$K$11-Tasaus[[#This Row],[Laskennallinen verotulo yhteensä, €/asukas (=tasausraja)]]</f>
        <v>281.28220926706558</v>
      </c>
      <c r="M199" s="369">
        <v>253.15398834035904</v>
      </c>
      <c r="N199" s="370">
        <v>21038615.355013877</v>
      </c>
      <c r="P199" s="116"/>
      <c r="Q199" s="117"/>
      <c r="R199" s="118"/>
    </row>
    <row r="200" spans="1:18" x14ac:dyDescent="0.25">
      <c r="A200" s="266">
        <v>611</v>
      </c>
      <c r="B200" s="13" t="s">
        <v>550</v>
      </c>
      <c r="C200" s="267">
        <v>4973</v>
      </c>
      <c r="D200" s="268">
        <v>7.9</v>
      </c>
      <c r="E200" s="14">
        <v>9418352.1600000001</v>
      </c>
      <c r="F200" s="14">
        <v>119219647.5949367</v>
      </c>
      <c r="G200" s="269">
        <f>Tasaus[[#This Row],[Verotettava tulo (kunnallisvero), €]]*($D$11/100)</f>
        <v>8905707.6753417719</v>
      </c>
      <c r="H200" s="14">
        <v>404893.09699631942</v>
      </c>
      <c r="I200" s="15">
        <v>750227.08884999994</v>
      </c>
      <c r="J200" s="15">
        <f>SUM(Tasaus[[#This Row],[Laskennallinen kunnallisvero, €]:[Laskennallinen kiinteistövero, €]])</f>
        <v>10060827.861188091</v>
      </c>
      <c r="K200" s="15">
        <f>Tasaus[[#This Row],[Laskennallinen verotulo yhteensä, €]]/Tasaus[[#This Row],[Asukasluku 31.12.2023]]</f>
        <v>2023.0902596396725</v>
      </c>
      <c r="L200" s="34">
        <f>$K$11-Tasaus[[#This Row],[Laskennallinen verotulo yhteensä, €/asukas (=tasausraja)]]</f>
        <v>180.14974036032731</v>
      </c>
      <c r="M200" s="369">
        <v>162.13476632429459</v>
      </c>
      <c r="N200" s="370">
        <v>806296.19293071702</v>
      </c>
      <c r="P200" s="116"/>
      <c r="Q200" s="117"/>
      <c r="R200" s="118"/>
    </row>
    <row r="201" spans="1:18" x14ac:dyDescent="0.25">
      <c r="A201" s="266">
        <v>614</v>
      </c>
      <c r="B201" s="13" t="s">
        <v>551</v>
      </c>
      <c r="C201" s="267">
        <v>2923</v>
      </c>
      <c r="D201" s="268">
        <v>9.1</v>
      </c>
      <c r="E201" s="14">
        <v>4229762.21</v>
      </c>
      <c r="F201" s="14">
        <v>46480903.406593405</v>
      </c>
      <c r="G201" s="269">
        <f>Tasaus[[#This Row],[Verotettava tulo (kunnallisvero), €]]*($D$11/100)</f>
        <v>3472123.4844725276</v>
      </c>
      <c r="H201" s="14">
        <v>578567.72679002036</v>
      </c>
      <c r="I201" s="15">
        <v>707810.37920000008</v>
      </c>
      <c r="J201" s="15">
        <f>SUM(Tasaus[[#This Row],[Laskennallinen kunnallisvero, €]:[Laskennallinen kiinteistövero, €]])</f>
        <v>4758501.5904625477</v>
      </c>
      <c r="K201" s="15">
        <f>Tasaus[[#This Row],[Laskennallinen verotulo yhteensä, €]]/Tasaus[[#This Row],[Asukasluku 31.12.2023]]</f>
        <v>1627.9512796655997</v>
      </c>
      <c r="L201" s="34">
        <f>$K$11-Tasaus[[#This Row],[Laskennallinen verotulo yhteensä, €/asukas (=tasausraja)]]</f>
        <v>575.28872033440007</v>
      </c>
      <c r="M201" s="369">
        <v>517.75984830096013</v>
      </c>
      <c r="N201" s="370">
        <v>1513412.0365837065</v>
      </c>
      <c r="P201" s="116"/>
      <c r="Q201" s="117"/>
      <c r="R201" s="118"/>
    </row>
    <row r="202" spans="1:18" x14ac:dyDescent="0.25">
      <c r="A202" s="266">
        <v>615</v>
      </c>
      <c r="B202" s="13" t="s">
        <v>552</v>
      </c>
      <c r="C202" s="267">
        <v>7479</v>
      </c>
      <c r="D202" s="268">
        <v>9</v>
      </c>
      <c r="E202" s="14">
        <v>9959698.3100000005</v>
      </c>
      <c r="F202" s="14">
        <v>110663314.55555555</v>
      </c>
      <c r="G202" s="269">
        <f>Tasaus[[#This Row],[Verotettava tulo (kunnallisvero), €]]*($D$11/100)</f>
        <v>8266549.5973000005</v>
      </c>
      <c r="H202" s="14">
        <v>2111008.5175787439</v>
      </c>
      <c r="I202" s="15">
        <v>1693225.4361999999</v>
      </c>
      <c r="J202" s="15">
        <f>SUM(Tasaus[[#This Row],[Laskennallinen kunnallisvero, €]:[Laskennallinen kiinteistövero, €]])</f>
        <v>12070783.551078744</v>
      </c>
      <c r="K202" s="15">
        <f>Tasaus[[#This Row],[Laskennallinen verotulo yhteensä, €]]/Tasaus[[#This Row],[Asukasluku 31.12.2023]]</f>
        <v>1613.9568860915556</v>
      </c>
      <c r="L202" s="34">
        <f>$K$11-Tasaus[[#This Row],[Laskennallinen verotulo yhteensä, €/asukas (=tasausraja)]]</f>
        <v>589.28311390844419</v>
      </c>
      <c r="M202" s="369">
        <v>530.35480251759975</v>
      </c>
      <c r="N202" s="370">
        <v>3966523.5680291285</v>
      </c>
      <c r="P202" s="116"/>
      <c r="Q202" s="117"/>
      <c r="R202" s="118"/>
    </row>
    <row r="203" spans="1:18" x14ac:dyDescent="0.25">
      <c r="A203" s="266">
        <v>616</v>
      </c>
      <c r="B203" s="13" t="s">
        <v>553</v>
      </c>
      <c r="C203" s="267">
        <v>1781</v>
      </c>
      <c r="D203" s="268">
        <v>8.9</v>
      </c>
      <c r="E203" s="14">
        <v>3168700.32</v>
      </c>
      <c r="F203" s="14">
        <v>35603374.38202247</v>
      </c>
      <c r="G203" s="269">
        <f>Tasaus[[#This Row],[Verotettava tulo (kunnallisvero), €]]*($D$11/100)</f>
        <v>2659572.0663370788</v>
      </c>
      <c r="H203" s="14">
        <v>192538.98953032619</v>
      </c>
      <c r="I203" s="15">
        <v>224450.47390000001</v>
      </c>
      <c r="J203" s="15">
        <f>SUM(Tasaus[[#This Row],[Laskennallinen kunnallisvero, €]:[Laskennallinen kiinteistövero, €]])</f>
        <v>3076561.5297674052</v>
      </c>
      <c r="K203" s="15">
        <f>Tasaus[[#This Row],[Laskennallinen verotulo yhteensä, €]]/Tasaus[[#This Row],[Asukasluku 31.12.2023]]</f>
        <v>1727.4348847655278</v>
      </c>
      <c r="L203" s="34">
        <f>$K$11-Tasaus[[#This Row],[Laskennallinen verotulo yhteensä, €/asukas (=tasausraja)]]</f>
        <v>475.80511523447194</v>
      </c>
      <c r="M203" s="369">
        <v>428.22460371102477</v>
      </c>
      <c r="N203" s="370">
        <v>762668.01920933509</v>
      </c>
      <c r="P203" s="116"/>
      <c r="Q203" s="117"/>
      <c r="R203" s="118"/>
    </row>
    <row r="204" spans="1:18" x14ac:dyDescent="0.25">
      <c r="A204" s="266">
        <v>619</v>
      </c>
      <c r="B204" s="13" t="s">
        <v>554</v>
      </c>
      <c r="C204" s="267">
        <v>2650</v>
      </c>
      <c r="D204" s="268">
        <v>9</v>
      </c>
      <c r="E204" s="14">
        <v>3822350.27</v>
      </c>
      <c r="F204" s="14">
        <v>42470558.555555552</v>
      </c>
      <c r="G204" s="269">
        <f>Tasaus[[#This Row],[Verotettava tulo (kunnallisvero), €]]*($D$11/100)</f>
        <v>3172550.7240999998</v>
      </c>
      <c r="H204" s="14">
        <v>410646.70695997553</v>
      </c>
      <c r="I204" s="15">
        <v>375279.61774999998</v>
      </c>
      <c r="J204" s="15">
        <f>SUM(Tasaus[[#This Row],[Laskennallinen kunnallisvero, €]:[Laskennallinen kiinteistövero, €]])</f>
        <v>3958477.0488099754</v>
      </c>
      <c r="K204" s="15">
        <f>Tasaus[[#This Row],[Laskennallinen verotulo yhteensä, €]]/Tasaus[[#This Row],[Asukasluku 31.12.2023]]</f>
        <v>1493.7649240792359</v>
      </c>
      <c r="L204" s="34">
        <f>$K$11-Tasaus[[#This Row],[Laskennallinen verotulo yhteensä, €/asukas (=tasausraja)]]</f>
        <v>709.47507592076386</v>
      </c>
      <c r="M204" s="369">
        <v>638.52756832868749</v>
      </c>
      <c r="N204" s="370">
        <v>1692098.0560710218</v>
      </c>
      <c r="P204" s="116"/>
      <c r="Q204" s="117"/>
      <c r="R204" s="118"/>
    </row>
    <row r="205" spans="1:18" x14ac:dyDescent="0.25">
      <c r="A205" s="266">
        <v>620</v>
      </c>
      <c r="B205" s="13" t="s">
        <v>555</v>
      </c>
      <c r="C205" s="267">
        <v>2359</v>
      </c>
      <c r="D205" s="268">
        <v>8.9</v>
      </c>
      <c r="E205" s="14">
        <v>3299590.6</v>
      </c>
      <c r="F205" s="14">
        <v>37074051.685393259</v>
      </c>
      <c r="G205" s="269">
        <f>Tasaus[[#This Row],[Verotettava tulo (kunnallisvero), €]]*($D$11/100)</f>
        <v>2769431.6608988764</v>
      </c>
      <c r="H205" s="14">
        <v>830141.47429212509</v>
      </c>
      <c r="I205" s="15">
        <v>502044.05460000009</v>
      </c>
      <c r="J205" s="15">
        <f>SUM(Tasaus[[#This Row],[Laskennallinen kunnallisvero, €]:[Laskennallinen kiinteistövero, €]])</f>
        <v>4101617.1897910014</v>
      </c>
      <c r="K205" s="15">
        <f>Tasaus[[#This Row],[Laskennallinen verotulo yhteensä, €]]/Tasaus[[#This Row],[Asukasluku 31.12.2023]]</f>
        <v>1738.7101270839344</v>
      </c>
      <c r="L205" s="34">
        <f>$K$11-Tasaus[[#This Row],[Laskennallinen verotulo yhteensä, €/asukas (=tasausraja)]]</f>
        <v>464.52987291606541</v>
      </c>
      <c r="M205" s="369">
        <v>418.0768856244589</v>
      </c>
      <c r="N205" s="370">
        <v>986243.37318809854</v>
      </c>
      <c r="P205" s="116"/>
      <c r="Q205" s="117"/>
      <c r="R205" s="118"/>
    </row>
    <row r="206" spans="1:18" x14ac:dyDescent="0.25">
      <c r="A206" s="266">
        <v>623</v>
      </c>
      <c r="B206" s="13" t="s">
        <v>556</v>
      </c>
      <c r="C206" s="267">
        <v>2108</v>
      </c>
      <c r="D206" s="268">
        <v>6.6</v>
      </c>
      <c r="E206" s="14">
        <v>2744948.53</v>
      </c>
      <c r="F206" s="14">
        <v>41590129.242424242</v>
      </c>
      <c r="G206" s="269">
        <f>Tasaus[[#This Row],[Verotettava tulo (kunnallisvero), €]]*($D$11/100)</f>
        <v>3106782.654409091</v>
      </c>
      <c r="H206" s="14">
        <v>973982.54655080079</v>
      </c>
      <c r="I206" s="15">
        <v>1193390.8860500003</v>
      </c>
      <c r="J206" s="15">
        <f>SUM(Tasaus[[#This Row],[Laskennallinen kunnallisvero, €]:[Laskennallinen kiinteistövero, €]])</f>
        <v>5274156.0870098919</v>
      </c>
      <c r="K206" s="15">
        <f>Tasaus[[#This Row],[Laskennallinen verotulo yhteensä, €]]/Tasaus[[#This Row],[Asukasluku 31.12.2023]]</f>
        <v>2501.9715782779372</v>
      </c>
      <c r="L206" s="34">
        <f>$K$11-Tasaus[[#This Row],[Laskennallinen verotulo yhteensä, €/asukas (=tasausraja)]]</f>
        <v>-298.73157827793739</v>
      </c>
      <c r="M206" s="369">
        <v>-29.87315782779374</v>
      </c>
      <c r="N206" s="370">
        <v>-62972.616700989201</v>
      </c>
      <c r="P206" s="116"/>
      <c r="Q206" s="117"/>
      <c r="R206" s="118"/>
    </row>
    <row r="207" spans="1:18" x14ac:dyDescent="0.25">
      <c r="A207" s="266">
        <v>624</v>
      </c>
      <c r="B207" s="13" t="s">
        <v>207</v>
      </c>
      <c r="C207" s="267">
        <v>5065</v>
      </c>
      <c r="D207" s="268">
        <v>8.1</v>
      </c>
      <c r="E207" s="14">
        <v>9385827.0600000005</v>
      </c>
      <c r="F207" s="14">
        <v>115874408.14814815</v>
      </c>
      <c r="G207" s="269">
        <f>Tasaus[[#This Row],[Verotettava tulo (kunnallisvero), €]]*($D$11/100)</f>
        <v>8655818.2886666674</v>
      </c>
      <c r="H207" s="14">
        <v>920018.82824082102</v>
      </c>
      <c r="I207" s="15">
        <v>902287.17465000018</v>
      </c>
      <c r="J207" s="15">
        <f>SUM(Tasaus[[#This Row],[Laskennallinen kunnallisvero, €]:[Laskennallinen kiinteistövero, €]])</f>
        <v>10478124.291557489</v>
      </c>
      <c r="K207" s="15">
        <f>Tasaus[[#This Row],[Laskennallinen verotulo yhteensä, €]]/Tasaus[[#This Row],[Asukasluku 31.12.2023]]</f>
        <v>2068.7313507517256</v>
      </c>
      <c r="L207" s="34">
        <f>$K$11-Tasaus[[#This Row],[Laskennallinen verotulo yhteensä, €/asukas (=tasausraja)]]</f>
        <v>134.5086492482742</v>
      </c>
      <c r="M207" s="369">
        <v>121.05778432344678</v>
      </c>
      <c r="N207" s="370">
        <v>613157.6775982579</v>
      </c>
      <c r="P207" s="116"/>
      <c r="Q207" s="117"/>
      <c r="R207" s="118"/>
    </row>
    <row r="208" spans="1:18" x14ac:dyDescent="0.25">
      <c r="A208" s="266">
        <v>625</v>
      </c>
      <c r="B208" s="13" t="s">
        <v>557</v>
      </c>
      <c r="C208" s="267">
        <v>2980</v>
      </c>
      <c r="D208" s="268">
        <v>7.9</v>
      </c>
      <c r="E208" s="14">
        <v>4599279.3099999996</v>
      </c>
      <c r="F208" s="14">
        <v>58218725.443037964</v>
      </c>
      <c r="G208" s="269">
        <f>Tasaus[[#This Row],[Verotettava tulo (kunnallisvero), €]]*($D$11/100)</f>
        <v>4348938.7905949363</v>
      </c>
      <c r="H208" s="14">
        <v>465777.6764615064</v>
      </c>
      <c r="I208" s="15">
        <v>1026509.3528</v>
      </c>
      <c r="J208" s="15">
        <f>SUM(Tasaus[[#This Row],[Laskennallinen kunnallisvero, €]:[Laskennallinen kiinteistövero, €]])</f>
        <v>5841225.8198564425</v>
      </c>
      <c r="K208" s="15">
        <f>Tasaus[[#This Row],[Laskennallinen verotulo yhteensä, €]]/Tasaus[[#This Row],[Asukasluku 31.12.2023]]</f>
        <v>1960.142892569276</v>
      </c>
      <c r="L208" s="34">
        <f>$K$11-Tasaus[[#This Row],[Laskennallinen verotulo yhteensä, €/asukas (=tasausraja)]]</f>
        <v>243.09710743072378</v>
      </c>
      <c r="M208" s="369">
        <v>218.78739668765141</v>
      </c>
      <c r="N208" s="370">
        <v>651986.44212920126</v>
      </c>
      <c r="P208" s="116"/>
      <c r="Q208" s="117"/>
      <c r="R208" s="118"/>
    </row>
    <row r="209" spans="1:18" x14ac:dyDescent="0.25">
      <c r="A209" s="266">
        <v>626</v>
      </c>
      <c r="B209" s="13" t="s">
        <v>209</v>
      </c>
      <c r="C209" s="267">
        <v>4756</v>
      </c>
      <c r="D209" s="268">
        <v>9.1</v>
      </c>
      <c r="E209" s="14">
        <v>7304242.2199999997</v>
      </c>
      <c r="F209" s="14">
        <v>80266398.021978021</v>
      </c>
      <c r="G209" s="269">
        <f>Tasaus[[#This Row],[Verotettava tulo (kunnallisvero), €]]*($D$11/100)</f>
        <v>5995899.9322417583</v>
      </c>
      <c r="H209" s="14">
        <v>1125598.1044256417</v>
      </c>
      <c r="I209" s="15">
        <v>674920.74374999991</v>
      </c>
      <c r="J209" s="15">
        <f>SUM(Tasaus[[#This Row],[Laskennallinen kunnallisvero, €]:[Laskennallinen kiinteistövero, €]])</f>
        <v>7796418.7804173995</v>
      </c>
      <c r="K209" s="15">
        <f>Tasaus[[#This Row],[Laskennallinen verotulo yhteensä, €]]/Tasaus[[#This Row],[Asukasluku 31.12.2023]]</f>
        <v>1639.2806518960049</v>
      </c>
      <c r="L209" s="34">
        <f>$K$11-Tasaus[[#This Row],[Laskennallinen verotulo yhteensä, €/asukas (=tasausraja)]]</f>
        <v>563.9593481039949</v>
      </c>
      <c r="M209" s="369">
        <v>507.56341329359543</v>
      </c>
      <c r="N209" s="370">
        <v>2413971.5936243399</v>
      </c>
      <c r="P209" s="116"/>
      <c r="Q209" s="117"/>
      <c r="R209" s="118"/>
    </row>
    <row r="210" spans="1:18" x14ac:dyDescent="0.25">
      <c r="A210" s="266">
        <v>630</v>
      </c>
      <c r="B210" s="13" t="s">
        <v>558</v>
      </c>
      <c r="C210" s="267">
        <v>1646</v>
      </c>
      <c r="D210" s="268">
        <v>8</v>
      </c>
      <c r="E210" s="14">
        <v>2056296.84</v>
      </c>
      <c r="F210" s="14">
        <v>25703710.5</v>
      </c>
      <c r="G210" s="269">
        <f>Tasaus[[#This Row],[Verotettava tulo (kunnallisvero), €]]*($D$11/100)</f>
        <v>1920067.17435</v>
      </c>
      <c r="H210" s="14">
        <v>573775.74083339504</v>
      </c>
      <c r="I210" s="15">
        <v>295130.06960000005</v>
      </c>
      <c r="J210" s="15">
        <f>SUM(Tasaus[[#This Row],[Laskennallinen kunnallisvero, €]:[Laskennallinen kiinteistövero, €]])</f>
        <v>2788972.9847833952</v>
      </c>
      <c r="K210" s="15">
        <f>Tasaus[[#This Row],[Laskennallinen verotulo yhteensä, €]]/Tasaus[[#This Row],[Asukasluku 31.12.2023]]</f>
        <v>1694.3942799413094</v>
      </c>
      <c r="L210" s="34">
        <f>$K$11-Tasaus[[#This Row],[Laskennallinen verotulo yhteensä, €/asukas (=tasausraja)]]</f>
        <v>508.8457200586904</v>
      </c>
      <c r="M210" s="369">
        <v>457.96114805282139</v>
      </c>
      <c r="N210" s="370">
        <v>753804.04969494406</v>
      </c>
      <c r="P210" s="116"/>
      <c r="Q210" s="117"/>
      <c r="R210" s="118"/>
    </row>
    <row r="211" spans="1:18" x14ac:dyDescent="0.25">
      <c r="A211" s="266">
        <v>631</v>
      </c>
      <c r="B211" s="13" t="s">
        <v>559</v>
      </c>
      <c r="C211" s="267">
        <v>1930</v>
      </c>
      <c r="D211" s="268">
        <v>9.1</v>
      </c>
      <c r="E211" s="14">
        <v>3705546.84</v>
      </c>
      <c r="F211" s="14">
        <v>40720294.945054948</v>
      </c>
      <c r="G211" s="269">
        <f>Tasaus[[#This Row],[Verotettava tulo (kunnallisvero), €]]*($D$11/100)</f>
        <v>3041806.0323956045</v>
      </c>
      <c r="H211" s="14">
        <v>183225.67501607561</v>
      </c>
      <c r="I211" s="15">
        <v>332403.60870000004</v>
      </c>
      <c r="J211" s="15">
        <f>SUM(Tasaus[[#This Row],[Laskennallinen kunnallisvero, €]:[Laskennallinen kiinteistövero, €]])</f>
        <v>3557435.3161116806</v>
      </c>
      <c r="K211" s="15">
        <f>Tasaus[[#This Row],[Laskennallinen verotulo yhteensä, €]]/Tasaus[[#This Row],[Asukasluku 31.12.2023]]</f>
        <v>1843.2307337366221</v>
      </c>
      <c r="L211" s="34">
        <f>$K$11-Tasaus[[#This Row],[Laskennallinen verotulo yhteensä, €/asukas (=tasausraja)]]</f>
        <v>360.00926626337764</v>
      </c>
      <c r="M211" s="369">
        <v>324.00833963703991</v>
      </c>
      <c r="N211" s="370">
        <v>625336.09549948701</v>
      </c>
      <c r="P211" s="116"/>
      <c r="Q211" s="117"/>
      <c r="R211" s="118"/>
    </row>
    <row r="212" spans="1:18" x14ac:dyDescent="0.25">
      <c r="A212" s="266">
        <v>635</v>
      </c>
      <c r="B212" s="13" t="s">
        <v>560</v>
      </c>
      <c r="C212" s="267">
        <v>6337</v>
      </c>
      <c r="D212" s="268">
        <v>8.9</v>
      </c>
      <c r="E212" s="14">
        <v>10800115.26</v>
      </c>
      <c r="F212" s="14">
        <v>121349609.66292134</v>
      </c>
      <c r="G212" s="269">
        <f>Tasaus[[#This Row],[Verotettava tulo (kunnallisvero), €]]*($D$11/100)</f>
        <v>9064815.8418202251</v>
      </c>
      <c r="H212" s="14">
        <v>1003565.8612351691</v>
      </c>
      <c r="I212" s="15">
        <v>1507917.76095</v>
      </c>
      <c r="J212" s="15">
        <f>SUM(Tasaus[[#This Row],[Laskennallinen kunnallisvero, €]:[Laskennallinen kiinteistövero, €]])</f>
        <v>11576299.464005396</v>
      </c>
      <c r="K212" s="15">
        <f>Tasaus[[#This Row],[Laskennallinen verotulo yhteensä, €]]/Tasaus[[#This Row],[Asukasluku 31.12.2023]]</f>
        <v>1826.7791484938293</v>
      </c>
      <c r="L212" s="34">
        <f>$K$11-Tasaus[[#This Row],[Laskennallinen verotulo yhteensä, €/asukas (=tasausraja)]]</f>
        <v>376.46085150617046</v>
      </c>
      <c r="M212" s="369">
        <v>338.81476635555345</v>
      </c>
      <c r="N212" s="370">
        <v>2147069.1743951421</v>
      </c>
      <c r="P212" s="116"/>
      <c r="Q212" s="117"/>
      <c r="R212" s="118"/>
    </row>
    <row r="213" spans="1:18" x14ac:dyDescent="0.25">
      <c r="A213" s="266">
        <v>636</v>
      </c>
      <c r="B213" s="13" t="s">
        <v>561</v>
      </c>
      <c r="C213" s="267">
        <v>8130</v>
      </c>
      <c r="D213" s="268">
        <v>8.6</v>
      </c>
      <c r="E213" s="14">
        <v>12534686.300000001</v>
      </c>
      <c r="F213" s="14">
        <v>145752166.27906978</v>
      </c>
      <c r="G213" s="269">
        <f>Tasaus[[#This Row],[Verotettava tulo (kunnallisvero), €]]*($D$11/100)</f>
        <v>10887686.821046513</v>
      </c>
      <c r="H213" s="14">
        <v>2297935.9758165437</v>
      </c>
      <c r="I213" s="15">
        <v>1180477.1447500002</v>
      </c>
      <c r="J213" s="15">
        <f>SUM(Tasaus[[#This Row],[Laskennallinen kunnallisvero, €]:[Laskennallinen kiinteistövero, €]])</f>
        <v>14366099.941613058</v>
      </c>
      <c r="K213" s="15">
        <f>Tasaus[[#This Row],[Laskennallinen verotulo yhteensä, €]]/Tasaus[[#This Row],[Asukasluku 31.12.2023]]</f>
        <v>1767.0479632980391</v>
      </c>
      <c r="L213" s="34">
        <f>$K$11-Tasaus[[#This Row],[Laskennallinen verotulo yhteensä, €/asukas (=tasausraja)]]</f>
        <v>436.19203670196066</v>
      </c>
      <c r="M213" s="369">
        <v>392.57283303176462</v>
      </c>
      <c r="N213" s="370">
        <v>3191617.1325482465</v>
      </c>
      <c r="P213" s="116"/>
      <c r="Q213" s="117"/>
      <c r="R213" s="118"/>
    </row>
    <row r="214" spans="1:18" x14ac:dyDescent="0.25">
      <c r="A214" s="266">
        <v>638</v>
      </c>
      <c r="B214" s="13" t="s">
        <v>562</v>
      </c>
      <c r="C214" s="267">
        <v>51289</v>
      </c>
      <c r="D214" s="268">
        <v>7.1</v>
      </c>
      <c r="E214" s="14">
        <v>93523859.879999995</v>
      </c>
      <c r="F214" s="14">
        <v>1317237463.0985916</v>
      </c>
      <c r="G214" s="269">
        <f>Tasaus[[#This Row],[Verotettava tulo (kunnallisvero), €]]*($D$11/100)</f>
        <v>98397638.493464798</v>
      </c>
      <c r="H214" s="14">
        <v>29714289.981434088</v>
      </c>
      <c r="I214" s="15">
        <v>9475281.0199999996</v>
      </c>
      <c r="J214" s="15">
        <f>SUM(Tasaus[[#This Row],[Laskennallinen kunnallisvero, €]:[Laskennallinen kiinteistövero, €]])</f>
        <v>137587209.49489889</v>
      </c>
      <c r="K214" s="15">
        <f>Tasaus[[#This Row],[Laskennallinen verotulo yhteensä, €]]/Tasaus[[#This Row],[Asukasluku 31.12.2023]]</f>
        <v>2682.5870945992101</v>
      </c>
      <c r="L214" s="34">
        <f>$K$11-Tasaus[[#This Row],[Laskennallinen verotulo yhteensä, €/asukas (=tasausraja)]]</f>
        <v>-479.34709459921032</v>
      </c>
      <c r="M214" s="369">
        <v>-47.934709459921038</v>
      </c>
      <c r="N214" s="370">
        <v>-2458523.3134898902</v>
      </c>
      <c r="P214" s="116"/>
      <c r="Q214" s="117"/>
      <c r="R214" s="118"/>
    </row>
    <row r="215" spans="1:18" x14ac:dyDescent="0.25">
      <c r="A215" s="266">
        <v>678</v>
      </c>
      <c r="B215" s="13" t="s">
        <v>563</v>
      </c>
      <c r="C215" s="267">
        <v>23797</v>
      </c>
      <c r="D215" s="268">
        <v>8.8000000000000007</v>
      </c>
      <c r="E215" s="14">
        <v>43037975.729999997</v>
      </c>
      <c r="F215" s="14">
        <v>489067906.02272725</v>
      </c>
      <c r="G215" s="269">
        <f>Tasaus[[#This Row],[Verotettava tulo (kunnallisvero), €]]*($D$11/100)</f>
        <v>36533372.579897724</v>
      </c>
      <c r="H215" s="14">
        <v>14144176.850159561</v>
      </c>
      <c r="I215" s="15">
        <v>3542306.60825</v>
      </c>
      <c r="J215" s="15">
        <f>SUM(Tasaus[[#This Row],[Laskennallinen kunnallisvero, €]:[Laskennallinen kiinteistövero, €]])</f>
        <v>54219856.038307287</v>
      </c>
      <c r="K215" s="15">
        <f>Tasaus[[#This Row],[Laskennallinen verotulo yhteensä, €]]/Tasaus[[#This Row],[Asukasluku 31.12.2023]]</f>
        <v>2278.4324090560694</v>
      </c>
      <c r="L215" s="34">
        <f>$K$11-Tasaus[[#This Row],[Laskennallinen verotulo yhteensä, €/asukas (=tasausraja)]]</f>
        <v>-75.192409056069664</v>
      </c>
      <c r="M215" s="369">
        <v>-7.5192409056069671</v>
      </c>
      <c r="N215" s="370">
        <v>-178935.375830729</v>
      </c>
      <c r="P215" s="116"/>
      <c r="Q215" s="117"/>
      <c r="R215" s="118"/>
    </row>
    <row r="216" spans="1:18" x14ac:dyDescent="0.25">
      <c r="A216" s="266">
        <v>680</v>
      </c>
      <c r="B216" s="13" t="s">
        <v>564</v>
      </c>
      <c r="C216" s="267">
        <v>25331</v>
      </c>
      <c r="D216" s="268">
        <v>7.6</v>
      </c>
      <c r="E216" s="14">
        <v>45354465.07</v>
      </c>
      <c r="F216" s="14">
        <v>596769277.23684216</v>
      </c>
      <c r="G216" s="269">
        <f>Tasaus[[#This Row],[Verotettava tulo (kunnallisvero), €]]*($D$11/100)</f>
        <v>44578665.009592108</v>
      </c>
      <c r="H216" s="14">
        <v>4740912.3786069173</v>
      </c>
      <c r="I216" s="15">
        <v>4599094.2125000004</v>
      </c>
      <c r="J216" s="15">
        <f>SUM(Tasaus[[#This Row],[Laskennallinen kunnallisvero, €]:[Laskennallinen kiinteistövero, €]])</f>
        <v>53918671.600699022</v>
      </c>
      <c r="K216" s="15">
        <f>Tasaus[[#This Row],[Laskennallinen verotulo yhteensä, €]]/Tasaus[[#This Row],[Asukasluku 31.12.2023]]</f>
        <v>2128.5646678259454</v>
      </c>
      <c r="L216" s="34">
        <f>$K$11-Tasaus[[#This Row],[Laskennallinen verotulo yhteensä, €/asukas (=tasausraja)]]</f>
        <v>74.675332174054347</v>
      </c>
      <c r="M216" s="369">
        <v>67.207798956648915</v>
      </c>
      <c r="N216" s="370">
        <v>1702440.7553708737</v>
      </c>
      <c r="P216" s="116"/>
      <c r="Q216" s="117"/>
      <c r="R216" s="118"/>
    </row>
    <row r="217" spans="1:18" x14ac:dyDescent="0.25">
      <c r="A217" s="266">
        <v>681</v>
      </c>
      <c r="B217" s="13" t="s">
        <v>565</v>
      </c>
      <c r="C217" s="267">
        <v>3297</v>
      </c>
      <c r="D217" s="268">
        <v>9.4</v>
      </c>
      <c r="E217" s="14">
        <v>5054303.13</v>
      </c>
      <c r="F217" s="14">
        <v>53769182.234042548</v>
      </c>
      <c r="G217" s="269">
        <f>Tasaus[[#This Row],[Verotettava tulo (kunnallisvero), €]]*($D$11/100)</f>
        <v>4016557.9128829786</v>
      </c>
      <c r="H217" s="14">
        <v>912413.91508266691</v>
      </c>
      <c r="I217" s="15">
        <v>817875.23094999988</v>
      </c>
      <c r="J217" s="15">
        <f>SUM(Tasaus[[#This Row],[Laskennallinen kunnallisvero, €]:[Laskennallinen kiinteistövero, €]])</f>
        <v>5746847.0589156449</v>
      </c>
      <c r="K217" s="15">
        <f>Tasaus[[#This Row],[Laskennallinen verotulo yhteensä, €]]/Tasaus[[#This Row],[Asukasluku 31.12.2023]]</f>
        <v>1743.0533997317698</v>
      </c>
      <c r="L217" s="34">
        <f>$K$11-Tasaus[[#This Row],[Laskennallinen verotulo yhteensä, €/asukas (=tasausraja)]]</f>
        <v>460.18660026822999</v>
      </c>
      <c r="M217" s="369">
        <v>414.167940241407</v>
      </c>
      <c r="N217" s="370">
        <v>1365511.6989759188</v>
      </c>
      <c r="P217" s="116"/>
      <c r="Q217" s="117"/>
      <c r="R217" s="118"/>
    </row>
    <row r="218" spans="1:18" x14ac:dyDescent="0.25">
      <c r="A218" s="266">
        <v>683</v>
      </c>
      <c r="B218" s="13" t="s">
        <v>566</v>
      </c>
      <c r="C218" s="267">
        <v>3599</v>
      </c>
      <c r="D218" s="268">
        <v>7.1</v>
      </c>
      <c r="E218" s="14">
        <v>3819254.93</v>
      </c>
      <c r="F218" s="14">
        <v>53792322.957746483</v>
      </c>
      <c r="G218" s="269">
        <f>Tasaus[[#This Row],[Verotettava tulo (kunnallisvero), €]]*($D$11/100)</f>
        <v>4018286.5249436623</v>
      </c>
      <c r="H218" s="14">
        <v>505658.4844504061</v>
      </c>
      <c r="I218" s="15">
        <v>629128.97775000008</v>
      </c>
      <c r="J218" s="15">
        <f>SUM(Tasaus[[#This Row],[Laskennallinen kunnallisvero, €]:[Laskennallinen kiinteistövero, €]])</f>
        <v>5153073.9871440679</v>
      </c>
      <c r="K218" s="15">
        <f>Tasaus[[#This Row],[Laskennallinen verotulo yhteensä, €]]/Tasaus[[#This Row],[Asukasluku 31.12.2023]]</f>
        <v>1431.807165085876</v>
      </c>
      <c r="L218" s="34">
        <f>$K$11-Tasaus[[#This Row],[Laskennallinen verotulo yhteensä, €/asukas (=tasausraja)]]</f>
        <v>771.43283491412376</v>
      </c>
      <c r="M218" s="369">
        <v>694.28955142271138</v>
      </c>
      <c r="N218" s="370">
        <v>2498748.0955703384</v>
      </c>
      <c r="P218" s="116"/>
      <c r="Q218" s="117"/>
      <c r="R218" s="118"/>
    </row>
    <row r="219" spans="1:18" x14ac:dyDescent="0.25">
      <c r="A219" s="266">
        <v>684</v>
      </c>
      <c r="B219" s="13" t="s">
        <v>567</v>
      </c>
      <c r="C219" s="267">
        <v>38832</v>
      </c>
      <c r="D219" s="268">
        <v>7.9</v>
      </c>
      <c r="E219" s="14">
        <v>71849068.730000004</v>
      </c>
      <c r="F219" s="14">
        <v>909481882.6582278</v>
      </c>
      <c r="G219" s="269">
        <f>Tasaus[[#This Row],[Verotettava tulo (kunnallisvero), €]]*($D$11/100)</f>
        <v>67938296.634569615</v>
      </c>
      <c r="H219" s="14">
        <v>16047070.077822223</v>
      </c>
      <c r="I219" s="15">
        <v>6328726.9849500004</v>
      </c>
      <c r="J219" s="15">
        <f>SUM(Tasaus[[#This Row],[Laskennallinen kunnallisvero, €]:[Laskennallinen kiinteistövero, €]])</f>
        <v>90314093.697341844</v>
      </c>
      <c r="K219" s="15">
        <f>Tasaus[[#This Row],[Laskennallinen verotulo yhteensä, €]]/Tasaus[[#This Row],[Asukasluku 31.12.2023]]</f>
        <v>2325.7646708215348</v>
      </c>
      <c r="L219" s="34">
        <f>$K$11-Tasaus[[#This Row],[Laskennallinen verotulo yhteensä, €/asukas (=tasausraja)]]</f>
        <v>-122.52467082153498</v>
      </c>
      <c r="M219" s="369">
        <v>-12.252467082153499</v>
      </c>
      <c r="N219" s="370">
        <v>-475787.80173418467</v>
      </c>
      <c r="P219" s="116"/>
      <c r="Q219" s="117"/>
      <c r="R219" s="118"/>
    </row>
    <row r="220" spans="1:18" x14ac:dyDescent="0.25">
      <c r="A220" s="266">
        <v>686</v>
      </c>
      <c r="B220" s="13" t="s">
        <v>568</v>
      </c>
      <c r="C220" s="267">
        <v>2933</v>
      </c>
      <c r="D220" s="268">
        <v>9.9</v>
      </c>
      <c r="E220" s="14">
        <v>4815703.83</v>
      </c>
      <c r="F220" s="14">
        <v>48643473.030303031</v>
      </c>
      <c r="G220" s="269">
        <f>Tasaus[[#This Row],[Verotettava tulo (kunnallisvero), €]]*($D$11/100)</f>
        <v>3633667.4353636364</v>
      </c>
      <c r="H220" s="14">
        <v>566125.38884183229</v>
      </c>
      <c r="I220" s="15">
        <v>616143.71400000015</v>
      </c>
      <c r="J220" s="15">
        <f>SUM(Tasaus[[#This Row],[Laskennallinen kunnallisvero, €]:[Laskennallinen kiinteistövero, €]])</f>
        <v>4815936.538205469</v>
      </c>
      <c r="K220" s="15">
        <f>Tasaus[[#This Row],[Laskennallinen verotulo yhteensä, €]]/Tasaus[[#This Row],[Asukasluku 31.12.2023]]</f>
        <v>1641.9831361082404</v>
      </c>
      <c r="L220" s="34">
        <f>$K$11-Tasaus[[#This Row],[Laskennallinen verotulo yhteensä, €/asukas (=tasausraja)]]</f>
        <v>561.25686389175939</v>
      </c>
      <c r="M220" s="369">
        <v>505.13117750258345</v>
      </c>
      <c r="N220" s="370">
        <v>1481549.7436150773</v>
      </c>
      <c r="P220" s="116"/>
      <c r="Q220" s="117"/>
      <c r="R220" s="118"/>
    </row>
    <row r="221" spans="1:18" x14ac:dyDescent="0.25">
      <c r="A221" s="266">
        <v>687</v>
      </c>
      <c r="B221" s="13" t="s">
        <v>569</v>
      </c>
      <c r="C221" s="267">
        <v>1424</v>
      </c>
      <c r="D221" s="268">
        <v>9.4</v>
      </c>
      <c r="E221" s="14">
        <v>1843457.8</v>
      </c>
      <c r="F221" s="14">
        <v>19611253.191489361</v>
      </c>
      <c r="G221" s="269">
        <f>Tasaus[[#This Row],[Verotettava tulo (kunnallisvero), €]]*($D$11/100)</f>
        <v>1464960.6134042554</v>
      </c>
      <c r="H221" s="14">
        <v>1031148.879448826</v>
      </c>
      <c r="I221" s="15">
        <v>228662.78835000002</v>
      </c>
      <c r="J221" s="15">
        <f>SUM(Tasaus[[#This Row],[Laskennallinen kunnallisvero, €]:[Laskennallinen kiinteistövero, €]])</f>
        <v>2724772.2812030814</v>
      </c>
      <c r="K221" s="15">
        <f>Tasaus[[#This Row],[Laskennallinen verotulo yhteensä, €]]/Tasaus[[#This Row],[Asukasluku 31.12.2023]]</f>
        <v>1913.4636806201413</v>
      </c>
      <c r="L221" s="34">
        <f>$K$11-Tasaus[[#This Row],[Laskennallinen verotulo yhteensä, €/asukas (=tasausraja)]]</f>
        <v>289.77631937985848</v>
      </c>
      <c r="M221" s="369">
        <v>260.79868744187263</v>
      </c>
      <c r="N221" s="370">
        <v>371377.33091722662</v>
      </c>
      <c r="P221" s="116"/>
      <c r="Q221" s="117"/>
      <c r="R221" s="118"/>
    </row>
    <row r="222" spans="1:18" x14ac:dyDescent="0.25">
      <c r="A222" s="266">
        <v>689</v>
      </c>
      <c r="B222" s="13" t="s">
        <v>570</v>
      </c>
      <c r="C222" s="267">
        <v>3032</v>
      </c>
      <c r="D222" s="268">
        <v>8.3000000000000007</v>
      </c>
      <c r="E222" s="14">
        <v>4908405.7699999996</v>
      </c>
      <c r="F222" s="14">
        <v>59137418.915662639</v>
      </c>
      <c r="G222" s="269">
        <f>Tasaus[[#This Row],[Verotettava tulo (kunnallisvero), €]]*($D$11/100)</f>
        <v>4417565.192999999</v>
      </c>
      <c r="H222" s="14">
        <v>1086269.4770427309</v>
      </c>
      <c r="I222" s="15">
        <v>495163.70015000005</v>
      </c>
      <c r="J222" s="15">
        <f>SUM(Tasaus[[#This Row],[Laskennallinen kunnallisvero, €]:[Laskennallinen kiinteistövero, €]])</f>
        <v>5998998.3701927299</v>
      </c>
      <c r="K222" s="15">
        <f>Tasaus[[#This Row],[Laskennallinen verotulo yhteensä, €]]/Tasaus[[#This Row],[Asukasluku 31.12.2023]]</f>
        <v>1978.5614677416654</v>
      </c>
      <c r="L222" s="34">
        <f>$K$11-Tasaus[[#This Row],[Laskennallinen verotulo yhteensä, €/asukas (=tasausraja)]]</f>
        <v>224.67853225833437</v>
      </c>
      <c r="M222" s="369">
        <v>202.21067903250093</v>
      </c>
      <c r="N222" s="370">
        <v>613102.77882654278</v>
      </c>
      <c r="P222" s="116"/>
      <c r="Q222" s="117"/>
      <c r="R222" s="118"/>
    </row>
    <row r="223" spans="1:18" x14ac:dyDescent="0.25">
      <c r="A223" s="266">
        <v>691</v>
      </c>
      <c r="B223" s="13" t="s">
        <v>571</v>
      </c>
      <c r="C223" s="267">
        <v>2598</v>
      </c>
      <c r="D223" s="268">
        <v>9.9</v>
      </c>
      <c r="E223" s="14">
        <v>4155617.25</v>
      </c>
      <c r="F223" s="14">
        <v>41975931.81818182</v>
      </c>
      <c r="G223" s="269">
        <f>Tasaus[[#This Row],[Verotettava tulo (kunnallisvero), €]]*($D$11/100)</f>
        <v>3135602.1068181819</v>
      </c>
      <c r="H223" s="14">
        <v>309919.84373421356</v>
      </c>
      <c r="I223" s="15">
        <v>364634.12759999995</v>
      </c>
      <c r="J223" s="15">
        <f>SUM(Tasaus[[#This Row],[Laskennallinen kunnallisvero, €]:[Laskennallinen kiinteistövero, €]])</f>
        <v>3810156.0781523953</v>
      </c>
      <c r="K223" s="15">
        <f>Tasaus[[#This Row],[Laskennallinen verotulo yhteensä, €]]/Tasaus[[#This Row],[Asukasluku 31.12.2023]]</f>
        <v>1466.5727783496518</v>
      </c>
      <c r="L223" s="34">
        <f>$K$11-Tasaus[[#This Row],[Laskennallinen verotulo yhteensä, €/asukas (=tasausraja)]]</f>
        <v>736.66722165034798</v>
      </c>
      <c r="M223" s="369">
        <v>663.00049948531318</v>
      </c>
      <c r="N223" s="370">
        <v>1722475.2976628437</v>
      </c>
      <c r="P223" s="116"/>
      <c r="Q223" s="117"/>
      <c r="R223" s="118"/>
    </row>
    <row r="224" spans="1:18" x14ac:dyDescent="0.25">
      <c r="A224" s="266">
        <v>694</v>
      </c>
      <c r="B224" s="13" t="s">
        <v>572</v>
      </c>
      <c r="C224" s="267">
        <v>28483</v>
      </c>
      <c r="D224" s="268">
        <v>7.9</v>
      </c>
      <c r="E224" s="14">
        <v>50666396.840000004</v>
      </c>
      <c r="F224" s="14">
        <v>641346795.44303799</v>
      </c>
      <c r="G224" s="269">
        <f>Tasaus[[#This Row],[Verotettava tulo (kunnallisvero), €]]*($D$11/100)</f>
        <v>47908605.619594939</v>
      </c>
      <c r="H224" s="14">
        <v>11212835.060966808</v>
      </c>
      <c r="I224" s="15">
        <v>4593560.5006999997</v>
      </c>
      <c r="J224" s="15">
        <f>SUM(Tasaus[[#This Row],[Laskennallinen kunnallisvero, €]:[Laskennallinen kiinteistövero, €]])</f>
        <v>63715001.181261748</v>
      </c>
      <c r="K224" s="15">
        <f>Tasaus[[#This Row],[Laskennallinen verotulo yhteensä, €]]/Tasaus[[#This Row],[Asukasluku 31.12.2023]]</f>
        <v>2236.9483966317366</v>
      </c>
      <c r="L224" s="34">
        <f>$K$11-Tasaus[[#This Row],[Laskennallinen verotulo yhteensä, €/asukas (=tasausraja)]]</f>
        <v>-33.708396631736832</v>
      </c>
      <c r="M224" s="369">
        <v>-3.3708396631736832</v>
      </c>
      <c r="N224" s="370">
        <v>-96011.626126176023</v>
      </c>
      <c r="P224" s="116"/>
      <c r="Q224" s="117"/>
      <c r="R224" s="118"/>
    </row>
    <row r="225" spans="1:18" x14ac:dyDescent="0.25">
      <c r="A225" s="266">
        <v>697</v>
      </c>
      <c r="B225" s="13" t="s">
        <v>573</v>
      </c>
      <c r="C225" s="267">
        <v>1164</v>
      </c>
      <c r="D225" s="268">
        <v>9.3000000000000007</v>
      </c>
      <c r="E225" s="14">
        <v>1878215.98</v>
      </c>
      <c r="F225" s="14">
        <v>20195870.752688169</v>
      </c>
      <c r="G225" s="269">
        <f>Tasaus[[#This Row],[Verotettava tulo (kunnallisvero), €]]*($D$11/100)</f>
        <v>1508631.5452258063</v>
      </c>
      <c r="H225" s="14">
        <v>321853.29967491457</v>
      </c>
      <c r="I225" s="15">
        <v>208065.34334999998</v>
      </c>
      <c r="J225" s="15">
        <f>SUM(Tasaus[[#This Row],[Laskennallinen kunnallisvero, €]:[Laskennallinen kiinteistövero, €]])</f>
        <v>2038550.1882507207</v>
      </c>
      <c r="K225" s="15">
        <f>Tasaus[[#This Row],[Laskennallinen verotulo yhteensä, €]]/Tasaus[[#This Row],[Asukasluku 31.12.2023]]</f>
        <v>1751.3317768476982</v>
      </c>
      <c r="L225" s="34">
        <f>$K$11-Tasaus[[#This Row],[Laskennallinen verotulo yhteensä, €/asukas (=tasausraja)]]</f>
        <v>451.90822315230162</v>
      </c>
      <c r="M225" s="369">
        <v>406.71740083707147</v>
      </c>
      <c r="N225" s="370">
        <v>473419.05457435118</v>
      </c>
      <c r="P225" s="116"/>
      <c r="Q225" s="117"/>
      <c r="R225" s="118"/>
    </row>
    <row r="226" spans="1:18" x14ac:dyDescent="0.25">
      <c r="A226" s="266">
        <v>698</v>
      </c>
      <c r="B226" s="13" t="s">
        <v>574</v>
      </c>
      <c r="C226" s="267">
        <v>65286</v>
      </c>
      <c r="D226" s="268">
        <v>8.9</v>
      </c>
      <c r="E226" s="14">
        <v>124580660.90000001</v>
      </c>
      <c r="F226" s="14">
        <v>1399782706.7415731</v>
      </c>
      <c r="G226" s="269">
        <f>Tasaus[[#This Row],[Verotettava tulo (kunnallisvero), €]]*($D$11/100)</f>
        <v>104563768.19359551</v>
      </c>
      <c r="H226" s="14">
        <v>9932429.4852528162</v>
      </c>
      <c r="I226" s="15">
        <v>11123034.353</v>
      </c>
      <c r="J226" s="15">
        <f>SUM(Tasaus[[#This Row],[Laskennallinen kunnallisvero, €]:[Laskennallinen kiinteistövero, €]])</f>
        <v>125619232.03184833</v>
      </c>
      <c r="K226" s="15">
        <f>Tasaus[[#This Row],[Laskennallinen verotulo yhteensä, €]]/Tasaus[[#This Row],[Asukasluku 31.12.2023]]</f>
        <v>1924.1373653133646</v>
      </c>
      <c r="L226" s="34">
        <f>$K$11-Tasaus[[#This Row],[Laskennallinen verotulo yhteensä, €/asukas (=tasausraja)]]</f>
        <v>279.10263468663516</v>
      </c>
      <c r="M226" s="369">
        <v>251.19237121797164</v>
      </c>
      <c r="N226" s="370">
        <v>16399345.147336496</v>
      </c>
      <c r="P226" s="116"/>
      <c r="Q226" s="117"/>
      <c r="R226" s="118"/>
    </row>
    <row r="227" spans="1:18" x14ac:dyDescent="0.25">
      <c r="A227" s="266">
        <v>700</v>
      </c>
      <c r="B227" s="13" t="s">
        <v>575</v>
      </c>
      <c r="C227" s="267">
        <v>4758</v>
      </c>
      <c r="D227" s="268">
        <v>8.6</v>
      </c>
      <c r="E227" s="14">
        <v>8639720.1400000006</v>
      </c>
      <c r="F227" s="14">
        <v>100461862.09302326</v>
      </c>
      <c r="G227" s="269">
        <f>Tasaus[[#This Row],[Verotettava tulo (kunnallisvero), €]]*($D$11/100)</f>
        <v>7504501.0983488373</v>
      </c>
      <c r="H227" s="14">
        <v>1219505.6853375488</v>
      </c>
      <c r="I227" s="15">
        <v>1177035.9533500001</v>
      </c>
      <c r="J227" s="15">
        <f>SUM(Tasaus[[#This Row],[Laskennallinen kunnallisvero, €]:[Laskennallinen kiinteistövero, €]])</f>
        <v>9901042.7370363865</v>
      </c>
      <c r="K227" s="15">
        <f>Tasaus[[#This Row],[Laskennallinen verotulo yhteensä, €]]/Tasaus[[#This Row],[Asukasluku 31.12.2023]]</f>
        <v>2080.925333551153</v>
      </c>
      <c r="L227" s="34">
        <f>$K$11-Tasaus[[#This Row],[Laskennallinen verotulo yhteensä, €/asukas (=tasausraja)]]</f>
        <v>122.31466644884676</v>
      </c>
      <c r="M227" s="369">
        <v>110.08319980396209</v>
      </c>
      <c r="N227" s="370">
        <v>523775.86466725159</v>
      </c>
      <c r="P227" s="116"/>
      <c r="Q227" s="117"/>
      <c r="R227" s="118"/>
    </row>
    <row r="228" spans="1:18" x14ac:dyDescent="0.25">
      <c r="A228" s="266">
        <v>702</v>
      </c>
      <c r="B228" s="13" t="s">
        <v>576</v>
      </c>
      <c r="C228" s="267">
        <v>4124</v>
      </c>
      <c r="D228" s="268">
        <v>9.4</v>
      </c>
      <c r="E228" s="14">
        <v>6797034.4400000004</v>
      </c>
      <c r="F228" s="14">
        <v>72308877.021276593</v>
      </c>
      <c r="G228" s="269">
        <f>Tasaus[[#This Row],[Verotettava tulo (kunnallisvero), €]]*($D$11/100)</f>
        <v>5401473.1134893615</v>
      </c>
      <c r="H228" s="14">
        <v>1267754.3179121974</v>
      </c>
      <c r="I228" s="15">
        <v>1033021.8228</v>
      </c>
      <c r="J228" s="15">
        <f>SUM(Tasaus[[#This Row],[Laskennallinen kunnallisvero, €]:[Laskennallinen kiinteistövero, €]])</f>
        <v>7702249.2542015593</v>
      </c>
      <c r="K228" s="15">
        <f>Tasaus[[#This Row],[Laskennallinen verotulo yhteensä, €]]/Tasaus[[#This Row],[Asukasluku 31.12.2023]]</f>
        <v>1867.6647076143452</v>
      </c>
      <c r="L228" s="34">
        <f>$K$11-Tasaus[[#This Row],[Laskennallinen verotulo yhteensä, €/asukas (=tasausraja)]]</f>
        <v>335.57529238565462</v>
      </c>
      <c r="M228" s="369">
        <v>302.01776314708917</v>
      </c>
      <c r="N228" s="370">
        <v>1245521.2552185957</v>
      </c>
      <c r="P228" s="116"/>
      <c r="Q228" s="117"/>
      <c r="R228" s="118"/>
    </row>
    <row r="229" spans="1:18" x14ac:dyDescent="0.25">
      <c r="A229" s="266">
        <v>704</v>
      </c>
      <c r="B229" s="13" t="s">
        <v>577</v>
      </c>
      <c r="C229" s="267">
        <v>6436</v>
      </c>
      <c r="D229" s="268">
        <v>7.1</v>
      </c>
      <c r="E229" s="14">
        <v>10952927.539999999</v>
      </c>
      <c r="F229" s="14">
        <v>154266585.07042253</v>
      </c>
      <c r="G229" s="269">
        <f>Tasaus[[#This Row],[Verotettava tulo (kunnallisvero), €]]*($D$11/100)</f>
        <v>11523713.904760564</v>
      </c>
      <c r="H229" s="14">
        <v>703983.35210144683</v>
      </c>
      <c r="I229" s="15">
        <v>853265.5970500001</v>
      </c>
      <c r="J229" s="15">
        <f>SUM(Tasaus[[#This Row],[Laskennallinen kunnallisvero, €]:[Laskennallinen kiinteistövero, €]])</f>
        <v>13080962.853912011</v>
      </c>
      <c r="K229" s="15">
        <f>Tasaus[[#This Row],[Laskennallinen verotulo yhteensä, €]]/Tasaus[[#This Row],[Asukasluku 31.12.2023]]</f>
        <v>2032.4678144673728</v>
      </c>
      <c r="L229" s="34">
        <f>$K$11-Tasaus[[#This Row],[Laskennallinen verotulo yhteensä, €/asukas (=tasausraja)]]</f>
        <v>170.77218553262696</v>
      </c>
      <c r="M229" s="369">
        <v>153.69496697936427</v>
      </c>
      <c r="N229" s="370">
        <v>989180.80747918843</v>
      </c>
      <c r="P229" s="116"/>
      <c r="Q229" s="117"/>
      <c r="R229" s="118"/>
    </row>
    <row r="230" spans="1:18" x14ac:dyDescent="0.25">
      <c r="A230" s="266">
        <v>707</v>
      </c>
      <c r="B230" s="13" t="s">
        <v>578</v>
      </c>
      <c r="C230" s="267">
        <v>1902</v>
      </c>
      <c r="D230" s="268">
        <v>8.9</v>
      </c>
      <c r="E230" s="14">
        <v>2449503.29</v>
      </c>
      <c r="F230" s="14">
        <v>27522508.876404494</v>
      </c>
      <c r="G230" s="269">
        <f>Tasaus[[#This Row],[Verotettava tulo (kunnallisvero), €]]*($D$11/100)</f>
        <v>2055931.4130674158</v>
      </c>
      <c r="H230" s="14">
        <v>367789.49074934813</v>
      </c>
      <c r="I230" s="15">
        <v>393755.17335</v>
      </c>
      <c r="J230" s="15">
        <f>SUM(Tasaus[[#This Row],[Laskennallinen kunnallisvero, €]:[Laskennallinen kiinteistövero, €]])</f>
        <v>2817476.0771667636</v>
      </c>
      <c r="K230" s="15">
        <f>Tasaus[[#This Row],[Laskennallinen verotulo yhteensä, €]]/Tasaus[[#This Row],[Asukasluku 31.12.2023]]</f>
        <v>1481.3228586576045</v>
      </c>
      <c r="L230" s="34">
        <f>$K$11-Tasaus[[#This Row],[Laskennallinen verotulo yhteensä, €/asukas (=tasausraja)]]</f>
        <v>721.91714134239533</v>
      </c>
      <c r="M230" s="369">
        <v>649.72542720815579</v>
      </c>
      <c r="N230" s="370">
        <v>1235777.7625499123</v>
      </c>
      <c r="P230" s="116"/>
      <c r="Q230" s="117"/>
      <c r="R230" s="118"/>
    </row>
    <row r="231" spans="1:18" x14ac:dyDescent="0.25">
      <c r="A231" s="266">
        <v>710</v>
      </c>
      <c r="B231" s="13" t="s">
        <v>231</v>
      </c>
      <c r="C231" s="267">
        <v>27209</v>
      </c>
      <c r="D231" s="268">
        <v>9.3000000000000007</v>
      </c>
      <c r="E231" s="14">
        <v>53791939.229999997</v>
      </c>
      <c r="F231" s="14">
        <v>578407948.70967734</v>
      </c>
      <c r="G231" s="269">
        <f>Tasaus[[#This Row],[Verotettava tulo (kunnallisvero), €]]*($D$11/100)</f>
        <v>43207073.768612899</v>
      </c>
      <c r="H231" s="14">
        <v>3226203.104755234</v>
      </c>
      <c r="I231" s="15">
        <v>5967893.8418499995</v>
      </c>
      <c r="J231" s="15">
        <f>SUM(Tasaus[[#This Row],[Laskennallinen kunnallisvero, €]:[Laskennallinen kiinteistövero, €]])</f>
        <v>52401170.715218127</v>
      </c>
      <c r="K231" s="15">
        <f>Tasaus[[#This Row],[Laskennallinen verotulo yhteensä, €]]/Tasaus[[#This Row],[Asukasluku 31.12.2023]]</f>
        <v>1925.8763907243238</v>
      </c>
      <c r="L231" s="34">
        <f>$K$11-Tasaus[[#This Row],[Laskennallinen verotulo yhteensä, €/asukas (=tasausraja)]]</f>
        <v>277.36360927567603</v>
      </c>
      <c r="M231" s="369">
        <v>249.62724834810842</v>
      </c>
      <c r="N231" s="370">
        <v>6792107.8003036818</v>
      </c>
      <c r="P231" s="116"/>
      <c r="Q231" s="117"/>
      <c r="R231" s="118"/>
    </row>
    <row r="232" spans="1:18" x14ac:dyDescent="0.25">
      <c r="A232" s="266">
        <v>729</v>
      </c>
      <c r="B232" s="13" t="s">
        <v>579</v>
      </c>
      <c r="C232" s="267">
        <v>8847</v>
      </c>
      <c r="D232" s="268">
        <v>9.3000000000000007</v>
      </c>
      <c r="E232" s="14">
        <v>13819849.52</v>
      </c>
      <c r="F232" s="14">
        <v>148600532.47311828</v>
      </c>
      <c r="G232" s="269">
        <f>Tasaus[[#This Row],[Verotettava tulo (kunnallisvero), €]]*($D$11/100)</f>
        <v>11100459.775741935</v>
      </c>
      <c r="H232" s="14">
        <v>1686535.3992196114</v>
      </c>
      <c r="I232" s="15">
        <v>1634334.4278500001</v>
      </c>
      <c r="J232" s="15">
        <f>SUM(Tasaus[[#This Row],[Laskennallinen kunnallisvero, €]:[Laskennallinen kiinteistövero, €]])</f>
        <v>14421329.602811547</v>
      </c>
      <c r="K232" s="15">
        <f>Tasaus[[#This Row],[Laskennallinen verotulo yhteensä, €]]/Tasaus[[#This Row],[Asukasluku 31.12.2023]]</f>
        <v>1630.0813386245673</v>
      </c>
      <c r="L232" s="34">
        <f>$K$11-Tasaus[[#This Row],[Laskennallinen verotulo yhteensä, €/asukas (=tasausraja)]]</f>
        <v>573.15866137543253</v>
      </c>
      <c r="M232" s="369">
        <v>515.84279523788928</v>
      </c>
      <c r="N232" s="370">
        <v>4563661.2094696062</v>
      </c>
      <c r="P232" s="116"/>
      <c r="Q232" s="117"/>
      <c r="R232" s="118"/>
    </row>
    <row r="233" spans="1:18" x14ac:dyDescent="0.25">
      <c r="A233" s="266">
        <v>732</v>
      </c>
      <c r="B233" s="13" t="s">
        <v>580</v>
      </c>
      <c r="C233" s="267">
        <v>3344</v>
      </c>
      <c r="D233" s="268">
        <v>8.6</v>
      </c>
      <c r="E233" s="14">
        <v>5054008.0199999996</v>
      </c>
      <c r="F233" s="14">
        <v>58767535.116279066</v>
      </c>
      <c r="G233" s="269">
        <f>Tasaus[[#This Row],[Verotettava tulo (kunnallisvero), €]]*($D$11/100)</f>
        <v>4389934.8731860463</v>
      </c>
      <c r="H233" s="14">
        <v>771660.37862742494</v>
      </c>
      <c r="I233" s="15">
        <v>697394.88915000006</v>
      </c>
      <c r="J233" s="15">
        <f>SUM(Tasaus[[#This Row],[Laskennallinen kunnallisvero, €]:[Laskennallinen kiinteistövero, €]])</f>
        <v>5858990.1409634715</v>
      </c>
      <c r="K233" s="15">
        <f>Tasaus[[#This Row],[Laskennallinen verotulo yhteensä, €]]/Tasaus[[#This Row],[Asukasluku 31.12.2023]]</f>
        <v>1752.0903531589329</v>
      </c>
      <c r="L233" s="34">
        <f>$K$11-Tasaus[[#This Row],[Laskennallinen verotulo yhteensä, €/asukas (=tasausraja)]]</f>
        <v>451.1496468410669</v>
      </c>
      <c r="M233" s="369">
        <v>406.03468215696023</v>
      </c>
      <c r="N233" s="370">
        <v>1357779.977132875</v>
      </c>
      <c r="P233" s="116"/>
      <c r="Q233" s="117"/>
      <c r="R233" s="118"/>
    </row>
    <row r="234" spans="1:18" x14ac:dyDescent="0.25">
      <c r="A234" s="266">
        <v>734</v>
      </c>
      <c r="B234" s="13" t="s">
        <v>581</v>
      </c>
      <c r="C234" s="267">
        <v>51100</v>
      </c>
      <c r="D234" s="268">
        <v>8.1</v>
      </c>
      <c r="E234" s="14">
        <v>84106973.120000005</v>
      </c>
      <c r="F234" s="14">
        <v>1038357692.8395063</v>
      </c>
      <c r="G234" s="269">
        <f>Tasaus[[#This Row],[Verotettava tulo (kunnallisvero), €]]*($D$11/100)</f>
        <v>77565319.655111119</v>
      </c>
      <c r="H234" s="14">
        <v>9336238.076438373</v>
      </c>
      <c r="I234" s="15">
        <v>8718491.2493500002</v>
      </c>
      <c r="J234" s="15">
        <f>SUM(Tasaus[[#This Row],[Laskennallinen kunnallisvero, €]:[Laskennallinen kiinteistövero, €]])</f>
        <v>95620048.980899483</v>
      </c>
      <c r="K234" s="15">
        <f>Tasaus[[#This Row],[Laskennallinen verotulo yhteensä, €]]/Tasaus[[#This Row],[Asukasluku 31.12.2023]]</f>
        <v>1871.2338352426514</v>
      </c>
      <c r="L234" s="34">
        <f>$K$11-Tasaus[[#This Row],[Laskennallinen verotulo yhteensä, €/asukas (=tasausraja)]]</f>
        <v>332.00616475734842</v>
      </c>
      <c r="M234" s="369">
        <v>298.8055482816136</v>
      </c>
      <c r="N234" s="370">
        <v>15268963.517190455</v>
      </c>
      <c r="P234" s="116"/>
      <c r="Q234" s="117"/>
      <c r="R234" s="118"/>
    </row>
    <row r="235" spans="1:18" x14ac:dyDescent="0.25">
      <c r="A235" s="266">
        <v>738</v>
      </c>
      <c r="B235" s="13" t="s">
        <v>582</v>
      </c>
      <c r="C235" s="267">
        <v>2974</v>
      </c>
      <c r="D235" s="268">
        <v>8.8000000000000007</v>
      </c>
      <c r="E235" s="14">
        <v>5379740.8399999999</v>
      </c>
      <c r="F235" s="14">
        <v>61133418.636363633</v>
      </c>
      <c r="G235" s="269">
        <f>Tasaus[[#This Row],[Verotettava tulo (kunnallisvero), €]]*($D$11/100)</f>
        <v>4566666.3721363638</v>
      </c>
      <c r="H235" s="14">
        <v>397607.07883929845</v>
      </c>
      <c r="I235" s="15">
        <v>636997.32995000004</v>
      </c>
      <c r="J235" s="15">
        <f>SUM(Tasaus[[#This Row],[Laskennallinen kunnallisvero, €]:[Laskennallinen kiinteistövero, €]])</f>
        <v>5601270.7809256623</v>
      </c>
      <c r="K235" s="15">
        <f>Tasaus[[#This Row],[Laskennallinen verotulo yhteensä, €]]/Tasaus[[#This Row],[Asukasluku 31.12.2023]]</f>
        <v>1883.4131744874453</v>
      </c>
      <c r="L235" s="34">
        <f>$K$11-Tasaus[[#This Row],[Laskennallinen verotulo yhteensä, €/asukas (=tasausraja)]]</f>
        <v>319.82682551255448</v>
      </c>
      <c r="M235" s="369">
        <v>287.84414296129904</v>
      </c>
      <c r="N235" s="370">
        <v>856048.4811669034</v>
      </c>
      <c r="P235" s="116"/>
      <c r="Q235" s="117"/>
      <c r="R235" s="118"/>
    </row>
    <row r="236" spans="1:18" x14ac:dyDescent="0.25">
      <c r="A236" s="266">
        <v>739</v>
      </c>
      <c r="B236" s="13" t="s">
        <v>583</v>
      </c>
      <c r="C236" s="267">
        <v>3216</v>
      </c>
      <c r="D236" s="268">
        <v>8.9</v>
      </c>
      <c r="E236" s="14">
        <v>5019487.79</v>
      </c>
      <c r="F236" s="14">
        <v>56398739.213483147</v>
      </c>
      <c r="G236" s="269">
        <f>Tasaus[[#This Row],[Verotettava tulo (kunnallisvero), €]]*($D$11/100)</f>
        <v>4212985.8192471908</v>
      </c>
      <c r="H236" s="14">
        <v>790903.39530912309</v>
      </c>
      <c r="I236" s="15">
        <v>915990.97500000009</v>
      </c>
      <c r="J236" s="15">
        <f>SUM(Tasaus[[#This Row],[Laskennallinen kunnallisvero, €]:[Laskennallinen kiinteistövero, €]])</f>
        <v>5919880.1895563137</v>
      </c>
      <c r="K236" s="15">
        <f>Tasaus[[#This Row],[Laskennallinen verotulo yhteensä, €]]/Tasaus[[#This Row],[Asukasluku 31.12.2023]]</f>
        <v>1840.7587654093015</v>
      </c>
      <c r="L236" s="34">
        <f>$K$11-Tasaus[[#This Row],[Laskennallinen verotulo yhteensä, €/asukas (=tasausraja)]]</f>
        <v>362.48123459069825</v>
      </c>
      <c r="M236" s="369">
        <v>326.23311113162845</v>
      </c>
      <c r="N236" s="370">
        <v>1049165.6853993172</v>
      </c>
      <c r="P236" s="116"/>
      <c r="Q236" s="117"/>
      <c r="R236" s="118"/>
    </row>
    <row r="237" spans="1:18" x14ac:dyDescent="0.25">
      <c r="A237" s="266">
        <v>740</v>
      </c>
      <c r="B237" s="13" t="s">
        <v>584</v>
      </c>
      <c r="C237" s="267">
        <v>31843</v>
      </c>
      <c r="D237" s="268">
        <v>9.3000000000000007</v>
      </c>
      <c r="E237" s="14">
        <v>57412712.030000001</v>
      </c>
      <c r="F237" s="14">
        <v>617340989.56989241</v>
      </c>
      <c r="G237" s="269">
        <f>Tasaus[[#This Row],[Verotettava tulo (kunnallisvero), €]]*($D$11/100)</f>
        <v>46115371.920870967</v>
      </c>
      <c r="H237" s="14">
        <v>8498181.1902931351</v>
      </c>
      <c r="I237" s="15">
        <v>6249958.3085500002</v>
      </c>
      <c r="J237" s="15">
        <f>SUM(Tasaus[[#This Row],[Laskennallinen kunnallisvero, €]:[Laskennallinen kiinteistövero, €]])</f>
        <v>60863511.419714101</v>
      </c>
      <c r="K237" s="15">
        <f>Tasaus[[#This Row],[Laskennallinen verotulo yhteensä, €]]/Tasaus[[#This Row],[Asukasluku 31.12.2023]]</f>
        <v>1911.3623534124956</v>
      </c>
      <c r="L237" s="34">
        <f>$K$11-Tasaus[[#This Row],[Laskennallinen verotulo yhteensä, €/asukas (=tasausraja)]]</f>
        <v>291.87764658750416</v>
      </c>
      <c r="M237" s="369">
        <v>262.68988192875378</v>
      </c>
      <c r="N237" s="370">
        <v>8364833.9102573069</v>
      </c>
      <c r="P237" s="116"/>
      <c r="Q237" s="117"/>
      <c r="R237" s="118"/>
    </row>
    <row r="238" spans="1:18" x14ac:dyDescent="0.25">
      <c r="A238" s="266">
        <v>742</v>
      </c>
      <c r="B238" s="13" t="s">
        <v>585</v>
      </c>
      <c r="C238" s="267">
        <v>978</v>
      </c>
      <c r="D238" s="268">
        <v>9.1</v>
      </c>
      <c r="E238" s="14">
        <v>1526621.57</v>
      </c>
      <c r="F238" s="14">
        <v>16776061.208791209</v>
      </c>
      <c r="G238" s="269">
        <f>Tasaus[[#This Row],[Verotettava tulo (kunnallisvero), €]]*($D$11/100)</f>
        <v>1253171.7722967034</v>
      </c>
      <c r="H238" s="14">
        <v>612196.74398231145</v>
      </c>
      <c r="I238" s="15">
        <v>216777.30050000001</v>
      </c>
      <c r="J238" s="15">
        <f>SUM(Tasaus[[#This Row],[Laskennallinen kunnallisvero, €]:[Laskennallinen kiinteistövero, €]])</f>
        <v>2082145.8167790147</v>
      </c>
      <c r="K238" s="15">
        <f>Tasaus[[#This Row],[Laskennallinen verotulo yhteensä, €]]/Tasaus[[#This Row],[Asukasluku 31.12.2023]]</f>
        <v>2128.9834527392786</v>
      </c>
      <c r="L238" s="34">
        <f>$K$11-Tasaus[[#This Row],[Laskennallinen verotulo yhteensä, €/asukas (=tasausraja)]]</f>
        <v>74.256547260721163</v>
      </c>
      <c r="M238" s="369">
        <v>66.830892534649053</v>
      </c>
      <c r="N238" s="370">
        <v>65360.612898886771</v>
      </c>
      <c r="P238" s="116"/>
      <c r="Q238" s="117"/>
      <c r="R238" s="118"/>
    </row>
    <row r="239" spans="1:18" x14ac:dyDescent="0.25">
      <c r="A239" s="266">
        <v>743</v>
      </c>
      <c r="B239" s="13" t="s">
        <v>586</v>
      </c>
      <c r="C239" s="267">
        <v>66160</v>
      </c>
      <c r="D239" s="268">
        <v>8.4</v>
      </c>
      <c r="E239" s="14">
        <v>117849189.95999999</v>
      </c>
      <c r="F239" s="14">
        <v>1402966547.1428571</v>
      </c>
      <c r="G239" s="269">
        <f>Tasaus[[#This Row],[Verotettava tulo (kunnallisvero), €]]*($D$11/100)</f>
        <v>104801601.07157142</v>
      </c>
      <c r="H239" s="14">
        <v>14392480.31872387</v>
      </c>
      <c r="I239" s="15">
        <v>13209446.978399999</v>
      </c>
      <c r="J239" s="15">
        <f>SUM(Tasaus[[#This Row],[Laskennallinen kunnallisvero, €]:[Laskennallinen kiinteistövero, €]])</f>
        <v>132403528.36869529</v>
      </c>
      <c r="K239" s="15">
        <f>Tasaus[[#This Row],[Laskennallinen verotulo yhteensä, €]]/Tasaus[[#This Row],[Asukasluku 31.12.2023]]</f>
        <v>2001.2625206876555</v>
      </c>
      <c r="L239" s="34">
        <f>$K$11-Tasaus[[#This Row],[Laskennallinen verotulo yhteensä, €/asukas (=tasausraja)]]</f>
        <v>201.97747931234426</v>
      </c>
      <c r="M239" s="369">
        <v>181.77973138110983</v>
      </c>
      <c r="N239" s="370">
        <v>12026547.028174225</v>
      </c>
      <c r="P239" s="116"/>
      <c r="Q239" s="117"/>
      <c r="R239" s="118"/>
    </row>
    <row r="240" spans="1:18" x14ac:dyDescent="0.25">
      <c r="A240" s="266">
        <v>746</v>
      </c>
      <c r="B240" s="13" t="s">
        <v>587</v>
      </c>
      <c r="C240" s="267">
        <v>4713</v>
      </c>
      <c r="D240" s="268">
        <v>9.6</v>
      </c>
      <c r="E240" s="14">
        <v>6892855.5599999996</v>
      </c>
      <c r="F240" s="14">
        <v>71800578.75</v>
      </c>
      <c r="G240" s="269">
        <f>Tasaus[[#This Row],[Verotettava tulo (kunnallisvero), €]]*($D$11/100)</f>
        <v>5363503.2326250002</v>
      </c>
      <c r="H240" s="14">
        <v>1848247.4329511866</v>
      </c>
      <c r="I240" s="15">
        <v>589539.34029999992</v>
      </c>
      <c r="J240" s="15">
        <f>SUM(Tasaus[[#This Row],[Laskennallinen kunnallisvero, €]:[Laskennallinen kiinteistövero, €]])</f>
        <v>7801290.0058761872</v>
      </c>
      <c r="K240" s="15">
        <f>Tasaus[[#This Row],[Laskennallinen verotulo yhteensä, €]]/Tasaus[[#This Row],[Asukasluku 31.12.2023]]</f>
        <v>1655.270529572711</v>
      </c>
      <c r="L240" s="34">
        <f>$K$11-Tasaus[[#This Row],[Laskennallinen verotulo yhteensä, €/asukas (=tasausraja)]]</f>
        <v>547.9694704272888</v>
      </c>
      <c r="M240" s="369">
        <v>493.17252338455995</v>
      </c>
      <c r="N240" s="370">
        <v>2324322.1027114312</v>
      </c>
      <c r="P240" s="116"/>
      <c r="Q240" s="117"/>
      <c r="R240" s="118"/>
    </row>
    <row r="241" spans="1:18" x14ac:dyDescent="0.25">
      <c r="A241" s="266">
        <v>747</v>
      </c>
      <c r="B241" s="13" t="s">
        <v>588</v>
      </c>
      <c r="C241" s="267">
        <v>1283</v>
      </c>
      <c r="D241" s="268">
        <v>9.4</v>
      </c>
      <c r="E241" s="14">
        <v>1798587.71</v>
      </c>
      <c r="F241" s="14">
        <v>19133911.808510639</v>
      </c>
      <c r="G241" s="269">
        <f>Tasaus[[#This Row],[Verotettava tulo (kunnallisvero), €]]*($D$11/100)</f>
        <v>1429303.2120957447</v>
      </c>
      <c r="H241" s="14">
        <v>448830.80256803974</v>
      </c>
      <c r="I241" s="15">
        <v>311004.95955000003</v>
      </c>
      <c r="J241" s="15">
        <f>SUM(Tasaus[[#This Row],[Laskennallinen kunnallisvero, €]:[Laskennallinen kiinteistövero, €]])</f>
        <v>2189138.9742137846</v>
      </c>
      <c r="K241" s="15">
        <f>Tasaus[[#This Row],[Laskennallinen verotulo yhteensä, €]]/Tasaus[[#This Row],[Asukasluku 31.12.2023]]</f>
        <v>1706.2657632219677</v>
      </c>
      <c r="L241" s="34">
        <f>$K$11-Tasaus[[#This Row],[Laskennallinen verotulo yhteensä, €/asukas (=tasausraja)]]</f>
        <v>496.97423677803204</v>
      </c>
      <c r="M241" s="369">
        <v>447.27681310022882</v>
      </c>
      <c r="N241" s="370">
        <v>573856.15120759362</v>
      </c>
      <c r="P241" s="116"/>
      <c r="Q241" s="117"/>
      <c r="R241" s="118"/>
    </row>
    <row r="242" spans="1:18" x14ac:dyDescent="0.25">
      <c r="A242" s="266">
        <v>748</v>
      </c>
      <c r="B242" s="13" t="s">
        <v>589</v>
      </c>
      <c r="C242" s="267">
        <v>4837</v>
      </c>
      <c r="D242" s="268">
        <v>9.4</v>
      </c>
      <c r="E242" s="14">
        <v>7797444.8399999999</v>
      </c>
      <c r="F242" s="14">
        <v>82951540.851063833</v>
      </c>
      <c r="G242" s="269">
        <f>Tasaus[[#This Row],[Verotettava tulo (kunnallisvero), €]]*($D$11/100)</f>
        <v>6196480.1015744684</v>
      </c>
      <c r="H242" s="14">
        <v>858950.18857363763</v>
      </c>
      <c r="I242" s="15">
        <v>809313.35160000017</v>
      </c>
      <c r="J242" s="15">
        <f>SUM(Tasaus[[#This Row],[Laskennallinen kunnallisvero, €]:[Laskennallinen kiinteistövero, €]])</f>
        <v>7864743.6417481061</v>
      </c>
      <c r="K242" s="15">
        <f>Tasaus[[#This Row],[Laskennallinen verotulo yhteensä, €]]/Tasaus[[#This Row],[Asukasluku 31.12.2023]]</f>
        <v>1625.9548566773012</v>
      </c>
      <c r="L242" s="34">
        <f>$K$11-Tasaus[[#This Row],[Laskennallinen verotulo yhteensä, €/asukas (=tasausraja)]]</f>
        <v>577.28514332269856</v>
      </c>
      <c r="M242" s="369">
        <v>519.55662899042875</v>
      </c>
      <c r="N242" s="370">
        <v>2513095.4144267039</v>
      </c>
      <c r="P242" s="116"/>
      <c r="Q242" s="117"/>
      <c r="R242" s="118"/>
    </row>
    <row r="243" spans="1:18" x14ac:dyDescent="0.25">
      <c r="A243" s="266">
        <v>749</v>
      </c>
      <c r="B243" s="13" t="s">
        <v>590</v>
      </c>
      <c r="C243" s="267">
        <v>21290</v>
      </c>
      <c r="D243" s="268">
        <v>9.4</v>
      </c>
      <c r="E243" s="14">
        <v>43528673.229999997</v>
      </c>
      <c r="F243" s="14">
        <v>463070991.8085106</v>
      </c>
      <c r="G243" s="269">
        <f>Tasaus[[#This Row],[Verotettava tulo (kunnallisvero), €]]*($D$11/100)</f>
        <v>34591403.088095739</v>
      </c>
      <c r="H243" s="14">
        <v>8339799.3620767491</v>
      </c>
      <c r="I243" s="15">
        <v>3054532.6829500003</v>
      </c>
      <c r="J243" s="15">
        <f>SUM(Tasaus[[#This Row],[Laskennallinen kunnallisvero, €]:[Laskennallinen kiinteistövero, €]])</f>
        <v>45985735.133122489</v>
      </c>
      <c r="K243" s="15">
        <f>Tasaus[[#This Row],[Laskennallinen verotulo yhteensä, €]]/Tasaus[[#This Row],[Asukasluku 31.12.2023]]</f>
        <v>2159.9687709310706</v>
      </c>
      <c r="L243" s="34">
        <f>$K$11-Tasaus[[#This Row],[Laskennallinen verotulo yhteensä, €/asukas (=tasausraja)]]</f>
        <v>43.271229068929188</v>
      </c>
      <c r="M243" s="369">
        <v>38.94410616203627</v>
      </c>
      <c r="N243" s="370">
        <v>829120.02018975222</v>
      </c>
      <c r="P243" s="116"/>
      <c r="Q243" s="117"/>
      <c r="R243" s="118"/>
    </row>
    <row r="244" spans="1:18" x14ac:dyDescent="0.25">
      <c r="A244" s="266">
        <v>751</v>
      </c>
      <c r="B244" s="13" t="s">
        <v>591</v>
      </c>
      <c r="C244" s="267">
        <v>2828</v>
      </c>
      <c r="D244" s="268">
        <v>9.4</v>
      </c>
      <c r="E244" s="14">
        <v>5496593.2699999996</v>
      </c>
      <c r="F244" s="14">
        <v>58474396.489361703</v>
      </c>
      <c r="G244" s="269">
        <f>Tasaus[[#This Row],[Verotettava tulo (kunnallisvero), €]]*($D$11/100)</f>
        <v>4368037.4177553197</v>
      </c>
      <c r="H244" s="14">
        <v>279863.37250195857</v>
      </c>
      <c r="I244" s="15">
        <v>377693.15680000006</v>
      </c>
      <c r="J244" s="15">
        <f>SUM(Tasaus[[#This Row],[Laskennallinen kunnallisvero, €]:[Laskennallinen kiinteistövero, €]])</f>
        <v>5025593.9470572779</v>
      </c>
      <c r="K244" s="15">
        <f>Tasaus[[#This Row],[Laskennallinen verotulo yhteensä, €]]/Tasaus[[#This Row],[Asukasluku 31.12.2023]]</f>
        <v>1777.0841396949356</v>
      </c>
      <c r="L244" s="34">
        <f>$K$11-Tasaus[[#This Row],[Laskennallinen verotulo yhteensä, €/asukas (=tasausraja)]]</f>
        <v>426.15586030506415</v>
      </c>
      <c r="M244" s="369">
        <v>383.54027427455776</v>
      </c>
      <c r="N244" s="370">
        <v>1084651.8956484494</v>
      </c>
      <c r="P244" s="116"/>
      <c r="Q244" s="117"/>
      <c r="R244" s="118"/>
    </row>
    <row r="245" spans="1:18" x14ac:dyDescent="0.25">
      <c r="A245" s="266">
        <v>753</v>
      </c>
      <c r="B245" s="13" t="s">
        <v>592</v>
      </c>
      <c r="C245" s="267">
        <v>22595</v>
      </c>
      <c r="D245" s="268">
        <v>6.6</v>
      </c>
      <c r="E245" s="14">
        <v>41429089.030000001</v>
      </c>
      <c r="F245" s="14">
        <v>627713470.15151513</v>
      </c>
      <c r="G245" s="269">
        <f>Tasaus[[#This Row],[Verotettava tulo (kunnallisvero), €]]*($D$11/100)</f>
        <v>46890196.220318183</v>
      </c>
      <c r="H245" s="14">
        <v>4333881.5162054803</v>
      </c>
      <c r="I245" s="15">
        <v>7146801.4659000002</v>
      </c>
      <c r="J245" s="15">
        <f>SUM(Tasaus[[#This Row],[Laskennallinen kunnallisvero, €]:[Laskennallinen kiinteistövero, €]])</f>
        <v>58370879.202423662</v>
      </c>
      <c r="K245" s="15">
        <f>Tasaus[[#This Row],[Laskennallinen verotulo yhteensä, €]]/Tasaus[[#This Row],[Asukasluku 31.12.2023]]</f>
        <v>2583.3538040461899</v>
      </c>
      <c r="L245" s="34">
        <f>$K$11-Tasaus[[#This Row],[Laskennallinen verotulo yhteensä, €/asukas (=tasausraja)]]</f>
        <v>-380.11380404619013</v>
      </c>
      <c r="M245" s="369">
        <v>-38.011380404619011</v>
      </c>
      <c r="N245" s="370">
        <v>-858867.14024236659</v>
      </c>
      <c r="P245" s="116"/>
      <c r="Q245" s="117"/>
      <c r="R245" s="118"/>
    </row>
    <row r="246" spans="1:18" x14ac:dyDescent="0.25">
      <c r="A246" s="266">
        <v>755</v>
      </c>
      <c r="B246" s="13" t="s">
        <v>593</v>
      </c>
      <c r="C246" s="267">
        <v>6158</v>
      </c>
      <c r="D246" s="268">
        <v>8.6</v>
      </c>
      <c r="E246" s="14">
        <v>14186170.73</v>
      </c>
      <c r="F246" s="14">
        <v>164955473.60465118</v>
      </c>
      <c r="G246" s="269">
        <f>Tasaus[[#This Row],[Verotettava tulo (kunnallisvero), €]]*($D$11/100)</f>
        <v>12322173.878267445</v>
      </c>
      <c r="H246" s="14">
        <v>492845.88586331852</v>
      </c>
      <c r="I246" s="15">
        <v>1443741.5689500002</v>
      </c>
      <c r="J246" s="15">
        <f>SUM(Tasaus[[#This Row],[Laskennallinen kunnallisvero, €]:[Laskennallinen kiinteistövero, €]])</f>
        <v>14258761.333080765</v>
      </c>
      <c r="K246" s="15">
        <f>Tasaus[[#This Row],[Laskennallinen verotulo yhteensä, €]]/Tasaus[[#This Row],[Asukasluku 31.12.2023]]</f>
        <v>2315.4857637351033</v>
      </c>
      <c r="L246" s="34">
        <f>$K$11-Tasaus[[#This Row],[Laskennallinen verotulo yhteensä, €/asukas (=tasausraja)]]</f>
        <v>-112.24576373510354</v>
      </c>
      <c r="M246" s="369">
        <v>-11.224576373510354</v>
      </c>
      <c r="N246" s="370">
        <v>-69120.941308076755</v>
      </c>
      <c r="P246" s="116"/>
      <c r="Q246" s="117"/>
      <c r="R246" s="118"/>
    </row>
    <row r="247" spans="1:18" x14ac:dyDescent="0.25">
      <c r="A247" s="266">
        <v>758</v>
      </c>
      <c r="B247" s="13" t="s">
        <v>594</v>
      </c>
      <c r="C247" s="267">
        <v>8126</v>
      </c>
      <c r="D247" s="268">
        <v>8</v>
      </c>
      <c r="E247" s="14">
        <v>13937132.359999999</v>
      </c>
      <c r="F247" s="14">
        <v>174214154.5</v>
      </c>
      <c r="G247" s="269">
        <f>Tasaus[[#This Row],[Verotettava tulo (kunnallisvero), €]]*($D$11/100)</f>
        <v>13013797.341150001</v>
      </c>
      <c r="H247" s="14">
        <v>8077466.6536974879</v>
      </c>
      <c r="I247" s="15">
        <v>2259297.2614500001</v>
      </c>
      <c r="J247" s="15">
        <f>SUM(Tasaus[[#This Row],[Laskennallinen kunnallisvero, €]:[Laskennallinen kiinteistövero, €]])</f>
        <v>23350561.256297488</v>
      </c>
      <c r="K247" s="15">
        <f>Tasaus[[#This Row],[Laskennallinen verotulo yhteensä, €]]/Tasaus[[#This Row],[Asukasluku 31.12.2023]]</f>
        <v>2873.5615624289303</v>
      </c>
      <c r="L247" s="34">
        <f>$K$11-Tasaus[[#This Row],[Laskennallinen verotulo yhteensä, €/asukas (=tasausraja)]]</f>
        <v>-670.32156242893052</v>
      </c>
      <c r="M247" s="369">
        <v>-67.032156242893052</v>
      </c>
      <c r="N247" s="370">
        <v>-544703.30162974889</v>
      </c>
      <c r="P247" s="116"/>
      <c r="Q247" s="117"/>
      <c r="R247" s="118"/>
    </row>
    <row r="248" spans="1:18" x14ac:dyDescent="0.25">
      <c r="A248" s="266">
        <v>759</v>
      </c>
      <c r="B248" s="13" t="s">
        <v>595</v>
      </c>
      <c r="C248" s="267">
        <v>1873</v>
      </c>
      <c r="D248" s="268">
        <v>9.1</v>
      </c>
      <c r="E248" s="14">
        <v>2478849.75</v>
      </c>
      <c r="F248" s="14">
        <v>27240107.142857146</v>
      </c>
      <c r="G248" s="269">
        <f>Tasaus[[#This Row],[Verotettava tulo (kunnallisvero), €]]*($D$11/100)</f>
        <v>2034836.0035714288</v>
      </c>
      <c r="H248" s="14">
        <v>1003761.1165120633</v>
      </c>
      <c r="I248" s="15">
        <v>297400.26274999999</v>
      </c>
      <c r="J248" s="15">
        <f>SUM(Tasaus[[#This Row],[Laskennallinen kunnallisvero, €]:[Laskennallinen kiinteistövero, €]])</f>
        <v>3335997.382833492</v>
      </c>
      <c r="K248" s="15">
        <f>Tasaus[[#This Row],[Laskennallinen verotulo yhteensä, €]]/Tasaus[[#This Row],[Asukasluku 31.12.2023]]</f>
        <v>1781.0984425165468</v>
      </c>
      <c r="L248" s="34">
        <f>$K$11-Tasaus[[#This Row],[Laskennallinen verotulo yhteensä, €/asukas (=tasausraja)]]</f>
        <v>422.14155748345297</v>
      </c>
      <c r="M248" s="369">
        <v>379.92740173510771</v>
      </c>
      <c r="N248" s="370">
        <v>711604.02344985679</v>
      </c>
      <c r="P248" s="116"/>
      <c r="Q248" s="117"/>
      <c r="R248" s="118"/>
    </row>
    <row r="249" spans="1:18" x14ac:dyDescent="0.25">
      <c r="A249" s="266">
        <v>761</v>
      </c>
      <c r="B249" s="13" t="s">
        <v>596</v>
      </c>
      <c r="C249" s="267">
        <v>8410</v>
      </c>
      <c r="D249" s="268">
        <v>8.1999999999999993</v>
      </c>
      <c r="E249" s="14">
        <v>12821878.630000001</v>
      </c>
      <c r="F249" s="14">
        <v>156364373.53658539</v>
      </c>
      <c r="G249" s="269">
        <f>Tasaus[[#This Row],[Verotettava tulo (kunnallisvero), €]]*($D$11/100)</f>
        <v>11680418.703182928</v>
      </c>
      <c r="H249" s="14">
        <v>1102665.4873978437</v>
      </c>
      <c r="I249" s="15">
        <v>1314153.2510500003</v>
      </c>
      <c r="J249" s="15">
        <f>SUM(Tasaus[[#This Row],[Laskennallinen kunnallisvero, €]:[Laskennallinen kiinteistövero, €]])</f>
        <v>14097237.441630773</v>
      </c>
      <c r="K249" s="15">
        <f>Tasaus[[#This Row],[Laskennallinen verotulo yhteensä, €]]/Tasaus[[#This Row],[Asukasluku 31.12.2023]]</f>
        <v>1676.2470204079398</v>
      </c>
      <c r="L249" s="34">
        <f>$K$11-Tasaus[[#This Row],[Laskennallinen verotulo yhteensä, €/asukas (=tasausraja)]]</f>
        <v>526.99297959206001</v>
      </c>
      <c r="M249" s="369">
        <v>474.29368163285403</v>
      </c>
      <c r="N249" s="370">
        <v>3988809.8625323023</v>
      </c>
      <c r="P249" s="116"/>
      <c r="Q249" s="117"/>
      <c r="R249" s="118"/>
    </row>
    <row r="250" spans="1:18" x14ac:dyDescent="0.25">
      <c r="A250" s="266">
        <v>762</v>
      </c>
      <c r="B250" s="13" t="s">
        <v>597</v>
      </c>
      <c r="C250" s="267">
        <v>3637</v>
      </c>
      <c r="D250" s="268">
        <v>8.6</v>
      </c>
      <c r="E250" s="14">
        <v>5077207.58</v>
      </c>
      <c r="F250" s="14">
        <v>59037297.441860467</v>
      </c>
      <c r="G250" s="269">
        <f>Tasaus[[#This Row],[Verotettava tulo (kunnallisvero), €]]*($D$11/100)</f>
        <v>4410086.1189069767</v>
      </c>
      <c r="H250" s="14">
        <v>1461826.0449027969</v>
      </c>
      <c r="I250" s="15">
        <v>576001.46345000004</v>
      </c>
      <c r="J250" s="15">
        <f>SUM(Tasaus[[#This Row],[Laskennallinen kunnallisvero, €]:[Laskennallinen kiinteistövero, €]])</f>
        <v>6447913.6272597732</v>
      </c>
      <c r="K250" s="15">
        <f>Tasaus[[#This Row],[Laskennallinen verotulo yhteensä, €]]/Tasaus[[#This Row],[Asukasluku 31.12.2023]]</f>
        <v>1772.865995947147</v>
      </c>
      <c r="L250" s="34">
        <f>$K$11-Tasaus[[#This Row],[Laskennallinen verotulo yhteensä, €/asukas (=tasausraja)]]</f>
        <v>430.3740040528528</v>
      </c>
      <c r="M250" s="369">
        <v>387.33660364756753</v>
      </c>
      <c r="N250" s="370">
        <v>1408743.227466203</v>
      </c>
      <c r="P250" s="116"/>
      <c r="Q250" s="117"/>
      <c r="R250" s="118"/>
    </row>
    <row r="251" spans="1:18" x14ac:dyDescent="0.25">
      <c r="A251" s="266">
        <v>765</v>
      </c>
      <c r="B251" s="13" t="s">
        <v>598</v>
      </c>
      <c r="C251" s="267">
        <v>10274</v>
      </c>
      <c r="D251" s="268">
        <v>7.5</v>
      </c>
      <c r="E251" s="14">
        <v>15864281.439999999</v>
      </c>
      <c r="F251" s="14">
        <v>211523752.53333333</v>
      </c>
      <c r="G251" s="269">
        <f>Tasaus[[#This Row],[Verotettava tulo (kunnallisvero), €]]*($D$11/100)</f>
        <v>15800824.314240001</v>
      </c>
      <c r="H251" s="14">
        <v>2127950.2878351249</v>
      </c>
      <c r="I251" s="15">
        <v>2652485.8281</v>
      </c>
      <c r="J251" s="15">
        <f>SUM(Tasaus[[#This Row],[Laskennallinen kunnallisvero, €]:[Laskennallinen kiinteistövero, €]])</f>
        <v>20581260.430175126</v>
      </c>
      <c r="K251" s="15">
        <f>Tasaus[[#This Row],[Laskennallinen verotulo yhteensä, €]]/Tasaus[[#This Row],[Asukasluku 31.12.2023]]</f>
        <v>2003.2373399041392</v>
      </c>
      <c r="L251" s="34">
        <f>$K$11-Tasaus[[#This Row],[Laskennallinen verotulo yhteensä, €/asukas (=tasausraja)]]</f>
        <v>200.00266009586062</v>
      </c>
      <c r="M251" s="369">
        <v>180.00239408627456</v>
      </c>
      <c r="N251" s="370">
        <v>1849344.5968423849</v>
      </c>
      <c r="P251" s="116"/>
      <c r="Q251" s="117"/>
      <c r="R251" s="118"/>
    </row>
    <row r="252" spans="1:18" x14ac:dyDescent="0.25">
      <c r="A252" s="266">
        <v>768</v>
      </c>
      <c r="B252" s="13" t="s">
        <v>599</v>
      </c>
      <c r="C252" s="267">
        <v>2368</v>
      </c>
      <c r="D252" s="268">
        <v>8.4</v>
      </c>
      <c r="E252" s="14">
        <v>3157143.28</v>
      </c>
      <c r="F252" s="14">
        <v>37585039.047619045</v>
      </c>
      <c r="G252" s="269">
        <f>Tasaus[[#This Row],[Verotettava tulo (kunnallisvero), €]]*($D$11/100)</f>
        <v>2807602.4168571429</v>
      </c>
      <c r="H252" s="14">
        <v>752145.88137945498</v>
      </c>
      <c r="I252" s="15">
        <v>668997.1111000001</v>
      </c>
      <c r="J252" s="15">
        <f>SUM(Tasaus[[#This Row],[Laskennallinen kunnallisvero, €]:[Laskennallinen kiinteistövero, €]])</f>
        <v>4228745.4093365977</v>
      </c>
      <c r="K252" s="15">
        <f>Tasaus[[#This Row],[Laskennallinen verotulo yhteensä, €]]/Tasaus[[#This Row],[Asukasluku 31.12.2023]]</f>
        <v>1785.7877573211983</v>
      </c>
      <c r="L252" s="34">
        <f>$K$11-Tasaus[[#This Row],[Laskennallinen verotulo yhteensä, €/asukas (=tasausraja)]]</f>
        <v>417.45224267880144</v>
      </c>
      <c r="M252" s="369">
        <v>375.70701841092131</v>
      </c>
      <c r="N252" s="370">
        <v>889674.21959706163</v>
      </c>
      <c r="P252" s="116"/>
      <c r="Q252" s="117"/>
      <c r="R252" s="118"/>
    </row>
    <row r="253" spans="1:18" x14ac:dyDescent="0.25">
      <c r="A253" s="266">
        <v>777</v>
      </c>
      <c r="B253" s="13" t="s">
        <v>600</v>
      </c>
      <c r="C253" s="267">
        <v>7172</v>
      </c>
      <c r="D253" s="268">
        <v>8.9</v>
      </c>
      <c r="E253" s="14">
        <v>10712922.43</v>
      </c>
      <c r="F253" s="14">
        <v>120369914.94382022</v>
      </c>
      <c r="G253" s="269">
        <f>Tasaus[[#This Row],[Verotettava tulo (kunnallisvero), €]]*($D$11/100)</f>
        <v>8991632.6463033706</v>
      </c>
      <c r="H253" s="14">
        <v>1763745.1966545281</v>
      </c>
      <c r="I253" s="15">
        <v>1066242.4657000001</v>
      </c>
      <c r="J253" s="15">
        <f>SUM(Tasaus[[#This Row],[Laskennallinen kunnallisvero, €]:[Laskennallinen kiinteistövero, €]])</f>
        <v>11821620.308657899</v>
      </c>
      <c r="K253" s="15">
        <f>Tasaus[[#This Row],[Laskennallinen verotulo yhteensä, €]]/Tasaus[[#This Row],[Asukasluku 31.12.2023]]</f>
        <v>1648.3017719824177</v>
      </c>
      <c r="L253" s="34">
        <f>$K$11-Tasaus[[#This Row],[Laskennallinen verotulo yhteensä, €/asukas (=tasausraja)]]</f>
        <v>554.93822801758211</v>
      </c>
      <c r="M253" s="369">
        <v>499.44440521582391</v>
      </c>
      <c r="N253" s="370">
        <v>3582015.2742078891</v>
      </c>
      <c r="P253" s="116"/>
      <c r="Q253" s="117"/>
      <c r="R253" s="118"/>
    </row>
    <row r="254" spans="1:18" x14ac:dyDescent="0.25">
      <c r="A254" s="266">
        <v>778</v>
      </c>
      <c r="B254" s="13" t="s">
        <v>601</v>
      </c>
      <c r="C254" s="267">
        <v>6708</v>
      </c>
      <c r="D254" s="268">
        <v>9.1</v>
      </c>
      <c r="E254" s="14">
        <v>10787333.84</v>
      </c>
      <c r="F254" s="14">
        <v>118542130.10989012</v>
      </c>
      <c r="G254" s="269">
        <f>Tasaus[[#This Row],[Verotettava tulo (kunnallisvero), €]]*($D$11/100)</f>
        <v>8855097.1192087922</v>
      </c>
      <c r="H254" s="14">
        <v>3050099.9668759801</v>
      </c>
      <c r="I254" s="15">
        <v>934528.65844999999</v>
      </c>
      <c r="J254" s="15">
        <f>SUM(Tasaus[[#This Row],[Laskennallinen kunnallisvero, €]:[Laskennallinen kiinteistövero, €]])</f>
        <v>12839725.744534772</v>
      </c>
      <c r="K254" s="15">
        <f>Tasaus[[#This Row],[Laskennallinen verotulo yhteensä, €]]/Tasaus[[#This Row],[Asukasluku 31.12.2023]]</f>
        <v>1914.0914944148437</v>
      </c>
      <c r="L254" s="34">
        <f>$K$11-Tasaus[[#This Row],[Laskennallinen verotulo yhteensä, €/asukas (=tasausraja)]]</f>
        <v>289.14850558515604</v>
      </c>
      <c r="M254" s="369">
        <v>260.23365502664046</v>
      </c>
      <c r="N254" s="370">
        <v>1745647.3579187042</v>
      </c>
      <c r="P254" s="116"/>
      <c r="Q254" s="117"/>
      <c r="R254" s="118"/>
    </row>
    <row r="255" spans="1:18" x14ac:dyDescent="0.25">
      <c r="A255" s="266">
        <v>781</v>
      </c>
      <c r="B255" s="13" t="s">
        <v>602</v>
      </c>
      <c r="C255" s="267">
        <v>3496</v>
      </c>
      <c r="D255" s="268">
        <v>6.4</v>
      </c>
      <c r="E255" s="14">
        <v>3739040.12</v>
      </c>
      <c r="F255" s="14">
        <v>58422501.875</v>
      </c>
      <c r="G255" s="269">
        <f>Tasaus[[#This Row],[Verotettava tulo (kunnallisvero), €]]*($D$11/100)</f>
        <v>4364160.8900624998</v>
      </c>
      <c r="H255" s="14">
        <v>987314.72831991035</v>
      </c>
      <c r="I255" s="15">
        <v>1388821.56005</v>
      </c>
      <c r="J255" s="15">
        <f>SUM(Tasaus[[#This Row],[Laskennallinen kunnallisvero, €]:[Laskennallinen kiinteistövero, €]])</f>
        <v>6740297.1784324106</v>
      </c>
      <c r="K255" s="15">
        <f>Tasaus[[#This Row],[Laskennallinen verotulo yhteensä, €]]/Tasaus[[#This Row],[Asukasluku 31.12.2023]]</f>
        <v>1928.0026254097284</v>
      </c>
      <c r="L255" s="34">
        <f>$K$11-Tasaus[[#This Row],[Laskennallinen verotulo yhteensä, €/asukas (=tasausraja)]]</f>
        <v>275.23737459027143</v>
      </c>
      <c r="M255" s="369">
        <v>247.7136371312443</v>
      </c>
      <c r="N255" s="370">
        <v>866006.87541083002</v>
      </c>
      <c r="P255" s="116"/>
      <c r="Q255" s="117"/>
      <c r="R255" s="118"/>
    </row>
    <row r="256" spans="1:18" x14ac:dyDescent="0.25">
      <c r="A256" s="266">
        <v>783</v>
      </c>
      <c r="B256" s="13" t="s">
        <v>603</v>
      </c>
      <c r="C256" s="267">
        <v>6377</v>
      </c>
      <c r="D256" s="268">
        <v>8.9</v>
      </c>
      <c r="E256" s="14">
        <v>11974629.42</v>
      </c>
      <c r="F256" s="14">
        <v>134546397.9775281</v>
      </c>
      <c r="G256" s="269">
        <f>Tasaus[[#This Row],[Verotettava tulo (kunnallisvero), €]]*($D$11/100)</f>
        <v>10050615.928921349</v>
      </c>
      <c r="H256" s="14">
        <v>1030961.5265777421</v>
      </c>
      <c r="I256" s="15">
        <v>1342762.02575</v>
      </c>
      <c r="J256" s="15">
        <f>SUM(Tasaus[[#This Row],[Laskennallinen kunnallisvero, €]:[Laskennallinen kiinteistövero, €]])</f>
        <v>12424339.481249092</v>
      </c>
      <c r="K256" s="15">
        <f>Tasaus[[#This Row],[Laskennallinen verotulo yhteensä, €]]/Tasaus[[#This Row],[Asukasluku 31.12.2023]]</f>
        <v>1948.3047641914839</v>
      </c>
      <c r="L256" s="34">
        <f>$K$11-Tasaus[[#This Row],[Laskennallinen verotulo yhteensä, €/asukas (=tasausraja)]]</f>
        <v>254.93523580851593</v>
      </c>
      <c r="M256" s="369">
        <v>229.44171222766434</v>
      </c>
      <c r="N256" s="370">
        <v>1463149.7988758155</v>
      </c>
      <c r="P256" s="116"/>
      <c r="Q256" s="117"/>
      <c r="R256" s="118"/>
    </row>
    <row r="257" spans="1:18" x14ac:dyDescent="0.25">
      <c r="A257" s="266">
        <v>785</v>
      </c>
      <c r="B257" s="13" t="s">
        <v>604</v>
      </c>
      <c r="C257" s="267">
        <v>2589</v>
      </c>
      <c r="D257" s="268">
        <v>8.3000000000000007</v>
      </c>
      <c r="E257" s="14">
        <v>3499929.6000000001</v>
      </c>
      <c r="F257" s="14">
        <v>42167826.506024092</v>
      </c>
      <c r="G257" s="269">
        <f>Tasaus[[#This Row],[Verotettava tulo (kunnallisvero), €]]*($D$11/100)</f>
        <v>3149936.6399999997</v>
      </c>
      <c r="H257" s="14">
        <v>472252.05168843619</v>
      </c>
      <c r="I257" s="15">
        <v>750645.50715000008</v>
      </c>
      <c r="J257" s="15">
        <f>SUM(Tasaus[[#This Row],[Laskennallinen kunnallisvero, €]:[Laskennallinen kiinteistövero, €]])</f>
        <v>4372834.198838436</v>
      </c>
      <c r="K257" s="15">
        <f>Tasaus[[#This Row],[Laskennallinen verotulo yhteensä, €]]/Tasaus[[#This Row],[Asukasluku 31.12.2023]]</f>
        <v>1689.0050980449735</v>
      </c>
      <c r="L257" s="34">
        <f>$K$11-Tasaus[[#This Row],[Laskennallinen verotulo yhteensä, €/asukas (=tasausraja)]]</f>
        <v>514.23490195502632</v>
      </c>
      <c r="M257" s="369">
        <v>462.81141175952371</v>
      </c>
      <c r="N257" s="370">
        <v>1198218.745045407</v>
      </c>
      <c r="P257" s="116"/>
      <c r="Q257" s="117"/>
      <c r="R257" s="118"/>
    </row>
    <row r="258" spans="1:18" x14ac:dyDescent="0.25">
      <c r="A258" s="266">
        <v>790</v>
      </c>
      <c r="B258" s="13" t="s">
        <v>258</v>
      </c>
      <c r="C258" s="267">
        <v>23515</v>
      </c>
      <c r="D258" s="268">
        <v>8.9</v>
      </c>
      <c r="E258" s="14">
        <v>39421453.409999996</v>
      </c>
      <c r="F258" s="14">
        <v>442937678.76404488</v>
      </c>
      <c r="G258" s="269">
        <f>Tasaus[[#This Row],[Verotettava tulo (kunnallisvero), €]]*($D$11/100)</f>
        <v>33087444.603674155</v>
      </c>
      <c r="H258" s="14">
        <v>4423299.2135495488</v>
      </c>
      <c r="I258" s="15">
        <v>3852797.1512500006</v>
      </c>
      <c r="J258" s="15">
        <f>SUM(Tasaus[[#This Row],[Laskennallinen kunnallisvero, €]:[Laskennallinen kiinteistövero, €]])</f>
        <v>41363540.968473703</v>
      </c>
      <c r="K258" s="15">
        <f>Tasaus[[#This Row],[Laskennallinen verotulo yhteensä, €]]/Tasaus[[#This Row],[Asukasluku 31.12.2023]]</f>
        <v>1759.027895746277</v>
      </c>
      <c r="L258" s="34">
        <f>$K$11-Tasaus[[#This Row],[Laskennallinen verotulo yhteensä, €/asukas (=tasausraja)]]</f>
        <v>444.21210425372283</v>
      </c>
      <c r="M258" s="369">
        <v>399.79089382835053</v>
      </c>
      <c r="N258" s="370">
        <v>9401082.8683736622</v>
      </c>
      <c r="P258" s="116"/>
      <c r="Q258" s="117"/>
      <c r="R258" s="118"/>
    </row>
    <row r="259" spans="1:18" x14ac:dyDescent="0.25">
      <c r="A259" s="266">
        <v>791</v>
      </c>
      <c r="B259" s="13" t="s">
        <v>259</v>
      </c>
      <c r="C259" s="267">
        <v>4931</v>
      </c>
      <c r="D259" s="268">
        <v>9.1</v>
      </c>
      <c r="E259" s="14">
        <v>6964872.4800000004</v>
      </c>
      <c r="F259" s="14">
        <v>76537060.219780222</v>
      </c>
      <c r="G259" s="269">
        <f>Tasaus[[#This Row],[Verotettava tulo (kunnallisvero), €]]*($D$11/100)</f>
        <v>5717318.3984175827</v>
      </c>
      <c r="H259" s="14">
        <v>1312847.2564332988</v>
      </c>
      <c r="I259" s="15">
        <v>766900.52309999999</v>
      </c>
      <c r="J259" s="15">
        <f>SUM(Tasaus[[#This Row],[Laskennallinen kunnallisvero, €]:[Laskennallinen kiinteistövero, €]])</f>
        <v>7797066.1779508814</v>
      </c>
      <c r="K259" s="15">
        <f>Tasaus[[#This Row],[Laskennallinen verotulo yhteensä, €]]/Tasaus[[#This Row],[Asukasluku 31.12.2023]]</f>
        <v>1581.2342684954131</v>
      </c>
      <c r="L259" s="34">
        <f>$K$11-Tasaus[[#This Row],[Laskennallinen verotulo yhteensä, €/asukas (=tasausraja)]]</f>
        <v>622.00573150458672</v>
      </c>
      <c r="M259" s="369">
        <v>559.80515835412803</v>
      </c>
      <c r="N259" s="370">
        <v>2760399.2358442051</v>
      </c>
      <c r="P259" s="116"/>
      <c r="Q259" s="117"/>
      <c r="R259" s="118"/>
    </row>
    <row r="260" spans="1:18" x14ac:dyDescent="0.25">
      <c r="A260" s="266">
        <v>831</v>
      </c>
      <c r="B260" s="13" t="s">
        <v>605</v>
      </c>
      <c r="C260" s="267">
        <v>4625</v>
      </c>
      <c r="D260" s="268">
        <v>8.4</v>
      </c>
      <c r="E260" s="14">
        <v>8760997.0299999993</v>
      </c>
      <c r="F260" s="14">
        <v>104297583.69047618</v>
      </c>
      <c r="G260" s="269">
        <f>Tasaus[[#This Row],[Verotettava tulo (kunnallisvero), €]]*($D$11/100)</f>
        <v>7791029.5016785711</v>
      </c>
      <c r="H260" s="14">
        <v>575286.25277732743</v>
      </c>
      <c r="I260" s="15">
        <v>1054442.9203500003</v>
      </c>
      <c r="J260" s="15">
        <f>SUM(Tasaus[[#This Row],[Laskennallinen kunnallisvero, €]:[Laskennallinen kiinteistövero, €]])</f>
        <v>9420758.6748058982</v>
      </c>
      <c r="K260" s="15">
        <f>Tasaus[[#This Row],[Laskennallinen verotulo yhteensä, €]]/Tasaus[[#This Row],[Asukasluku 31.12.2023]]</f>
        <v>2036.9207945526266</v>
      </c>
      <c r="L260" s="34">
        <f>$K$11-Tasaus[[#This Row],[Laskennallinen verotulo yhteensä, €/asukas (=tasausraja)]]</f>
        <v>166.31920544737318</v>
      </c>
      <c r="M260" s="369">
        <v>149.68728490263587</v>
      </c>
      <c r="N260" s="370">
        <v>692303.69267469086</v>
      </c>
      <c r="P260" s="116"/>
      <c r="Q260" s="117"/>
    </row>
    <row r="261" spans="1:18" x14ac:dyDescent="0.25">
      <c r="A261" s="266">
        <v>832</v>
      </c>
      <c r="B261" s="13" t="s">
        <v>606</v>
      </c>
      <c r="C261" s="267">
        <v>3731</v>
      </c>
      <c r="D261" s="268">
        <v>7.9</v>
      </c>
      <c r="E261" s="14">
        <v>4714150.91</v>
      </c>
      <c r="F261" s="14">
        <v>59672796.329113923</v>
      </c>
      <c r="G261" s="269">
        <f>Tasaus[[#This Row],[Verotettava tulo (kunnallisvero), €]]*($D$11/100)</f>
        <v>4457557.8857848104</v>
      </c>
      <c r="H261" s="14">
        <v>987465.0386637589</v>
      </c>
      <c r="I261" s="15">
        <v>614719.77254999999</v>
      </c>
      <c r="J261" s="15">
        <f>SUM(Tasaus[[#This Row],[Laskennallinen kunnallisvero, €]:[Laskennallinen kiinteistövero, €]])</f>
        <v>6059742.6969985692</v>
      </c>
      <c r="K261" s="15">
        <f>Tasaus[[#This Row],[Laskennallinen verotulo yhteensä, €]]/Tasaus[[#This Row],[Asukasluku 31.12.2023]]</f>
        <v>1624.1604655584479</v>
      </c>
      <c r="L261" s="34">
        <f>$K$11-Tasaus[[#This Row],[Laskennallinen verotulo yhteensä, €/asukas (=tasausraja)]]</f>
        <v>579.07953444155191</v>
      </c>
      <c r="M261" s="369">
        <v>521.17158099739675</v>
      </c>
      <c r="N261" s="370">
        <v>1944491.1687012874</v>
      </c>
      <c r="P261" s="116"/>
      <c r="Q261" s="117"/>
    </row>
    <row r="262" spans="1:18" x14ac:dyDescent="0.25">
      <c r="A262" s="266">
        <v>833</v>
      </c>
      <c r="B262" s="13" t="s">
        <v>607</v>
      </c>
      <c r="C262" s="267">
        <v>1705</v>
      </c>
      <c r="D262" s="268">
        <v>6.9</v>
      </c>
      <c r="E262" s="14">
        <v>2275746.9</v>
      </c>
      <c r="F262" s="14">
        <v>32981839.130434781</v>
      </c>
      <c r="G262" s="269">
        <f>Tasaus[[#This Row],[Verotettava tulo (kunnallisvero), €]]*($D$11/100)</f>
        <v>2463743.3830434782</v>
      </c>
      <c r="H262" s="14">
        <v>189093.21133016239</v>
      </c>
      <c r="I262" s="15">
        <v>655038.01624999999</v>
      </c>
      <c r="J262" s="15">
        <f>SUM(Tasaus[[#This Row],[Laskennallinen kunnallisvero, €]:[Laskennallinen kiinteistövero, €]])</f>
        <v>3307874.6106236405</v>
      </c>
      <c r="K262" s="15">
        <f>Tasaus[[#This Row],[Laskennallinen verotulo yhteensä, €]]/Tasaus[[#This Row],[Asukasluku 31.12.2023]]</f>
        <v>1940.1024109229563</v>
      </c>
      <c r="L262" s="34">
        <f>$K$11-Tasaus[[#This Row],[Laskennallinen verotulo yhteensä, €/asukas (=tasausraja)]]</f>
        <v>263.13758907704346</v>
      </c>
      <c r="M262" s="369">
        <v>236.82383016933912</v>
      </c>
      <c r="N262" s="370">
        <v>403784.63043872319</v>
      </c>
      <c r="P262" s="116"/>
      <c r="Q262" s="117"/>
    </row>
    <row r="263" spans="1:18" x14ac:dyDescent="0.25">
      <c r="A263" s="266">
        <v>834</v>
      </c>
      <c r="B263" s="13" t="s">
        <v>608</v>
      </c>
      <c r="C263" s="267">
        <v>5844</v>
      </c>
      <c r="D263" s="268">
        <v>8.6</v>
      </c>
      <c r="E263" s="14">
        <v>10382146.189999999</v>
      </c>
      <c r="F263" s="14">
        <v>120722630.11627908</v>
      </c>
      <c r="G263" s="269">
        <f>Tasaus[[#This Row],[Verotettava tulo (kunnallisvero), €]]*($D$11/100)</f>
        <v>9017980.4696860481</v>
      </c>
      <c r="H263" s="14">
        <v>912752.23683141684</v>
      </c>
      <c r="I263" s="15">
        <v>1126397.1416500001</v>
      </c>
      <c r="J263" s="15">
        <f>SUM(Tasaus[[#This Row],[Laskennallinen kunnallisvero, €]:[Laskennallinen kiinteistövero, €]])</f>
        <v>11057129.848167466</v>
      </c>
      <c r="K263" s="15">
        <f>Tasaus[[#This Row],[Laskennallinen verotulo yhteensä, €]]/Tasaus[[#This Row],[Asukasluku 31.12.2023]]</f>
        <v>1892.0482286391969</v>
      </c>
      <c r="L263" s="34">
        <f>$K$11-Tasaus[[#This Row],[Laskennallinen verotulo yhteensä, €/asukas (=tasausraja)]]</f>
        <v>311.19177136080293</v>
      </c>
      <c r="M263" s="369">
        <v>280.07259422472265</v>
      </c>
      <c r="N263" s="370">
        <v>1636744.2406492792</v>
      </c>
      <c r="P263" s="116"/>
      <c r="Q263" s="117"/>
    </row>
    <row r="264" spans="1:18" x14ac:dyDescent="0.25">
      <c r="A264" s="266">
        <v>837</v>
      </c>
      <c r="B264" s="13" t="s">
        <v>609</v>
      </c>
      <c r="C264" s="267">
        <v>255050</v>
      </c>
      <c r="D264" s="268">
        <v>7.6</v>
      </c>
      <c r="E264" s="14">
        <v>436184274.32999998</v>
      </c>
      <c r="F264" s="14">
        <v>5739266767.5</v>
      </c>
      <c r="G264" s="269">
        <f>Tasaus[[#This Row],[Verotettava tulo (kunnallisvero), €]]*($D$11/100)</f>
        <v>428723227.53224999</v>
      </c>
      <c r="H264" s="14">
        <v>78621363.355699107</v>
      </c>
      <c r="I264" s="15">
        <v>48971321.182499997</v>
      </c>
      <c r="J264" s="15">
        <f>SUM(Tasaus[[#This Row],[Laskennallinen kunnallisvero, €]:[Laskennallinen kiinteistövero, €]])</f>
        <v>556315912.07044911</v>
      </c>
      <c r="K264" s="15">
        <f>Tasaus[[#This Row],[Laskennallinen verotulo yhteensä, €]]/Tasaus[[#This Row],[Asukasluku 31.12.2023]]</f>
        <v>2181.2033407976833</v>
      </c>
      <c r="L264" s="34">
        <f>$K$11-Tasaus[[#This Row],[Laskennallinen verotulo yhteensä, €/asukas (=tasausraja)]]</f>
        <v>22.036659202316514</v>
      </c>
      <c r="M264" s="369">
        <v>19.832993282084864</v>
      </c>
      <c r="N264" s="370">
        <v>5058404.9365957445</v>
      </c>
      <c r="P264" s="116"/>
      <c r="Q264" s="117"/>
    </row>
    <row r="265" spans="1:18" x14ac:dyDescent="0.25">
      <c r="A265" s="266">
        <v>844</v>
      </c>
      <c r="B265" s="13" t="s">
        <v>610</v>
      </c>
      <c r="C265" s="267">
        <v>1412</v>
      </c>
      <c r="D265" s="268">
        <v>9.9</v>
      </c>
      <c r="E265" s="14">
        <v>2212605.2000000002</v>
      </c>
      <c r="F265" s="14">
        <v>22349547.474747475</v>
      </c>
      <c r="G265" s="269">
        <f>Tasaus[[#This Row],[Verotettava tulo (kunnallisvero), €]]*($D$11/100)</f>
        <v>1669511.1963636365</v>
      </c>
      <c r="H265" s="14">
        <v>341710.23450799397</v>
      </c>
      <c r="I265" s="15">
        <v>289542.84460000001</v>
      </c>
      <c r="J265" s="15">
        <f>SUM(Tasaus[[#This Row],[Laskennallinen kunnallisvero, €]:[Laskennallinen kiinteistövero, €]])</f>
        <v>2300764.2754716305</v>
      </c>
      <c r="K265" s="15">
        <f>Tasaus[[#This Row],[Laskennallinen verotulo yhteensä, €]]/Tasaus[[#This Row],[Asukasluku 31.12.2023]]</f>
        <v>1629.4364557164522</v>
      </c>
      <c r="L265" s="34">
        <f>$K$11-Tasaus[[#This Row],[Laskennallinen verotulo yhteensä, €/asukas (=tasausraja)]]</f>
        <v>573.80354428354758</v>
      </c>
      <c r="M265" s="369">
        <v>516.42318985519285</v>
      </c>
      <c r="N265" s="370">
        <v>729189.54407553235</v>
      </c>
      <c r="P265" s="116"/>
      <c r="Q265" s="117"/>
    </row>
    <row r="266" spans="1:18" x14ac:dyDescent="0.25">
      <c r="A266" s="266">
        <v>845</v>
      </c>
      <c r="B266" s="13" t="s">
        <v>611</v>
      </c>
      <c r="C266" s="267">
        <v>2831</v>
      </c>
      <c r="D266" s="268">
        <v>6.9</v>
      </c>
      <c r="E266" s="14">
        <v>3620153.09</v>
      </c>
      <c r="F266" s="14">
        <v>52465986.811594203</v>
      </c>
      <c r="G266" s="269">
        <f>Tasaus[[#This Row],[Verotettava tulo (kunnallisvero), €]]*($D$11/100)</f>
        <v>3919209.214826087</v>
      </c>
      <c r="H266" s="14">
        <v>700891.53582819912</v>
      </c>
      <c r="I266" s="15">
        <v>532919.26639999996</v>
      </c>
      <c r="J266" s="15">
        <f>SUM(Tasaus[[#This Row],[Laskennallinen kunnallisvero, €]:[Laskennallinen kiinteistövero, €]])</f>
        <v>5153020.0170542859</v>
      </c>
      <c r="K266" s="15">
        <f>Tasaus[[#This Row],[Laskennallinen verotulo yhteensä, €]]/Tasaus[[#This Row],[Asukasluku 31.12.2023]]</f>
        <v>1820.2119452682041</v>
      </c>
      <c r="L266" s="34">
        <f>$K$11-Tasaus[[#This Row],[Laskennallinen verotulo yhteensä, €/asukas (=tasausraja)]]</f>
        <v>383.02805473179569</v>
      </c>
      <c r="M266" s="369">
        <v>344.72524925861615</v>
      </c>
      <c r="N266" s="370">
        <v>975917.18065114226</v>
      </c>
      <c r="P266" s="116"/>
      <c r="Q266" s="117"/>
    </row>
    <row r="267" spans="1:18" x14ac:dyDescent="0.25">
      <c r="A267" s="266">
        <v>846</v>
      </c>
      <c r="B267" s="13" t="s">
        <v>612</v>
      </c>
      <c r="C267" s="267">
        <v>4758</v>
      </c>
      <c r="D267" s="268">
        <v>9.6999999999999993</v>
      </c>
      <c r="E267" s="14">
        <v>7808661.7199999997</v>
      </c>
      <c r="F267" s="14">
        <v>80501667.216494858</v>
      </c>
      <c r="G267" s="269">
        <f>Tasaus[[#This Row],[Verotettava tulo (kunnallisvero), €]]*($D$11/100)</f>
        <v>6013474.5410721665</v>
      </c>
      <c r="H267" s="14">
        <v>704495.85604493029</v>
      </c>
      <c r="I267" s="15">
        <v>582013.04929999996</v>
      </c>
      <c r="J267" s="15">
        <f>SUM(Tasaus[[#This Row],[Laskennallinen kunnallisvero, €]:[Laskennallinen kiinteistövero, €]])</f>
        <v>7299983.446417097</v>
      </c>
      <c r="K267" s="15">
        <f>Tasaus[[#This Row],[Laskennallinen verotulo yhteensä, €]]/Tasaus[[#This Row],[Asukasluku 31.12.2023]]</f>
        <v>1534.254612529865</v>
      </c>
      <c r="L267" s="34">
        <f>$K$11-Tasaus[[#This Row],[Laskennallinen verotulo yhteensä, €/asukas (=tasausraja)]]</f>
        <v>668.98538747013481</v>
      </c>
      <c r="M267" s="369">
        <v>602.08684872312131</v>
      </c>
      <c r="N267" s="370">
        <v>2864729.226224611</v>
      </c>
      <c r="P267" s="116"/>
      <c r="Q267" s="117"/>
    </row>
    <row r="268" spans="1:18" x14ac:dyDescent="0.25">
      <c r="A268" s="266">
        <v>848</v>
      </c>
      <c r="B268" s="13" t="s">
        <v>613</v>
      </c>
      <c r="C268" s="267">
        <v>4066</v>
      </c>
      <c r="D268" s="268">
        <v>9.1</v>
      </c>
      <c r="E268" s="14">
        <v>5889106.3899999997</v>
      </c>
      <c r="F268" s="14">
        <v>64715454.835164838</v>
      </c>
      <c r="G268" s="269">
        <f>Tasaus[[#This Row],[Verotettava tulo (kunnallisvero), €]]*($D$11/100)</f>
        <v>4834244.4761868138</v>
      </c>
      <c r="H268" s="14">
        <v>693641.07849732414</v>
      </c>
      <c r="I268" s="15">
        <v>584092.56125000014</v>
      </c>
      <c r="J268" s="15">
        <f>SUM(Tasaus[[#This Row],[Laskennallinen kunnallisvero, €]:[Laskennallinen kiinteistövero, €]])</f>
        <v>6111978.1159341382</v>
      </c>
      <c r="K268" s="15">
        <f>Tasaus[[#This Row],[Laskennallinen verotulo yhteensä, €]]/Tasaus[[#This Row],[Asukasluku 31.12.2023]]</f>
        <v>1503.1918632400734</v>
      </c>
      <c r="L268" s="34">
        <f>$K$11-Tasaus[[#This Row],[Laskennallinen verotulo yhteensä, €/asukas (=tasausraja)]]</f>
        <v>700.04813675992636</v>
      </c>
      <c r="M268" s="369">
        <v>630.04332308393373</v>
      </c>
      <c r="N268" s="370">
        <v>2561756.1516592745</v>
      </c>
      <c r="P268" s="116"/>
      <c r="Q268" s="117"/>
    </row>
    <row r="269" spans="1:18" x14ac:dyDescent="0.25">
      <c r="A269" s="266">
        <v>849</v>
      </c>
      <c r="B269" s="13" t="s">
        <v>614</v>
      </c>
      <c r="C269" s="267">
        <v>2849</v>
      </c>
      <c r="D269" s="268">
        <v>9.5</v>
      </c>
      <c r="E269" s="14">
        <v>4363157.82</v>
      </c>
      <c r="F269" s="14">
        <v>45927977.052631579</v>
      </c>
      <c r="G269" s="269">
        <f>Tasaus[[#This Row],[Verotettava tulo (kunnallisvero), €]]*($D$11/100)</f>
        <v>3430819.8858315791</v>
      </c>
      <c r="H269" s="14">
        <v>528562.29062368767</v>
      </c>
      <c r="I269" s="15">
        <v>364611.60460000002</v>
      </c>
      <c r="J269" s="15">
        <f>SUM(Tasaus[[#This Row],[Laskennallinen kunnallisvero, €]:[Laskennallinen kiinteistövero, €]])</f>
        <v>4323993.781055267</v>
      </c>
      <c r="K269" s="15">
        <f>Tasaus[[#This Row],[Laskennallinen verotulo yhteensä, €]]/Tasaus[[#This Row],[Asukasluku 31.12.2023]]</f>
        <v>1517.7233348737336</v>
      </c>
      <c r="L269" s="34">
        <f>$K$11-Tasaus[[#This Row],[Laskennallinen verotulo yhteensä, €/asukas (=tasausraja)]]</f>
        <v>685.51666512626616</v>
      </c>
      <c r="M269" s="369">
        <v>616.96499861363952</v>
      </c>
      <c r="N269" s="370">
        <v>1757733.281050259</v>
      </c>
      <c r="P269" s="116"/>
      <c r="Q269" s="117"/>
    </row>
    <row r="270" spans="1:18" x14ac:dyDescent="0.25">
      <c r="A270" s="266">
        <v>850</v>
      </c>
      <c r="B270" s="13" t="s">
        <v>615</v>
      </c>
      <c r="C270" s="267">
        <v>2368</v>
      </c>
      <c r="D270" s="268">
        <v>9.4</v>
      </c>
      <c r="E270" s="14">
        <v>4054026.57</v>
      </c>
      <c r="F270" s="14">
        <v>43127942.234042555</v>
      </c>
      <c r="G270" s="269">
        <f>Tasaus[[#This Row],[Verotettava tulo (kunnallisvero), €]]*($D$11/100)</f>
        <v>3221657.284882979</v>
      </c>
      <c r="H270" s="14">
        <v>523412.39153724135</v>
      </c>
      <c r="I270" s="15">
        <v>415035.68100000004</v>
      </c>
      <c r="J270" s="15">
        <f>SUM(Tasaus[[#This Row],[Laskennallinen kunnallisvero, €]:[Laskennallinen kiinteistövero, €]])</f>
        <v>4160105.35742022</v>
      </c>
      <c r="K270" s="15">
        <f>Tasaus[[#This Row],[Laskennallinen verotulo yhteensä, €]]/Tasaus[[#This Row],[Asukasluku 31.12.2023]]</f>
        <v>1756.8012489105658</v>
      </c>
      <c r="L270" s="34">
        <f>$K$11-Tasaus[[#This Row],[Laskennallinen verotulo yhteensä, €/asukas (=tasausraja)]]</f>
        <v>446.43875108943394</v>
      </c>
      <c r="M270" s="369">
        <v>401.79487598049053</v>
      </c>
      <c r="N270" s="370">
        <v>951450.26632180158</v>
      </c>
      <c r="P270" s="116"/>
      <c r="Q270" s="117"/>
    </row>
    <row r="271" spans="1:18" x14ac:dyDescent="0.25">
      <c r="A271" s="266">
        <v>851</v>
      </c>
      <c r="B271" s="13" t="s">
        <v>616</v>
      </c>
      <c r="C271" s="267">
        <v>21018</v>
      </c>
      <c r="D271" s="268">
        <v>8.4</v>
      </c>
      <c r="E271" s="14">
        <v>37747330.490000002</v>
      </c>
      <c r="F271" s="14">
        <v>449372982.02380949</v>
      </c>
      <c r="G271" s="269">
        <f>Tasaus[[#This Row],[Verotettava tulo (kunnallisvero), €]]*($D$11/100)</f>
        <v>33568161.757178567</v>
      </c>
      <c r="H271" s="14">
        <v>5289917.2052609129</v>
      </c>
      <c r="I271" s="15">
        <v>3668330.6887499997</v>
      </c>
      <c r="J271" s="15">
        <f>SUM(Tasaus[[#This Row],[Laskennallinen kunnallisvero, €]:[Laskennallinen kiinteistövero, €]])</f>
        <v>42526409.651189476</v>
      </c>
      <c r="K271" s="15">
        <f>Tasaus[[#This Row],[Laskennallinen verotulo yhteensä, €]]/Tasaus[[#This Row],[Asukasluku 31.12.2023]]</f>
        <v>2023.3328409548708</v>
      </c>
      <c r="L271" s="34">
        <f>$K$11-Tasaus[[#This Row],[Laskennallinen verotulo yhteensä, €/asukas (=tasausraja)]]</f>
        <v>179.90715904512899</v>
      </c>
      <c r="M271" s="369">
        <v>161.91644314061611</v>
      </c>
      <c r="N271" s="370">
        <v>3403159.8019294692</v>
      </c>
      <c r="P271" s="116"/>
      <c r="Q271" s="117"/>
    </row>
    <row r="272" spans="1:18" x14ac:dyDescent="0.25">
      <c r="A272" s="266">
        <v>853</v>
      </c>
      <c r="B272" s="13" t="s">
        <v>617</v>
      </c>
      <c r="C272" s="267">
        <v>201863</v>
      </c>
      <c r="D272" s="268">
        <v>6.9</v>
      </c>
      <c r="E272" s="14">
        <v>300845018.87</v>
      </c>
      <c r="F272" s="14">
        <v>4360072737.246377</v>
      </c>
      <c r="G272" s="269">
        <f>Tasaus[[#This Row],[Verotettava tulo (kunnallisvero), €]]*($D$11/100)</f>
        <v>325697433.47230434</v>
      </c>
      <c r="H272" s="14">
        <v>85782094.630769923</v>
      </c>
      <c r="I272" s="15">
        <v>40734033.943299994</v>
      </c>
      <c r="J272" s="15">
        <f>SUM(Tasaus[[#This Row],[Laskennallinen kunnallisvero, €]:[Laskennallinen kiinteistövero, €]])</f>
        <v>452213562.04637426</v>
      </c>
      <c r="K272" s="15">
        <f>Tasaus[[#This Row],[Laskennallinen verotulo yhteensä, €]]/Tasaus[[#This Row],[Asukasluku 31.12.2023]]</f>
        <v>2240.2003440272574</v>
      </c>
      <c r="L272" s="34">
        <f>$K$11-Tasaus[[#This Row],[Laskennallinen verotulo yhteensä, €/asukas (=tasausraja)]]</f>
        <v>-36.960344027257634</v>
      </c>
      <c r="M272" s="369">
        <v>-3.6960344027257634</v>
      </c>
      <c r="N272" s="370">
        <v>-746092.59263743076</v>
      </c>
      <c r="P272" s="116"/>
      <c r="Q272" s="117"/>
    </row>
    <row r="273" spans="1:17" x14ac:dyDescent="0.25">
      <c r="A273" s="266">
        <v>854</v>
      </c>
      <c r="B273" s="13" t="s">
        <v>618</v>
      </c>
      <c r="C273" s="267">
        <v>3253</v>
      </c>
      <c r="D273" s="268">
        <v>9</v>
      </c>
      <c r="E273" s="14">
        <v>5258684.72</v>
      </c>
      <c r="F273" s="14">
        <v>58429830.222222224</v>
      </c>
      <c r="G273" s="269">
        <f>Tasaus[[#This Row],[Verotettava tulo (kunnallisvero), €]]*($D$11/100)</f>
        <v>4364708.3176000006</v>
      </c>
      <c r="H273" s="14">
        <v>870849.23612237314</v>
      </c>
      <c r="I273" s="15">
        <v>655414.4826499999</v>
      </c>
      <c r="J273" s="15">
        <f>SUM(Tasaus[[#This Row],[Laskennallinen kunnallisvero, €]:[Laskennallinen kiinteistövero, €]])</f>
        <v>5890972.0363723738</v>
      </c>
      <c r="K273" s="15">
        <f>Tasaus[[#This Row],[Laskennallinen verotulo yhteensä, €]]/Tasaus[[#This Row],[Asukasluku 31.12.2023]]</f>
        <v>1810.9351479779814</v>
      </c>
      <c r="L273" s="34">
        <f>$K$11-Tasaus[[#This Row],[Laskennallinen verotulo yhteensä, €/asukas (=tasausraja)]]</f>
        <v>392.30485202201839</v>
      </c>
      <c r="M273" s="369">
        <v>353.07436681981659</v>
      </c>
      <c r="N273" s="370">
        <v>1148550.9152648633</v>
      </c>
      <c r="P273" s="116"/>
      <c r="Q273" s="117"/>
    </row>
    <row r="274" spans="1:17" x14ac:dyDescent="0.25">
      <c r="A274" s="266">
        <v>857</v>
      </c>
      <c r="B274" s="13" t="s">
        <v>619</v>
      </c>
      <c r="C274" s="267">
        <v>2313</v>
      </c>
      <c r="D274" s="268">
        <v>9.4</v>
      </c>
      <c r="E274" s="14">
        <v>3480682.8</v>
      </c>
      <c r="F274" s="14">
        <v>37028540.425531916</v>
      </c>
      <c r="G274" s="269">
        <f>Tasaus[[#This Row],[Verotettava tulo (kunnallisvero), €]]*($D$11/100)</f>
        <v>2766031.9697872344</v>
      </c>
      <c r="H274" s="14">
        <v>626918.761373293</v>
      </c>
      <c r="I274" s="15">
        <v>509770.09670000005</v>
      </c>
      <c r="J274" s="15">
        <f>SUM(Tasaus[[#This Row],[Laskennallinen kunnallisvero, €]:[Laskennallinen kiinteistövero, €]])</f>
        <v>3902720.8278605277</v>
      </c>
      <c r="K274" s="15">
        <f>Tasaus[[#This Row],[Laskennallinen verotulo yhteensä, €]]/Tasaus[[#This Row],[Asukasluku 31.12.2023]]</f>
        <v>1687.2982394554811</v>
      </c>
      <c r="L274" s="34">
        <f>$K$11-Tasaus[[#This Row],[Laskennallinen verotulo yhteensä, €/asukas (=tasausraja)]]</f>
        <v>515.94176054451873</v>
      </c>
      <c r="M274" s="369">
        <v>464.34758449006688</v>
      </c>
      <c r="N274" s="370">
        <v>1074035.9629255247</v>
      </c>
      <c r="P274" s="116"/>
      <c r="Q274" s="117"/>
    </row>
    <row r="275" spans="1:17" x14ac:dyDescent="0.25">
      <c r="A275" s="266">
        <v>858</v>
      </c>
      <c r="B275" s="13" t="s">
        <v>620</v>
      </c>
      <c r="C275" s="267">
        <v>41338</v>
      </c>
      <c r="D275" s="268">
        <v>7.1</v>
      </c>
      <c r="E275" s="14">
        <v>80932653.540000007</v>
      </c>
      <c r="F275" s="14">
        <v>1139896528.7323945</v>
      </c>
      <c r="G275" s="269">
        <f>Tasaus[[#This Row],[Verotettava tulo (kunnallisvero), €]]*($D$11/100)</f>
        <v>85150270.696309865</v>
      </c>
      <c r="H275" s="14">
        <v>7164321.6014439203</v>
      </c>
      <c r="I275" s="15">
        <v>8468171.4333500005</v>
      </c>
      <c r="J275" s="15">
        <f>SUM(Tasaus[[#This Row],[Laskennallinen kunnallisvero, €]:[Laskennallinen kiinteistövero, €]])</f>
        <v>100782763.73110378</v>
      </c>
      <c r="K275" s="15">
        <f>Tasaus[[#This Row],[Laskennallinen verotulo yhteensä, €]]/Tasaus[[#This Row],[Asukasluku 31.12.2023]]</f>
        <v>2438.0174108835399</v>
      </c>
      <c r="L275" s="34">
        <f>$K$11-Tasaus[[#This Row],[Laskennallinen verotulo yhteensä, €/asukas (=tasausraja)]]</f>
        <v>-234.77741088354014</v>
      </c>
      <c r="M275" s="369">
        <v>-23.477741088354016</v>
      </c>
      <c r="N275" s="370">
        <v>-970522.86111037829</v>
      </c>
      <c r="P275" s="116"/>
      <c r="Q275" s="117"/>
    </row>
    <row r="276" spans="1:17" x14ac:dyDescent="0.25">
      <c r="A276" s="266">
        <v>859</v>
      </c>
      <c r="B276" s="13" t="s">
        <v>621</v>
      </c>
      <c r="C276" s="267">
        <v>6525</v>
      </c>
      <c r="D276" s="268">
        <v>9.9</v>
      </c>
      <c r="E276" s="14">
        <v>10707281.869999999</v>
      </c>
      <c r="F276" s="14">
        <v>108154362.32323231</v>
      </c>
      <c r="G276" s="269">
        <f>Tasaus[[#This Row],[Verotettava tulo (kunnallisvero), €]]*($D$11/100)</f>
        <v>8079130.8655454535</v>
      </c>
      <c r="H276" s="14">
        <v>416479.83488209703</v>
      </c>
      <c r="I276" s="15">
        <v>511589.0429</v>
      </c>
      <c r="J276" s="15">
        <f>SUM(Tasaus[[#This Row],[Laskennallinen kunnallisvero, €]:[Laskennallinen kiinteistövero, €]])</f>
        <v>9007199.7433275506</v>
      </c>
      <c r="K276" s="15">
        <f>Tasaus[[#This Row],[Laskennallinen verotulo yhteensä, €]]/Tasaus[[#This Row],[Asukasluku 31.12.2023]]</f>
        <v>1380.4137537666745</v>
      </c>
      <c r="L276" s="34">
        <f>$K$11-Tasaus[[#This Row],[Laskennallinen verotulo yhteensä, €/asukas (=tasausraja)]]</f>
        <v>822.82624623332526</v>
      </c>
      <c r="M276" s="369">
        <v>740.54362160999278</v>
      </c>
      <c r="N276" s="370">
        <v>4832047.1310052034</v>
      </c>
      <c r="P276" s="116"/>
      <c r="Q276" s="117"/>
    </row>
    <row r="277" spans="1:17" x14ac:dyDescent="0.25">
      <c r="A277" s="266">
        <v>886</v>
      </c>
      <c r="B277" s="13" t="s">
        <v>622</v>
      </c>
      <c r="C277" s="267">
        <v>12533</v>
      </c>
      <c r="D277" s="268">
        <v>8.9</v>
      </c>
      <c r="E277" s="14">
        <v>23856541.82</v>
      </c>
      <c r="F277" s="14">
        <v>268051031.68539324</v>
      </c>
      <c r="G277" s="269">
        <f>Tasaus[[#This Row],[Verotettava tulo (kunnallisvero), €]]*($D$11/100)</f>
        <v>20023412.066898875</v>
      </c>
      <c r="H277" s="14">
        <v>1644556.6671215533</v>
      </c>
      <c r="I277" s="15">
        <v>1461080.2691500001</v>
      </c>
      <c r="J277" s="15">
        <f>SUM(Tasaus[[#This Row],[Laskennallinen kunnallisvero, €]:[Laskennallinen kiinteistövero, €]])</f>
        <v>23129049.003170427</v>
      </c>
      <c r="K277" s="15">
        <f>Tasaus[[#This Row],[Laskennallinen verotulo yhteensä, €]]/Tasaus[[#This Row],[Asukasluku 31.12.2023]]</f>
        <v>1845.4519271659162</v>
      </c>
      <c r="L277" s="34">
        <f>$K$11-Tasaus[[#This Row],[Laskennallinen verotulo yhteensä, €/asukas (=tasausraja)]]</f>
        <v>357.78807283408355</v>
      </c>
      <c r="M277" s="369">
        <v>322.0092655506752</v>
      </c>
      <c r="N277" s="370">
        <v>4035742.1251466121</v>
      </c>
      <c r="P277" s="116"/>
      <c r="Q277" s="117"/>
    </row>
    <row r="278" spans="1:17" x14ac:dyDescent="0.25">
      <c r="A278" s="266">
        <v>887</v>
      </c>
      <c r="B278" s="13" t="s">
        <v>623</v>
      </c>
      <c r="C278" s="267">
        <v>4568</v>
      </c>
      <c r="D278" s="268">
        <v>10.3</v>
      </c>
      <c r="E278" s="14">
        <v>8049979.4699999997</v>
      </c>
      <c r="F278" s="14">
        <v>78155140.485436887</v>
      </c>
      <c r="G278" s="269">
        <f>Tasaus[[#This Row],[Verotettava tulo (kunnallisvero), €]]*($D$11/100)</f>
        <v>5838188.9942621356</v>
      </c>
      <c r="H278" s="14">
        <v>681724.90906933299</v>
      </c>
      <c r="I278" s="15">
        <v>827566.68755000015</v>
      </c>
      <c r="J278" s="15">
        <f>SUM(Tasaus[[#This Row],[Laskennallinen kunnallisvero, €]:[Laskennallinen kiinteistövero, €]])</f>
        <v>7347480.5908814687</v>
      </c>
      <c r="K278" s="15">
        <f>Tasaus[[#This Row],[Laskennallinen verotulo yhteensä, €]]/Tasaus[[#This Row],[Asukasluku 31.12.2023]]</f>
        <v>1608.467730052861</v>
      </c>
      <c r="L278" s="34">
        <f>$K$11-Tasaus[[#This Row],[Laskennallinen verotulo yhteensä, €/asukas (=tasausraja)]]</f>
        <v>594.77226994713874</v>
      </c>
      <c r="M278" s="369">
        <v>535.29504295242486</v>
      </c>
      <c r="N278" s="370">
        <v>2445227.7562066768</v>
      </c>
      <c r="P278" s="116"/>
      <c r="Q278" s="117"/>
    </row>
    <row r="279" spans="1:17" x14ac:dyDescent="0.25">
      <c r="A279" s="266">
        <v>889</v>
      </c>
      <c r="B279" s="13" t="s">
        <v>624</v>
      </c>
      <c r="C279" s="267">
        <v>2491</v>
      </c>
      <c r="D279" s="268">
        <v>8.4</v>
      </c>
      <c r="E279" s="14">
        <v>3364036.65</v>
      </c>
      <c r="F279" s="14">
        <v>40048055.357142858</v>
      </c>
      <c r="G279" s="269">
        <f>Tasaus[[#This Row],[Verotettava tulo (kunnallisvero), €]]*($D$11/100)</f>
        <v>2991589.7351785717</v>
      </c>
      <c r="H279" s="14">
        <v>588792.28747426171</v>
      </c>
      <c r="I279" s="15">
        <v>538759.02410000004</v>
      </c>
      <c r="J279" s="15">
        <f>SUM(Tasaus[[#This Row],[Laskennallinen kunnallisvero, €]:[Laskennallinen kiinteistövero, €]])</f>
        <v>4119141.0467528333</v>
      </c>
      <c r="K279" s="15">
        <f>Tasaus[[#This Row],[Laskennallinen verotulo yhteensä, €]]/Tasaus[[#This Row],[Asukasluku 31.12.2023]]</f>
        <v>1653.6094125864445</v>
      </c>
      <c r="L279" s="34">
        <f>$K$11-Tasaus[[#This Row],[Laskennallinen verotulo yhteensä, €/asukas (=tasausraja)]]</f>
        <v>549.6305874135553</v>
      </c>
      <c r="M279" s="369">
        <v>494.66752867219981</v>
      </c>
      <c r="N279" s="370">
        <v>1232216.8139224497</v>
      </c>
      <c r="P279" s="116"/>
      <c r="Q279" s="117"/>
    </row>
    <row r="280" spans="1:17" x14ac:dyDescent="0.25">
      <c r="A280" s="266">
        <v>890</v>
      </c>
      <c r="B280" s="13" t="s">
        <v>625</v>
      </c>
      <c r="C280" s="267">
        <v>1139</v>
      </c>
      <c r="D280" s="268">
        <v>8.4</v>
      </c>
      <c r="E280" s="14">
        <v>1929017.55</v>
      </c>
      <c r="F280" s="14">
        <v>22964494.642857142</v>
      </c>
      <c r="G280" s="269">
        <f>Tasaus[[#This Row],[Verotettava tulo (kunnallisvero), €]]*($D$11/100)</f>
        <v>1715447.7498214284</v>
      </c>
      <c r="H280" s="14">
        <v>89696.751049241531</v>
      </c>
      <c r="I280" s="15">
        <v>340688.70784999995</v>
      </c>
      <c r="J280" s="15">
        <f>SUM(Tasaus[[#This Row],[Laskennallinen kunnallisvero, €]:[Laskennallinen kiinteistövero, €]])</f>
        <v>2145833.2087206701</v>
      </c>
      <c r="K280" s="15">
        <f>Tasaus[[#This Row],[Laskennallinen verotulo yhteensä, €]]/Tasaus[[#This Row],[Asukasluku 31.12.2023]]</f>
        <v>1883.9624308346533</v>
      </c>
      <c r="L280" s="34">
        <f>$K$11-Tasaus[[#This Row],[Laskennallinen verotulo yhteensä, €/asukas (=tasausraja)]]</f>
        <v>319.27756916534645</v>
      </c>
      <c r="M280" s="369">
        <v>287.34981224881182</v>
      </c>
      <c r="N280" s="370">
        <v>327291.43615139666</v>
      </c>
      <c r="P280" s="116"/>
      <c r="Q280" s="117"/>
    </row>
    <row r="281" spans="1:17" x14ac:dyDescent="0.25">
      <c r="A281" s="266">
        <v>892</v>
      </c>
      <c r="B281" s="13" t="s">
        <v>626</v>
      </c>
      <c r="C281" s="267">
        <v>3615</v>
      </c>
      <c r="D281" s="268">
        <v>9</v>
      </c>
      <c r="E281" s="14">
        <v>5549688.4500000002</v>
      </c>
      <c r="F281" s="14">
        <v>61663205</v>
      </c>
      <c r="G281" s="269">
        <f>Tasaus[[#This Row],[Verotettava tulo (kunnallisvero), €]]*($D$11/100)</f>
        <v>4606241.4134999998</v>
      </c>
      <c r="H281" s="14">
        <v>448028.87301175698</v>
      </c>
      <c r="I281" s="15">
        <v>454970.99265000003</v>
      </c>
      <c r="J281" s="15">
        <f>SUM(Tasaus[[#This Row],[Laskennallinen kunnallisvero, €]:[Laskennallinen kiinteistövero, €]])</f>
        <v>5509241.2791617569</v>
      </c>
      <c r="K281" s="15">
        <f>Tasaus[[#This Row],[Laskennallinen verotulo yhteensä, €]]/Tasaus[[#This Row],[Asukasluku 31.12.2023]]</f>
        <v>1523.9948213448843</v>
      </c>
      <c r="L281" s="34">
        <f>$K$11-Tasaus[[#This Row],[Laskennallinen verotulo yhteensä, €/asukas (=tasausraja)]]</f>
        <v>679.24517865511552</v>
      </c>
      <c r="M281" s="369">
        <v>611.32066078960395</v>
      </c>
      <c r="N281" s="370">
        <v>2209924.1887544184</v>
      </c>
      <c r="P281" s="116"/>
      <c r="Q281" s="117"/>
    </row>
    <row r="282" spans="1:17" x14ac:dyDescent="0.25">
      <c r="A282" s="266">
        <v>893</v>
      </c>
      <c r="B282" s="13" t="s">
        <v>627</v>
      </c>
      <c r="C282" s="267">
        <v>7500</v>
      </c>
      <c r="D282" s="268">
        <v>8.6</v>
      </c>
      <c r="E282" s="14">
        <v>11739985.369999999</v>
      </c>
      <c r="F282" s="14">
        <v>136511457.79069769</v>
      </c>
      <c r="G282" s="269">
        <f>Tasaus[[#This Row],[Verotettava tulo (kunnallisvero), €]]*($D$11/100)</f>
        <v>10197405.896965118</v>
      </c>
      <c r="H282" s="14">
        <v>1900863.297170161</v>
      </c>
      <c r="I282" s="15">
        <v>1813435.5832499999</v>
      </c>
      <c r="J282" s="15">
        <f>SUM(Tasaus[[#This Row],[Laskennallinen kunnallisvero, €]:[Laskennallinen kiinteistövero, €]])</f>
        <v>13911704.777385278</v>
      </c>
      <c r="K282" s="15">
        <f>Tasaus[[#This Row],[Laskennallinen verotulo yhteensä, €]]/Tasaus[[#This Row],[Asukasluku 31.12.2023]]</f>
        <v>1854.893970318037</v>
      </c>
      <c r="L282" s="34">
        <f>$K$11-Tasaus[[#This Row],[Laskennallinen verotulo yhteensä, €/asukas (=tasausraja)]]</f>
        <v>348.34602968196282</v>
      </c>
      <c r="M282" s="369">
        <v>313.51142671376653</v>
      </c>
      <c r="N282" s="370">
        <v>2351335.700353249</v>
      </c>
      <c r="P282" s="116"/>
      <c r="Q282" s="117"/>
    </row>
    <row r="283" spans="1:17" x14ac:dyDescent="0.25">
      <c r="A283" s="266">
        <v>895</v>
      </c>
      <c r="B283" s="13" t="s">
        <v>628</v>
      </c>
      <c r="C283" s="267">
        <v>14938</v>
      </c>
      <c r="D283" s="268">
        <v>8.6</v>
      </c>
      <c r="E283" s="14">
        <v>27093430.940000001</v>
      </c>
      <c r="F283" s="14">
        <v>315039894.6511628</v>
      </c>
      <c r="G283" s="269">
        <f>Tasaus[[#This Row],[Verotettava tulo (kunnallisvero), €]]*($D$11/100)</f>
        <v>23533480.130441863</v>
      </c>
      <c r="H283" s="14">
        <v>6315345.0721700499</v>
      </c>
      <c r="I283" s="15">
        <v>3454147.7142499997</v>
      </c>
      <c r="J283" s="15">
        <f>SUM(Tasaus[[#This Row],[Laskennallinen kunnallisvero, €]:[Laskennallinen kiinteistövero, €]])</f>
        <v>33302972.91686191</v>
      </c>
      <c r="K283" s="15">
        <f>Tasaus[[#This Row],[Laskennallinen verotulo yhteensä, €]]/Tasaus[[#This Row],[Asukasluku 31.12.2023]]</f>
        <v>2229.4131019455021</v>
      </c>
      <c r="L283" s="34">
        <f>$K$11-Tasaus[[#This Row],[Laskennallinen verotulo yhteensä, €/asukas (=tasausraja)]]</f>
        <v>-26.173101945502367</v>
      </c>
      <c r="M283" s="369">
        <v>-2.6173101945502371</v>
      </c>
      <c r="N283" s="370">
        <v>-39097.379686191438</v>
      </c>
      <c r="P283" s="116"/>
      <c r="Q283" s="117"/>
    </row>
    <row r="284" spans="1:17" x14ac:dyDescent="0.25">
      <c r="A284" s="266">
        <v>905</v>
      </c>
      <c r="B284" s="13" t="s">
        <v>629</v>
      </c>
      <c r="C284" s="267">
        <v>68956</v>
      </c>
      <c r="D284" s="268">
        <v>8.4</v>
      </c>
      <c r="E284" s="14">
        <v>129197058.67</v>
      </c>
      <c r="F284" s="14">
        <v>1538060222.2619047</v>
      </c>
      <c r="G284" s="269">
        <f>Tasaus[[#This Row],[Verotettava tulo (kunnallisvero), €]]*($D$11/100)</f>
        <v>114893098.60296428</v>
      </c>
      <c r="H284" s="14">
        <v>17323769.589844678</v>
      </c>
      <c r="I284" s="15">
        <v>13306695.8463</v>
      </c>
      <c r="J284" s="15">
        <f>SUM(Tasaus[[#This Row],[Laskennallinen kunnallisvero, €]:[Laskennallinen kiinteistövero, €]])</f>
        <v>145523564.03910896</v>
      </c>
      <c r="K284" s="15">
        <f>Tasaus[[#This Row],[Laskennallinen verotulo yhteensä, €]]/Tasaus[[#This Row],[Asukasluku 31.12.2023]]</f>
        <v>2110.3829114088544</v>
      </c>
      <c r="L284" s="34">
        <f>$K$11-Tasaus[[#This Row],[Laskennallinen verotulo yhteensä, €/asukas (=tasausraja)]]</f>
        <v>92.857088591145384</v>
      </c>
      <c r="M284" s="369">
        <v>83.571379732030849</v>
      </c>
      <c r="N284" s="370">
        <v>5762748.0608019195</v>
      </c>
      <c r="P284" s="116"/>
      <c r="Q284" s="117"/>
    </row>
    <row r="285" spans="1:17" x14ac:dyDescent="0.25">
      <c r="A285" s="266">
        <v>908</v>
      </c>
      <c r="B285" s="13" t="s">
        <v>630</v>
      </c>
      <c r="C285" s="267">
        <v>20694</v>
      </c>
      <c r="D285" s="268">
        <v>8.9</v>
      </c>
      <c r="E285" s="14">
        <v>40169529.810000002</v>
      </c>
      <c r="F285" s="14">
        <v>451343031.57303369</v>
      </c>
      <c r="G285" s="269">
        <f>Tasaus[[#This Row],[Verotettava tulo (kunnallisvero), €]]*($D$11/100)</f>
        <v>33715324.458505616</v>
      </c>
      <c r="H285" s="14">
        <v>4437303.7583463443</v>
      </c>
      <c r="I285" s="15">
        <v>2728062.0732</v>
      </c>
      <c r="J285" s="15">
        <f>SUM(Tasaus[[#This Row],[Laskennallinen kunnallisvero, €]:[Laskennallinen kiinteistövero, €]])</f>
        <v>40880690.290051959</v>
      </c>
      <c r="K285" s="15">
        <f>Tasaus[[#This Row],[Laskennallinen verotulo yhteensä, €]]/Tasaus[[#This Row],[Asukasluku 31.12.2023]]</f>
        <v>1975.4851787982971</v>
      </c>
      <c r="L285" s="34">
        <f>$K$11-Tasaus[[#This Row],[Laskennallinen verotulo yhteensä, €/asukas (=tasausraja)]]</f>
        <v>227.75482120170273</v>
      </c>
      <c r="M285" s="369">
        <v>204.97933908153246</v>
      </c>
      <c r="N285" s="370">
        <v>4241842.4429532327</v>
      </c>
      <c r="P285" s="116"/>
      <c r="Q285" s="117"/>
    </row>
    <row r="286" spans="1:17" x14ac:dyDescent="0.25">
      <c r="A286" s="266">
        <v>915</v>
      </c>
      <c r="B286" s="13" t="s">
        <v>631</v>
      </c>
      <c r="C286" s="267">
        <v>19727</v>
      </c>
      <c r="D286" s="268">
        <v>8.8000000000000007</v>
      </c>
      <c r="E286" s="14">
        <v>35346196.049999997</v>
      </c>
      <c r="F286" s="14">
        <v>401661318.74999994</v>
      </c>
      <c r="G286" s="269">
        <f>Tasaus[[#This Row],[Verotettava tulo (kunnallisvero), €]]*($D$11/100)</f>
        <v>30004100.510624997</v>
      </c>
      <c r="H286" s="14">
        <v>3407037.149579538</v>
      </c>
      <c r="I286" s="15">
        <v>3310226.19245</v>
      </c>
      <c r="J286" s="15">
        <f>SUM(Tasaus[[#This Row],[Laskennallinen kunnallisvero, €]:[Laskennallinen kiinteistövero, €]])</f>
        <v>36721363.852654539</v>
      </c>
      <c r="K286" s="15">
        <f>Tasaus[[#This Row],[Laskennallinen verotulo yhteensä, €]]/Tasaus[[#This Row],[Asukasluku 31.12.2023]]</f>
        <v>1861.4773585773071</v>
      </c>
      <c r="L286" s="34">
        <f>$K$11-Tasaus[[#This Row],[Laskennallinen verotulo yhteensä, €/asukas (=tasausraja)]]</f>
        <v>341.7626414226927</v>
      </c>
      <c r="M286" s="369">
        <v>307.58637728042345</v>
      </c>
      <c r="N286" s="370">
        <v>6067756.4646109138</v>
      </c>
      <c r="P286" s="116"/>
      <c r="Q286" s="117"/>
    </row>
    <row r="287" spans="1:17" x14ac:dyDescent="0.25">
      <c r="A287" s="266">
        <v>918</v>
      </c>
      <c r="B287" s="13" t="s">
        <v>632</v>
      </c>
      <c r="C287" s="267">
        <v>2245</v>
      </c>
      <c r="D287" s="268">
        <v>9.5</v>
      </c>
      <c r="E287" s="14">
        <v>3810329.33</v>
      </c>
      <c r="F287" s="14">
        <v>40108729.789473683</v>
      </c>
      <c r="G287" s="269">
        <f>Tasaus[[#This Row],[Verotettava tulo (kunnallisvero), €]]*($D$11/100)</f>
        <v>2996122.1152736843</v>
      </c>
      <c r="H287" s="14">
        <v>269043.66188013519</v>
      </c>
      <c r="I287" s="15">
        <v>415614.2598</v>
      </c>
      <c r="J287" s="15">
        <f>SUM(Tasaus[[#This Row],[Laskennallinen kunnallisvero, €]:[Laskennallinen kiinteistövero, €]])</f>
        <v>3680780.0369538194</v>
      </c>
      <c r="K287" s="15">
        <f>Tasaus[[#This Row],[Laskennallinen verotulo yhteensä, €]]/Tasaus[[#This Row],[Asukasluku 31.12.2023]]</f>
        <v>1639.545673476089</v>
      </c>
      <c r="L287" s="34">
        <f>$K$11-Tasaus[[#This Row],[Laskennallinen verotulo yhteensä, €/asukas (=tasausraja)]]</f>
        <v>563.69432652391083</v>
      </c>
      <c r="M287" s="369">
        <v>507.32489387151975</v>
      </c>
      <c r="N287" s="370">
        <v>1138944.3867415618</v>
      </c>
      <c r="P287" s="116"/>
      <c r="Q287" s="117"/>
    </row>
    <row r="288" spans="1:17" x14ac:dyDescent="0.25">
      <c r="A288" s="266">
        <v>921</v>
      </c>
      <c r="B288" s="13" t="s">
        <v>633</v>
      </c>
      <c r="C288" s="267">
        <v>1895</v>
      </c>
      <c r="D288" s="268">
        <v>9.1999999999999993</v>
      </c>
      <c r="E288" s="14">
        <v>2641225.21</v>
      </c>
      <c r="F288" s="14">
        <v>28708969.673913047</v>
      </c>
      <c r="G288" s="269">
        <f>Tasaus[[#This Row],[Verotettava tulo (kunnallisvero), €]]*($D$11/100)</f>
        <v>2144560.0346413045</v>
      </c>
      <c r="H288" s="14">
        <v>425621.60133688414</v>
      </c>
      <c r="I288" s="15">
        <v>340481.12720000005</v>
      </c>
      <c r="J288" s="15">
        <f>SUM(Tasaus[[#This Row],[Laskennallinen kunnallisvero, €]:[Laskennallinen kiinteistövero, €]])</f>
        <v>2910662.7631781888</v>
      </c>
      <c r="K288" s="15">
        <f>Tasaus[[#This Row],[Laskennallinen verotulo yhteensä, €]]/Tasaus[[#This Row],[Asukasluku 31.12.2023]]</f>
        <v>1535.9697958723953</v>
      </c>
      <c r="L288" s="34">
        <f>$K$11-Tasaus[[#This Row],[Laskennallinen verotulo yhteensä, €/asukas (=tasausraja)]]</f>
        <v>667.27020412760453</v>
      </c>
      <c r="M288" s="369">
        <v>600.54318371484408</v>
      </c>
      <c r="N288" s="370">
        <v>1138029.3331396296</v>
      </c>
      <c r="P288" s="116"/>
      <c r="Q288" s="117"/>
    </row>
    <row r="289" spans="1:17" x14ac:dyDescent="0.25">
      <c r="A289" s="266">
        <v>922</v>
      </c>
      <c r="B289" s="13" t="s">
        <v>634</v>
      </c>
      <c r="C289" s="267">
        <v>4469</v>
      </c>
      <c r="D289" s="268">
        <v>9.3000000000000007</v>
      </c>
      <c r="E289" s="14">
        <v>9392537.5899999999</v>
      </c>
      <c r="F289" s="14">
        <v>100995027.84946236</v>
      </c>
      <c r="G289" s="269">
        <f>Tasaus[[#This Row],[Verotettava tulo (kunnallisvero), €]]*($D$11/100)</f>
        <v>7544328.5803548386</v>
      </c>
      <c r="H289" s="14">
        <v>441553.18071719218</v>
      </c>
      <c r="I289" s="15">
        <v>702752.62815000012</v>
      </c>
      <c r="J289" s="15">
        <f>SUM(Tasaus[[#This Row],[Laskennallinen kunnallisvero, €]:[Laskennallinen kiinteistövero, €]])</f>
        <v>8688634.3892220315</v>
      </c>
      <c r="K289" s="15">
        <f>Tasaus[[#This Row],[Laskennallinen verotulo yhteensä, €]]/Tasaus[[#This Row],[Asukasluku 31.12.2023]]</f>
        <v>1944.2010269013272</v>
      </c>
      <c r="L289" s="34">
        <f>$K$11-Tasaus[[#This Row],[Laskennallinen verotulo yhteensä, €/asukas (=tasausraja)]]</f>
        <v>259.03897309867261</v>
      </c>
      <c r="M289" s="369">
        <v>233.13507578880535</v>
      </c>
      <c r="N289" s="370">
        <v>1041880.6537001712</v>
      </c>
      <c r="P289" s="116"/>
      <c r="Q289" s="117"/>
    </row>
    <row r="290" spans="1:17" x14ac:dyDescent="0.25">
      <c r="A290" s="266">
        <v>924</v>
      </c>
      <c r="B290" s="13" t="s">
        <v>635</v>
      </c>
      <c r="C290" s="267">
        <v>2936</v>
      </c>
      <c r="D290" s="268">
        <v>9.8000000000000007</v>
      </c>
      <c r="E290" s="14">
        <v>4831517.49</v>
      </c>
      <c r="F290" s="14">
        <v>49301198.877551019</v>
      </c>
      <c r="G290" s="269">
        <f>Tasaus[[#This Row],[Verotettava tulo (kunnallisvero), €]]*($D$11/100)</f>
        <v>3682799.5561530613</v>
      </c>
      <c r="H290" s="14">
        <v>532055.9771590759</v>
      </c>
      <c r="I290" s="15">
        <v>431997.51110000006</v>
      </c>
      <c r="J290" s="15">
        <f>SUM(Tasaus[[#This Row],[Laskennallinen kunnallisvero, €]:[Laskennallinen kiinteistövero, €]])</f>
        <v>4646853.044412137</v>
      </c>
      <c r="K290" s="15">
        <f>Tasaus[[#This Row],[Laskennallinen verotulo yhteensä, €]]/Tasaus[[#This Row],[Asukasluku 31.12.2023]]</f>
        <v>1582.7156145817905</v>
      </c>
      <c r="L290" s="34">
        <f>$K$11-Tasaus[[#This Row],[Laskennallinen verotulo yhteensä, €/asukas (=tasausraja)]]</f>
        <v>620.52438541820925</v>
      </c>
      <c r="M290" s="369">
        <v>558.4719468763883</v>
      </c>
      <c r="N290" s="370">
        <v>1639673.6360290761</v>
      </c>
      <c r="P290" s="116"/>
      <c r="Q290" s="117"/>
    </row>
    <row r="291" spans="1:17" x14ac:dyDescent="0.25">
      <c r="A291" s="266">
        <v>925</v>
      </c>
      <c r="B291" s="13" t="s">
        <v>636</v>
      </c>
      <c r="C291" s="267">
        <v>3387</v>
      </c>
      <c r="D291" s="268">
        <v>8.4</v>
      </c>
      <c r="E291" s="14">
        <v>4940349.3099999996</v>
      </c>
      <c r="F291" s="14">
        <v>58813682.261904754</v>
      </c>
      <c r="G291" s="269">
        <f>Tasaus[[#This Row],[Verotettava tulo (kunnallisvero), €]]*($D$11/100)</f>
        <v>4393382.0649642851</v>
      </c>
      <c r="H291" s="14">
        <v>2203908.7063833028</v>
      </c>
      <c r="I291" s="15">
        <v>708526.77080000006</v>
      </c>
      <c r="J291" s="15">
        <f>SUM(Tasaus[[#This Row],[Laskennallinen kunnallisvero, €]:[Laskennallinen kiinteistövero, €]])</f>
        <v>7305817.542147588</v>
      </c>
      <c r="K291" s="15">
        <f>Tasaus[[#This Row],[Laskennallinen verotulo yhteensä, €]]/Tasaus[[#This Row],[Asukasluku 31.12.2023]]</f>
        <v>2157.0172843659839</v>
      </c>
      <c r="L291" s="34">
        <f>$K$11-Tasaus[[#This Row],[Laskennallinen verotulo yhteensä, €/asukas (=tasausraja)]]</f>
        <v>46.222715634015913</v>
      </c>
      <c r="M291" s="369">
        <v>41.600444070614323</v>
      </c>
      <c r="N291" s="370">
        <v>140900.70406717071</v>
      </c>
      <c r="P291" s="116"/>
      <c r="Q291" s="117"/>
    </row>
    <row r="292" spans="1:17" x14ac:dyDescent="0.25">
      <c r="A292" s="266">
        <v>927</v>
      </c>
      <c r="B292" s="13" t="s">
        <v>637</v>
      </c>
      <c r="C292" s="267">
        <v>28811</v>
      </c>
      <c r="D292" s="268">
        <v>7.8</v>
      </c>
      <c r="E292" s="14">
        <v>56308212.100000001</v>
      </c>
      <c r="F292" s="14">
        <v>721900155.12820518</v>
      </c>
      <c r="G292" s="269">
        <f>Tasaus[[#This Row],[Verotettava tulo (kunnallisvero), €]]*($D$11/100)</f>
        <v>53925941.588076927</v>
      </c>
      <c r="H292" s="14">
        <v>3010047.2815607083</v>
      </c>
      <c r="I292" s="15">
        <v>4936152.2134000016</v>
      </c>
      <c r="J292" s="15">
        <f>SUM(Tasaus[[#This Row],[Laskennallinen kunnallisvero, €]:[Laskennallinen kiinteistövero, €]])</f>
        <v>61872141.083037637</v>
      </c>
      <c r="K292" s="15">
        <f>Tasaus[[#This Row],[Laskennallinen verotulo yhteensä, €]]/Tasaus[[#This Row],[Asukasluku 31.12.2023]]</f>
        <v>2147.5179994806717</v>
      </c>
      <c r="L292" s="34">
        <f>$K$11-Tasaus[[#This Row],[Laskennallinen verotulo yhteensä, €/asukas (=tasausraja)]]</f>
        <v>55.722000519328049</v>
      </c>
      <c r="M292" s="369">
        <v>50.149800467395245</v>
      </c>
      <c r="N292" s="370">
        <v>1444865.9012661243</v>
      </c>
      <c r="P292" s="116"/>
      <c r="Q292" s="117"/>
    </row>
    <row r="293" spans="1:17" x14ac:dyDescent="0.25">
      <c r="A293" s="266">
        <v>931</v>
      </c>
      <c r="B293" s="13" t="s">
        <v>638</v>
      </c>
      <c r="C293" s="267">
        <v>5877</v>
      </c>
      <c r="D293" s="268">
        <v>8.4</v>
      </c>
      <c r="E293" s="14">
        <v>8328629.2999999998</v>
      </c>
      <c r="F293" s="14">
        <v>99150348.809523806</v>
      </c>
      <c r="G293" s="269">
        <f>Tasaus[[#This Row],[Verotettava tulo (kunnallisvero), €]]*($D$11/100)</f>
        <v>7406531.0560714286</v>
      </c>
      <c r="H293" s="14">
        <v>2351258.1175548066</v>
      </c>
      <c r="I293" s="15">
        <v>1198576.0652500002</v>
      </c>
      <c r="J293" s="15">
        <f>SUM(Tasaus[[#This Row],[Laskennallinen kunnallisvero, €]:[Laskennallinen kiinteistövero, €]])</f>
        <v>10956365.238876235</v>
      </c>
      <c r="K293" s="15">
        <f>Tasaus[[#This Row],[Laskennallinen verotulo yhteensä, €]]/Tasaus[[#This Row],[Asukasluku 31.12.2023]]</f>
        <v>1864.2785841205095</v>
      </c>
      <c r="L293" s="34">
        <f>$K$11-Tasaus[[#This Row],[Laskennallinen verotulo yhteensä, €/asukas (=tasausraja)]]</f>
        <v>338.96141587949023</v>
      </c>
      <c r="M293" s="369">
        <v>305.06527429154124</v>
      </c>
      <c r="N293" s="370">
        <v>1792868.6170113878</v>
      </c>
      <c r="P293" s="116"/>
      <c r="Q293" s="117"/>
    </row>
    <row r="294" spans="1:17" x14ac:dyDescent="0.25">
      <c r="A294" s="266">
        <v>934</v>
      </c>
      <c r="B294" s="13" t="s">
        <v>639</v>
      </c>
      <c r="C294" s="267">
        <v>2656</v>
      </c>
      <c r="D294" s="268">
        <v>9.6</v>
      </c>
      <c r="E294" s="14">
        <v>4584795.51</v>
      </c>
      <c r="F294" s="14">
        <v>47758286.5625</v>
      </c>
      <c r="G294" s="269">
        <f>Tasaus[[#This Row],[Verotettava tulo (kunnallisvero), €]]*($D$11/100)</f>
        <v>3567544.00621875</v>
      </c>
      <c r="H294" s="14">
        <v>620862.22585357854</v>
      </c>
      <c r="I294" s="15">
        <v>410597.41165000002</v>
      </c>
      <c r="J294" s="15">
        <f>SUM(Tasaus[[#This Row],[Laskennallinen kunnallisvero, €]:[Laskennallinen kiinteistövero, €]])</f>
        <v>4599003.6437223284</v>
      </c>
      <c r="K294" s="15">
        <f>Tasaus[[#This Row],[Laskennallinen verotulo yhteensä, €]]/Tasaus[[#This Row],[Asukasluku 31.12.2023]]</f>
        <v>1731.5525767026838</v>
      </c>
      <c r="L294" s="34">
        <f>$K$11-Tasaus[[#This Row],[Laskennallinen verotulo yhteensä, €/asukas (=tasausraja)]]</f>
        <v>471.68742329731595</v>
      </c>
      <c r="M294" s="369">
        <v>424.51868096758437</v>
      </c>
      <c r="N294" s="370">
        <v>1127521.6166499041</v>
      </c>
      <c r="P294" s="116"/>
      <c r="Q294" s="117"/>
    </row>
    <row r="295" spans="1:17" x14ac:dyDescent="0.25">
      <c r="A295" s="266">
        <v>935</v>
      </c>
      <c r="B295" s="13" t="s">
        <v>640</v>
      </c>
      <c r="C295" s="267">
        <v>2927</v>
      </c>
      <c r="D295" s="268">
        <v>9.9</v>
      </c>
      <c r="E295" s="14">
        <v>5158252.97</v>
      </c>
      <c r="F295" s="14">
        <v>52103565.353535354</v>
      </c>
      <c r="G295" s="269">
        <f>Tasaus[[#This Row],[Verotettava tulo (kunnallisvero), €]]*($D$11/100)</f>
        <v>3892136.3319090912</v>
      </c>
      <c r="H295" s="14">
        <v>681193.96617895912</v>
      </c>
      <c r="I295" s="15">
        <v>808357.82715000003</v>
      </c>
      <c r="J295" s="15">
        <f>SUM(Tasaus[[#This Row],[Laskennallinen kunnallisvero, €]:[Laskennallinen kiinteistövero, €]])</f>
        <v>5381688.1252380507</v>
      </c>
      <c r="K295" s="15">
        <f>Tasaus[[#This Row],[Laskennallinen verotulo yhteensä, €]]/Tasaus[[#This Row],[Asukasluku 31.12.2023]]</f>
        <v>1838.6361890119749</v>
      </c>
      <c r="L295" s="34">
        <f>$K$11-Tasaus[[#This Row],[Laskennallinen verotulo yhteensä, €/asukas (=tasausraja)]]</f>
        <v>364.60381098802486</v>
      </c>
      <c r="M295" s="369">
        <v>328.14342988922238</v>
      </c>
      <c r="N295" s="370">
        <v>960475.81928575388</v>
      </c>
      <c r="P295" s="116"/>
      <c r="Q295" s="117"/>
    </row>
    <row r="296" spans="1:17" x14ac:dyDescent="0.25">
      <c r="A296" s="266">
        <v>936</v>
      </c>
      <c r="B296" s="13" t="s">
        <v>641</v>
      </c>
      <c r="C296" s="267">
        <v>6275</v>
      </c>
      <c r="D296" s="268">
        <v>8.6</v>
      </c>
      <c r="E296" s="14">
        <v>9294127.4299999997</v>
      </c>
      <c r="F296" s="14">
        <v>108071249.18604651</v>
      </c>
      <c r="G296" s="269">
        <f>Tasaus[[#This Row],[Verotettava tulo (kunnallisvero), €]]*($D$11/100)</f>
        <v>8072922.3141976744</v>
      </c>
      <c r="H296" s="14">
        <v>1901484.7884604437</v>
      </c>
      <c r="I296" s="15">
        <v>1323596.5141499999</v>
      </c>
      <c r="J296" s="15">
        <f>SUM(Tasaus[[#This Row],[Laskennallinen kunnallisvero, €]:[Laskennallinen kiinteistövero, €]])</f>
        <v>11298003.616808118</v>
      </c>
      <c r="K296" s="15">
        <f>Tasaus[[#This Row],[Laskennallinen verotulo yhteensä, €]]/Tasaus[[#This Row],[Asukasluku 31.12.2023]]</f>
        <v>1800.4786640331663</v>
      </c>
      <c r="L296" s="34">
        <f>$K$11-Tasaus[[#This Row],[Laskennallinen verotulo yhteensä, €/asukas (=tasausraja)]]</f>
        <v>402.76133596683349</v>
      </c>
      <c r="M296" s="369">
        <v>362.48520237015015</v>
      </c>
      <c r="N296" s="370">
        <v>2274594.6448726919</v>
      </c>
      <c r="P296" s="116"/>
      <c r="Q296" s="117"/>
    </row>
    <row r="297" spans="1:17" x14ac:dyDescent="0.25">
      <c r="A297" s="266">
        <v>946</v>
      </c>
      <c r="B297" s="13" t="s">
        <v>297</v>
      </c>
      <c r="C297" s="267">
        <v>6291</v>
      </c>
      <c r="D297" s="268">
        <v>9.1999999999999993</v>
      </c>
      <c r="E297" s="14">
        <v>10970524.310000001</v>
      </c>
      <c r="F297" s="14">
        <v>119244829.45652175</v>
      </c>
      <c r="G297" s="269">
        <f>Tasaus[[#This Row],[Verotettava tulo (kunnallisvero), €]]*($D$11/100)</f>
        <v>8907588.7604021747</v>
      </c>
      <c r="H297" s="14">
        <v>1239595.9057754839</v>
      </c>
      <c r="I297" s="15">
        <v>1243752.9509499997</v>
      </c>
      <c r="J297" s="15">
        <f>SUM(Tasaus[[#This Row],[Laskennallinen kunnallisvero, €]:[Laskennallinen kiinteistövero, €]])</f>
        <v>11390937.617127659</v>
      </c>
      <c r="K297" s="15">
        <f>Tasaus[[#This Row],[Laskennallinen verotulo yhteensä, €]]/Tasaus[[#This Row],[Asukasluku 31.12.2023]]</f>
        <v>1810.6720103525129</v>
      </c>
      <c r="L297" s="34">
        <f>$K$11-Tasaus[[#This Row],[Laskennallinen verotulo yhteensä, €/asukas (=tasausraja)]]</f>
        <v>392.56798964748691</v>
      </c>
      <c r="M297" s="369">
        <v>353.31119068273824</v>
      </c>
      <c r="N297" s="370">
        <v>2222680.7005851064</v>
      </c>
      <c r="P297" s="116"/>
      <c r="Q297" s="117"/>
    </row>
    <row r="298" spans="1:17" x14ac:dyDescent="0.25">
      <c r="A298" s="266">
        <v>976</v>
      </c>
      <c r="B298" s="13" t="s">
        <v>642</v>
      </c>
      <c r="C298" s="267">
        <v>3765</v>
      </c>
      <c r="D298" s="268">
        <v>8.4</v>
      </c>
      <c r="E298" s="14">
        <v>5633375.9800000004</v>
      </c>
      <c r="F298" s="14">
        <v>67063999.761904761</v>
      </c>
      <c r="G298" s="269">
        <f>Tasaus[[#This Row],[Verotettava tulo (kunnallisvero), €]]*($D$11/100)</f>
        <v>5009680.7822142858</v>
      </c>
      <c r="H298" s="14">
        <v>503083.94649081887</v>
      </c>
      <c r="I298" s="15">
        <v>638456.69974999991</v>
      </c>
      <c r="J298" s="15">
        <f>SUM(Tasaus[[#This Row],[Laskennallinen kunnallisvero, €]:[Laskennallinen kiinteistövero, €]])</f>
        <v>6151221.4284551041</v>
      </c>
      <c r="K298" s="15">
        <f>Tasaus[[#This Row],[Laskennallinen verotulo yhteensä, €]]/Tasaus[[#This Row],[Asukasluku 31.12.2023]]</f>
        <v>1633.7905520465083</v>
      </c>
      <c r="L298" s="34">
        <f>$K$11-Tasaus[[#This Row],[Laskennallinen verotulo yhteensä, €/asukas (=tasausraja)]]</f>
        <v>569.44944795349147</v>
      </c>
      <c r="M298" s="369">
        <v>512.50450315814237</v>
      </c>
      <c r="N298" s="370">
        <v>1929579.4543904059</v>
      </c>
      <c r="P298" s="116"/>
      <c r="Q298" s="117"/>
    </row>
    <row r="299" spans="1:17" x14ac:dyDescent="0.25">
      <c r="A299" s="266">
        <v>977</v>
      </c>
      <c r="B299" s="13" t="s">
        <v>643</v>
      </c>
      <c r="C299" s="267">
        <v>15369</v>
      </c>
      <c r="D299" s="268">
        <v>10.3</v>
      </c>
      <c r="E299" s="14">
        <v>29888891.140000001</v>
      </c>
      <c r="F299" s="14">
        <v>290183409.12621355</v>
      </c>
      <c r="G299" s="269">
        <f>Tasaus[[#This Row],[Verotettava tulo (kunnallisvero), €]]*($D$11/100)</f>
        <v>21676700.661728151</v>
      </c>
      <c r="H299" s="14">
        <v>3446085.7354565491</v>
      </c>
      <c r="I299" s="15">
        <v>2252493.3102000002</v>
      </c>
      <c r="J299" s="15">
        <f>SUM(Tasaus[[#This Row],[Laskennallinen kunnallisvero, €]:[Laskennallinen kiinteistövero, €]])</f>
        <v>27375279.707384698</v>
      </c>
      <c r="K299" s="15">
        <f>Tasaus[[#This Row],[Laskennallinen verotulo yhteensä, €]]/Tasaus[[#This Row],[Asukasluku 31.12.2023]]</f>
        <v>1781.2011000966033</v>
      </c>
      <c r="L299" s="34">
        <f>$K$11-Tasaus[[#This Row],[Laskennallinen verotulo yhteensä, €/asukas (=tasausraja)]]</f>
        <v>422.03889990339644</v>
      </c>
      <c r="M299" s="369">
        <v>379.83500991305681</v>
      </c>
      <c r="N299" s="370">
        <v>5837684.2673537703</v>
      </c>
      <c r="P299" s="116"/>
      <c r="Q299" s="117"/>
    </row>
    <row r="300" spans="1:17" x14ac:dyDescent="0.25">
      <c r="A300" s="266">
        <v>980</v>
      </c>
      <c r="B300" s="13" t="s">
        <v>644</v>
      </c>
      <c r="C300" s="267">
        <v>33677</v>
      </c>
      <c r="D300" s="268">
        <v>8.4</v>
      </c>
      <c r="E300" s="14">
        <v>64141910.32</v>
      </c>
      <c r="F300" s="14">
        <v>763594170.47619045</v>
      </c>
      <c r="G300" s="269">
        <f>Tasaus[[#This Row],[Verotettava tulo (kunnallisvero), €]]*($D$11/100)</f>
        <v>57040484.534571432</v>
      </c>
      <c r="H300" s="14">
        <v>6876466.262532562</v>
      </c>
      <c r="I300" s="15">
        <v>5212353.5246000011</v>
      </c>
      <c r="J300" s="15">
        <f>SUM(Tasaus[[#This Row],[Laskennallinen kunnallisvero, €]:[Laskennallinen kiinteistövero, €]])</f>
        <v>69129304.321704</v>
      </c>
      <c r="K300" s="15">
        <f>Tasaus[[#This Row],[Laskennallinen verotulo yhteensä, €]]/Tasaus[[#This Row],[Asukasluku 31.12.2023]]</f>
        <v>2052.7156314904532</v>
      </c>
      <c r="L300" s="34">
        <f>$K$11-Tasaus[[#This Row],[Laskennallinen verotulo yhteensä, €/asukas (=tasausraja)]]</f>
        <v>150.52436850954655</v>
      </c>
      <c r="M300" s="369">
        <v>135.4719316585919</v>
      </c>
      <c r="N300" s="370">
        <v>4562288.2424663994</v>
      </c>
      <c r="P300" s="116"/>
      <c r="Q300" s="117"/>
    </row>
    <row r="301" spans="1:17" x14ac:dyDescent="0.25">
      <c r="A301" s="266">
        <v>981</v>
      </c>
      <c r="B301" s="13" t="s">
        <v>645</v>
      </c>
      <c r="C301" s="267">
        <v>2207</v>
      </c>
      <c r="D301" s="268">
        <v>9.3000000000000007</v>
      </c>
      <c r="E301" s="14">
        <v>3853365.4</v>
      </c>
      <c r="F301" s="14">
        <v>41434036.559139781</v>
      </c>
      <c r="G301" s="269">
        <f>Tasaus[[#This Row],[Verotettava tulo (kunnallisvero), €]]*($D$11/100)</f>
        <v>3095122.5309677417</v>
      </c>
      <c r="H301" s="14">
        <v>215616.15473106943</v>
      </c>
      <c r="I301" s="15">
        <v>277514.94565000001</v>
      </c>
      <c r="J301" s="15">
        <f>SUM(Tasaus[[#This Row],[Laskennallinen kunnallisvero, €]:[Laskennallinen kiinteistövero, €]])</f>
        <v>3588253.6313488111</v>
      </c>
      <c r="K301" s="15">
        <f>Tasaus[[#This Row],[Laskennallinen verotulo yhteensä, €]]/Tasaus[[#This Row],[Asukasluku 31.12.2023]]</f>
        <v>1625.8512149292303</v>
      </c>
      <c r="L301" s="34">
        <f>$K$11-Tasaus[[#This Row],[Laskennallinen verotulo yhteensä, €/asukas (=tasausraja)]]</f>
        <v>577.38878507076947</v>
      </c>
      <c r="M301" s="369">
        <v>519.64990656369253</v>
      </c>
      <c r="N301" s="370">
        <v>1146867.3437860694</v>
      </c>
      <c r="P301" s="116"/>
      <c r="Q301" s="117"/>
    </row>
    <row r="302" spans="1:17" x14ac:dyDescent="0.25">
      <c r="A302" s="266">
        <v>989</v>
      </c>
      <c r="B302" s="13" t="s">
        <v>646</v>
      </c>
      <c r="C302" s="267">
        <v>5316</v>
      </c>
      <c r="D302" s="268">
        <v>10.1</v>
      </c>
      <c r="E302" s="14">
        <v>9369118.6300000008</v>
      </c>
      <c r="F302" s="14">
        <v>92763550.792079225</v>
      </c>
      <c r="G302" s="269">
        <f>Tasaus[[#This Row],[Verotettava tulo (kunnallisvero), €]]*($D$11/100)</f>
        <v>6929437.2441683188</v>
      </c>
      <c r="H302" s="14">
        <v>1166252.8542835796</v>
      </c>
      <c r="I302" s="15">
        <v>1071167.7192499998</v>
      </c>
      <c r="J302" s="15">
        <f>SUM(Tasaus[[#This Row],[Laskennallinen kunnallisvero, €]:[Laskennallinen kiinteistövero, €]])</f>
        <v>9166857.8177018985</v>
      </c>
      <c r="K302" s="15">
        <f>Tasaus[[#This Row],[Laskennallinen verotulo yhteensä, €]]/Tasaus[[#This Row],[Asukasluku 31.12.2023]]</f>
        <v>1724.3901086722908</v>
      </c>
      <c r="L302" s="34">
        <f>$K$11-Tasaus[[#This Row],[Laskennallinen verotulo yhteensä, €/asukas (=tasausraja)]]</f>
        <v>478.84989132770897</v>
      </c>
      <c r="M302" s="369">
        <v>430.96490219493808</v>
      </c>
      <c r="N302" s="370">
        <v>2291009.420068291</v>
      </c>
      <c r="P302" s="116"/>
      <c r="Q302" s="117"/>
    </row>
    <row r="303" spans="1:17" x14ac:dyDescent="0.25">
      <c r="A303" s="266">
        <v>992</v>
      </c>
      <c r="B303" s="13" t="s">
        <v>647</v>
      </c>
      <c r="C303" s="267">
        <v>17971</v>
      </c>
      <c r="D303" s="268">
        <v>9.4</v>
      </c>
      <c r="E303" s="14">
        <v>32666974.390000001</v>
      </c>
      <c r="F303" s="14">
        <v>347521004.14893615</v>
      </c>
      <c r="G303" s="269">
        <f>Tasaus[[#This Row],[Verotettava tulo (kunnallisvero), €]]*($D$11/100)</f>
        <v>25959819.009925533</v>
      </c>
      <c r="H303" s="14">
        <v>6287195.3856064193</v>
      </c>
      <c r="I303" s="15">
        <v>3450363.9674499999</v>
      </c>
      <c r="J303" s="15">
        <f>SUM(Tasaus[[#This Row],[Laskennallinen kunnallisvero, €]:[Laskennallinen kiinteistövero, €]])</f>
        <v>35697378.362981953</v>
      </c>
      <c r="K303" s="15">
        <f>Tasaus[[#This Row],[Laskennallinen verotulo yhteensä, €]]/Tasaus[[#This Row],[Asukasluku 31.12.2023]]</f>
        <v>1986.3879785755914</v>
      </c>
      <c r="L303" s="34">
        <f>$K$11-Tasaus[[#This Row],[Laskennallinen verotulo yhteensä, €/asukas (=tasausraja)]]</f>
        <v>216.85202142440835</v>
      </c>
      <c r="M303" s="369">
        <v>195.16681928196752</v>
      </c>
      <c r="N303" s="370">
        <v>3507342.9093162385</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K11" sqref="K11"/>
    </sheetView>
  </sheetViews>
  <sheetFormatPr defaultRowHeight="15" x14ac:dyDescent="0.25"/>
  <cols>
    <col min="1" max="1" width="8.375" style="298" customWidth="1"/>
    <col min="2" max="2" width="12.5" style="297" bestFit="1" customWidth="1"/>
    <col min="3" max="3" width="21.375" customWidth="1"/>
    <col min="4" max="6" width="16.875" customWidth="1"/>
    <col min="7" max="7" width="24.375" customWidth="1"/>
    <col min="8" max="9" width="9.625" bestFit="1" customWidth="1"/>
  </cols>
  <sheetData>
    <row r="1" spans="1:7" ht="23.25" x14ac:dyDescent="0.35">
      <c r="A1" s="314" t="s">
        <v>1085</v>
      </c>
      <c r="C1" s="327"/>
      <c r="G1" s="327"/>
    </row>
    <row r="2" spans="1:7" x14ac:dyDescent="0.25">
      <c r="A2" s="298" t="s">
        <v>355</v>
      </c>
      <c r="B2" s="299"/>
    </row>
    <row r="3" spans="1:7" s="212" customFormat="1" ht="28.5" x14ac:dyDescent="0.2">
      <c r="A3" s="220" t="s">
        <v>656</v>
      </c>
      <c r="B3" s="221" t="s">
        <v>3</v>
      </c>
      <c r="C3" s="220" t="s">
        <v>748</v>
      </c>
      <c r="D3" s="220" t="s">
        <v>729</v>
      </c>
      <c r="E3" s="220" t="s">
        <v>747</v>
      </c>
      <c r="F3" s="220" t="s">
        <v>1084</v>
      </c>
      <c r="G3" s="220" t="s">
        <v>749</v>
      </c>
    </row>
    <row r="4" spans="1:7" x14ac:dyDescent="0.25">
      <c r="A4" s="297"/>
      <c r="B4" s="297" t="s">
        <v>359</v>
      </c>
      <c r="C4" s="169">
        <f>SUM(C5:C296)</f>
        <v>851000000.00000155</v>
      </c>
      <c r="D4" s="169">
        <f>SUM(D5:D296)</f>
        <v>-3000000.0000000061</v>
      </c>
      <c r="E4" s="169">
        <f>SUM(E5:E296)</f>
        <v>-307499999.99999964</v>
      </c>
      <c r="F4" s="169">
        <f>SUM(F5:F296)</f>
        <v>-13499999.999999976</v>
      </c>
      <c r="G4" s="300">
        <f>SUM(G5:G296)</f>
        <v>527000000.00000107</v>
      </c>
    </row>
    <row r="5" spans="1:7" x14ac:dyDescent="0.25">
      <c r="A5" s="32">
        <v>5</v>
      </c>
      <c r="B5" s="13" t="s">
        <v>12</v>
      </c>
      <c r="C5" s="164">
        <v>1995400.0337450588</v>
      </c>
      <c r="D5" s="164">
        <v>3436.7496087450891</v>
      </c>
      <c r="E5" s="164">
        <v>-604340.37526899914</v>
      </c>
      <c r="F5" s="164">
        <v>19493.241227916766</v>
      </c>
      <c r="G5" s="300">
        <f>Verokompensaatiot[[#This Row],[Korvaukset vuosilta 2010-2023, €]]+Verokompensaatiot[[#This Row],[Veromenetysten korvaus 2024]]+Verokompensaatiot[[#This Row],[Veromenetysten korvaus 2025]]+Verokompensaatiot[[#This Row],[Veromenetysten korvaus 2026]]</f>
        <v>1413989.6493127213</v>
      </c>
    </row>
    <row r="6" spans="1:7" x14ac:dyDescent="0.25">
      <c r="A6" s="32">
        <v>9</v>
      </c>
      <c r="B6" s="13" t="s">
        <v>13</v>
      </c>
      <c r="C6" s="164">
        <v>527121.88997430378</v>
      </c>
      <c r="D6" s="164">
        <v>-2403.1163006271436</v>
      </c>
      <c r="E6" s="164">
        <v>-167228.40758307453</v>
      </c>
      <c r="F6" s="164">
        <v>1751.0342292440346</v>
      </c>
      <c r="G6" s="300">
        <f>Verokompensaatiot[[#This Row],[Korvaukset vuosilta 2010-2023, €]]+Verokompensaatiot[[#This Row],[Veromenetysten korvaus 2024]]+Verokompensaatiot[[#This Row],[Veromenetysten korvaus 2025]]+Verokompensaatiot[[#This Row],[Veromenetysten korvaus 2026]]</f>
        <v>359241.40031984617</v>
      </c>
    </row>
    <row r="7" spans="1:7" x14ac:dyDescent="0.25">
      <c r="A7" s="32">
        <v>10</v>
      </c>
      <c r="B7" s="13" t="s">
        <v>14</v>
      </c>
      <c r="C7" s="164">
        <v>2441205.4908443792</v>
      </c>
      <c r="D7" s="164">
        <v>5165.6234524411557</v>
      </c>
      <c r="E7" s="164">
        <v>-795670.00829805888</v>
      </c>
      <c r="F7" s="164">
        <v>-130.40093110931775</v>
      </c>
      <c r="G7" s="300">
        <f>Verokompensaatiot[[#This Row],[Korvaukset vuosilta 2010-2023, €]]+Verokompensaatiot[[#This Row],[Veromenetysten korvaus 2024]]+Verokompensaatiot[[#This Row],[Veromenetysten korvaus 2025]]+Verokompensaatiot[[#This Row],[Veromenetysten korvaus 2026]]</f>
        <v>1650570.7050676523</v>
      </c>
    </row>
    <row r="8" spans="1:7" x14ac:dyDescent="0.25">
      <c r="A8" s="32">
        <v>16</v>
      </c>
      <c r="B8" s="13" t="s">
        <v>15</v>
      </c>
      <c r="C8" s="164">
        <v>1409657.9092009971</v>
      </c>
      <c r="D8" s="164">
        <v>-29276.210337117154</v>
      </c>
      <c r="E8" s="164">
        <v>-394233.59785624396</v>
      </c>
      <c r="F8" s="164">
        <v>-17151.735045212274</v>
      </c>
      <c r="G8" s="300">
        <f>Verokompensaatiot[[#This Row],[Korvaukset vuosilta 2010-2023, €]]+Verokompensaatiot[[#This Row],[Veromenetysten korvaus 2024]]+Verokompensaatiot[[#This Row],[Veromenetysten korvaus 2025]]+Verokompensaatiot[[#This Row],[Veromenetysten korvaus 2026]]</f>
        <v>968996.36596242373</v>
      </c>
    </row>
    <row r="9" spans="1:7" x14ac:dyDescent="0.25">
      <c r="A9" s="32">
        <v>18</v>
      </c>
      <c r="B9" s="13" t="s">
        <v>16</v>
      </c>
      <c r="C9" s="164">
        <v>844062.0157252152</v>
      </c>
      <c r="D9" s="164">
        <v>-33517.066494043691</v>
      </c>
      <c r="E9" s="164">
        <v>-370783.49762091861</v>
      </c>
      <c r="F9" s="164">
        <v>-26375.479508391891</v>
      </c>
      <c r="G9" s="300">
        <f>Verokompensaatiot[[#This Row],[Korvaukset vuosilta 2010-2023, €]]+Verokompensaatiot[[#This Row],[Veromenetysten korvaus 2024]]+Verokompensaatiot[[#This Row],[Veromenetysten korvaus 2025]]+Verokompensaatiot[[#This Row],[Veromenetysten korvaus 2026]]</f>
        <v>413385.97210186103</v>
      </c>
    </row>
    <row r="10" spans="1:7" x14ac:dyDescent="0.25">
      <c r="A10" s="32">
        <v>19</v>
      </c>
      <c r="B10" s="13" t="s">
        <v>17</v>
      </c>
      <c r="C10" s="164">
        <v>661630.39903514739</v>
      </c>
      <c r="D10" s="164">
        <v>-26280.386824124002</v>
      </c>
      <c r="E10" s="164">
        <v>-319806.42078676022</v>
      </c>
      <c r="F10" s="164">
        <v>-14322.334197162014</v>
      </c>
      <c r="G10" s="300">
        <f>Verokompensaatiot[[#This Row],[Korvaukset vuosilta 2010-2023, €]]+Verokompensaatiot[[#This Row],[Veromenetysten korvaus 2024]]+Verokompensaatiot[[#This Row],[Veromenetysten korvaus 2025]]+Verokompensaatiot[[#This Row],[Veromenetysten korvaus 2026]]</f>
        <v>301221.25722710113</v>
      </c>
    </row>
    <row r="11" spans="1:7" x14ac:dyDescent="0.25">
      <c r="A11" s="32">
        <v>20</v>
      </c>
      <c r="B11" s="13" t="s">
        <v>18</v>
      </c>
      <c r="C11" s="164">
        <v>2774244.065687079</v>
      </c>
      <c r="D11" s="164">
        <v>-86446.32441932059</v>
      </c>
      <c r="E11" s="164">
        <v>-1486098.6948532972</v>
      </c>
      <c r="F11" s="164">
        <v>-71850.247722504326</v>
      </c>
      <c r="G11" s="300">
        <f>Verokompensaatiot[[#This Row],[Korvaukset vuosilta 2010-2023, €]]+Verokompensaatiot[[#This Row],[Veromenetysten korvaus 2024]]+Verokompensaatiot[[#This Row],[Veromenetysten korvaus 2025]]+Verokompensaatiot[[#This Row],[Veromenetysten korvaus 2026]]</f>
        <v>1129848.7986919568</v>
      </c>
    </row>
    <row r="12" spans="1:7" x14ac:dyDescent="0.25">
      <c r="A12" s="32">
        <v>46</v>
      </c>
      <c r="B12" s="13" t="s">
        <v>19</v>
      </c>
      <c r="C12" s="164">
        <v>299258.7460745069</v>
      </c>
      <c r="D12" s="164">
        <v>-1059.9879670155156</v>
      </c>
      <c r="E12" s="164">
        <v>-56533.642310466297</v>
      </c>
      <c r="F12" s="164">
        <v>4066.722287729825</v>
      </c>
      <c r="G12" s="300">
        <f>Verokompensaatiot[[#This Row],[Korvaukset vuosilta 2010-2023, €]]+Verokompensaatiot[[#This Row],[Veromenetysten korvaus 2024]]+Verokompensaatiot[[#This Row],[Veromenetysten korvaus 2025]]+Verokompensaatiot[[#This Row],[Veromenetysten korvaus 2026]]</f>
        <v>245731.83808475488</v>
      </c>
    </row>
    <row r="13" spans="1:7" x14ac:dyDescent="0.25">
      <c r="A13" s="32">
        <v>47</v>
      </c>
      <c r="B13" s="13" t="s">
        <v>20</v>
      </c>
      <c r="C13" s="164">
        <v>388613.91736976686</v>
      </c>
      <c r="D13" s="164">
        <v>214.58720829088975</v>
      </c>
      <c r="E13" s="164">
        <v>-108039.22099670433</v>
      </c>
      <c r="F13" s="164">
        <v>4891.3328146014574</v>
      </c>
      <c r="G13" s="300">
        <f>Verokompensaatiot[[#This Row],[Korvaukset vuosilta 2010-2023, €]]+Verokompensaatiot[[#This Row],[Veromenetysten korvaus 2024]]+Verokompensaatiot[[#This Row],[Veromenetysten korvaus 2025]]+Verokompensaatiot[[#This Row],[Veromenetysten korvaus 2026]]</f>
        <v>285680.61639595486</v>
      </c>
    </row>
    <row r="14" spans="1:7" x14ac:dyDescent="0.25">
      <c r="A14" s="32">
        <v>49</v>
      </c>
      <c r="B14" s="13" t="s">
        <v>21</v>
      </c>
      <c r="C14" s="164">
        <v>30593192.016809568</v>
      </c>
      <c r="D14" s="164">
        <v>256709.25596878759</v>
      </c>
      <c r="E14" s="164">
        <v>-7551179.294572494</v>
      </c>
      <c r="F14" s="164">
        <v>-1579160.4075985425</v>
      </c>
      <c r="G14" s="300">
        <f>Verokompensaatiot[[#This Row],[Korvaukset vuosilta 2010-2023, €]]+Verokompensaatiot[[#This Row],[Veromenetysten korvaus 2024]]+Verokompensaatiot[[#This Row],[Veromenetysten korvaus 2025]]+Verokompensaatiot[[#This Row],[Veromenetysten korvaus 2026]]</f>
        <v>21719561.570607316</v>
      </c>
    </row>
    <row r="15" spans="1:7" x14ac:dyDescent="0.25">
      <c r="A15" s="32">
        <v>50</v>
      </c>
      <c r="B15" s="13" t="s">
        <v>22</v>
      </c>
      <c r="C15" s="164">
        <v>2090451.7902924223</v>
      </c>
      <c r="D15" s="164">
        <v>-41616.654817366471</v>
      </c>
      <c r="E15" s="164">
        <v>-921706.52351261978</v>
      </c>
      <c r="F15" s="164">
        <v>-44017.927956467807</v>
      </c>
      <c r="G15" s="300">
        <f>Verokompensaatiot[[#This Row],[Korvaukset vuosilta 2010-2023, €]]+Verokompensaatiot[[#This Row],[Veromenetysten korvaus 2024]]+Verokompensaatiot[[#This Row],[Veromenetysten korvaus 2025]]+Verokompensaatiot[[#This Row],[Veromenetysten korvaus 2026]]</f>
        <v>1083110.6840059683</v>
      </c>
    </row>
    <row r="16" spans="1:7" x14ac:dyDescent="0.25">
      <c r="A16" s="32">
        <v>51</v>
      </c>
      <c r="B16" s="13" t="s">
        <v>23</v>
      </c>
      <c r="C16" s="164">
        <v>1803744.0505200345</v>
      </c>
      <c r="D16" s="164">
        <v>-20371.966430214528</v>
      </c>
      <c r="E16" s="164">
        <v>-471799.55114748649</v>
      </c>
      <c r="F16" s="164">
        <v>-29655.272978479778</v>
      </c>
      <c r="G16" s="300">
        <f>Verokompensaatiot[[#This Row],[Korvaukset vuosilta 2010-2023, €]]+Verokompensaatiot[[#This Row],[Veromenetysten korvaus 2024]]+Verokompensaatiot[[#This Row],[Veromenetysten korvaus 2025]]+Verokompensaatiot[[#This Row],[Veromenetysten korvaus 2026]]</f>
        <v>1281917.2599638538</v>
      </c>
    </row>
    <row r="17" spans="1:7" x14ac:dyDescent="0.25">
      <c r="A17" s="32">
        <v>52</v>
      </c>
      <c r="B17" s="13" t="s">
        <v>24</v>
      </c>
      <c r="C17" s="164">
        <v>548990.38673231238</v>
      </c>
      <c r="D17" s="164">
        <v>-2911.492499777406</v>
      </c>
      <c r="E17" s="164">
        <v>-184214.11356300506</v>
      </c>
      <c r="F17" s="164">
        <v>-848.48896293510916</v>
      </c>
      <c r="G17" s="300">
        <f>Verokompensaatiot[[#This Row],[Korvaukset vuosilta 2010-2023, €]]+Verokompensaatiot[[#This Row],[Veromenetysten korvaus 2024]]+Verokompensaatiot[[#This Row],[Veromenetysten korvaus 2025]]+Verokompensaatiot[[#This Row],[Veromenetysten korvaus 2026]]</f>
        <v>361016.29170659487</v>
      </c>
    </row>
    <row r="18" spans="1:7" x14ac:dyDescent="0.25">
      <c r="A18" s="32">
        <v>61</v>
      </c>
      <c r="B18" s="13" t="s">
        <v>25</v>
      </c>
      <c r="C18" s="164">
        <v>3033193.7414299296</v>
      </c>
      <c r="D18" s="164">
        <v>-5565.1227767796081</v>
      </c>
      <c r="E18" s="164">
        <v>-1093826.3885617543</v>
      </c>
      <c r="F18" s="164">
        <v>20608.590525416366</v>
      </c>
      <c r="G18" s="300">
        <f>Verokompensaatiot[[#This Row],[Korvaukset vuosilta 2010-2023, €]]+Verokompensaatiot[[#This Row],[Veromenetysten korvaus 2024]]+Verokompensaatiot[[#This Row],[Veromenetysten korvaus 2025]]+Verokompensaatiot[[#This Row],[Veromenetysten korvaus 2026]]</f>
        <v>1954410.820616812</v>
      </c>
    </row>
    <row r="19" spans="1:7" x14ac:dyDescent="0.25">
      <c r="A19" s="32">
        <v>69</v>
      </c>
      <c r="B19" s="13" t="s">
        <v>26</v>
      </c>
      <c r="C19" s="164">
        <v>1358836.9357966036</v>
      </c>
      <c r="D19" s="164">
        <v>1873.121967449817</v>
      </c>
      <c r="E19" s="164">
        <v>-581729.65076901764</v>
      </c>
      <c r="F19" s="164">
        <v>1732.3139236287261</v>
      </c>
      <c r="G19" s="300">
        <f>Verokompensaatiot[[#This Row],[Korvaukset vuosilta 2010-2023, €]]+Verokompensaatiot[[#This Row],[Veromenetysten korvaus 2024]]+Verokompensaatiot[[#This Row],[Veromenetysten korvaus 2025]]+Verokompensaatiot[[#This Row],[Veromenetysten korvaus 2026]]</f>
        <v>780712.72091866448</v>
      </c>
    </row>
    <row r="20" spans="1:7" x14ac:dyDescent="0.25">
      <c r="A20" s="32">
        <v>71</v>
      </c>
      <c r="B20" s="13" t="s">
        <v>27</v>
      </c>
      <c r="C20" s="164">
        <v>1381039.5184965217</v>
      </c>
      <c r="D20" s="164">
        <v>1833.9800033458559</v>
      </c>
      <c r="E20" s="164">
        <v>-453051.38100909308</v>
      </c>
      <c r="F20" s="164">
        <v>16760.77110629392</v>
      </c>
      <c r="G20" s="300">
        <f>Verokompensaatiot[[#This Row],[Korvaukset vuosilta 2010-2023, €]]+Verokompensaatiot[[#This Row],[Veromenetysten korvaus 2024]]+Verokompensaatiot[[#This Row],[Veromenetysten korvaus 2025]]+Verokompensaatiot[[#This Row],[Veromenetysten korvaus 2026]]</f>
        <v>946582.88859706838</v>
      </c>
    </row>
    <row r="21" spans="1:7" x14ac:dyDescent="0.25">
      <c r="A21" s="32">
        <v>72</v>
      </c>
      <c r="B21" s="13" t="s">
        <v>28</v>
      </c>
      <c r="C21" s="164">
        <v>170460.73771434132</v>
      </c>
      <c r="D21" s="164">
        <v>177.07913371267523</v>
      </c>
      <c r="E21" s="164">
        <v>-62374.471410195263</v>
      </c>
      <c r="F21" s="164">
        <v>-1495.235464817011</v>
      </c>
      <c r="G21" s="300">
        <f>Verokompensaatiot[[#This Row],[Korvaukset vuosilta 2010-2023, €]]+Verokompensaatiot[[#This Row],[Veromenetysten korvaus 2024]]+Verokompensaatiot[[#This Row],[Veromenetysten korvaus 2025]]+Verokompensaatiot[[#This Row],[Veromenetysten korvaus 2026]]</f>
        <v>106768.10997304173</v>
      </c>
    </row>
    <row r="22" spans="1:7" x14ac:dyDescent="0.25">
      <c r="A22" s="32">
        <v>74</v>
      </c>
      <c r="B22" s="13" t="s">
        <v>29</v>
      </c>
      <c r="C22" s="164">
        <v>286522.37275305961</v>
      </c>
      <c r="D22" s="164">
        <v>1297.8568536715866</v>
      </c>
      <c r="E22" s="164">
        <v>-81291.188988000315</v>
      </c>
      <c r="F22" s="164">
        <v>5123.0769660292081</v>
      </c>
      <c r="G22" s="300">
        <f>Verokompensaatiot[[#This Row],[Korvaukset vuosilta 2010-2023, €]]+Verokompensaatiot[[#This Row],[Veromenetysten korvaus 2024]]+Verokompensaatiot[[#This Row],[Veromenetysten korvaus 2025]]+Verokompensaatiot[[#This Row],[Veromenetysten korvaus 2026]]</f>
        <v>211652.1175847601</v>
      </c>
    </row>
    <row r="23" spans="1:7" x14ac:dyDescent="0.25">
      <c r="A23" s="32">
        <v>75</v>
      </c>
      <c r="B23" s="13" t="s">
        <v>30</v>
      </c>
      <c r="C23" s="164">
        <v>3237145.3558460632</v>
      </c>
      <c r="D23" s="164">
        <v>-62269.166173174111</v>
      </c>
      <c r="E23" s="164">
        <v>-1569372.8794420813</v>
      </c>
      <c r="F23" s="164">
        <v>-66357.550842502853</v>
      </c>
      <c r="G23" s="300">
        <f>Verokompensaatiot[[#This Row],[Korvaukset vuosilta 2010-2023, €]]+Verokompensaatiot[[#This Row],[Veromenetysten korvaus 2024]]+Verokompensaatiot[[#This Row],[Veromenetysten korvaus 2025]]+Verokompensaatiot[[#This Row],[Veromenetysten korvaus 2026]]</f>
        <v>1539145.759388305</v>
      </c>
    </row>
    <row r="24" spans="1:7" x14ac:dyDescent="0.25">
      <c r="A24" s="32">
        <v>77</v>
      </c>
      <c r="B24" s="13" t="s">
        <v>31</v>
      </c>
      <c r="C24" s="164">
        <v>1062975.310328146</v>
      </c>
      <c r="D24" s="164">
        <v>-15869.574127233285</v>
      </c>
      <c r="E24" s="164">
        <v>-307899.06259975146</v>
      </c>
      <c r="F24" s="164">
        <v>8786.5866546432699</v>
      </c>
      <c r="G24" s="300">
        <f>Verokompensaatiot[[#This Row],[Korvaukset vuosilta 2010-2023, €]]+Verokompensaatiot[[#This Row],[Veromenetysten korvaus 2024]]+Verokompensaatiot[[#This Row],[Veromenetysten korvaus 2025]]+Verokompensaatiot[[#This Row],[Veromenetysten korvaus 2026]]</f>
        <v>747993.26025580452</v>
      </c>
    </row>
    <row r="25" spans="1:7" x14ac:dyDescent="0.25">
      <c r="A25" s="32">
        <v>78</v>
      </c>
      <c r="B25" s="13" t="s">
        <v>32</v>
      </c>
      <c r="C25" s="164">
        <v>1250756.2643230706</v>
      </c>
      <c r="D25" s="164">
        <v>-7940.970779633657</v>
      </c>
      <c r="E25" s="164">
        <v>-610070.10247853037</v>
      </c>
      <c r="F25" s="164">
        <v>-54241.422632164118</v>
      </c>
      <c r="G25" s="300">
        <f>Verokompensaatiot[[#This Row],[Korvaukset vuosilta 2010-2023, €]]+Verokompensaatiot[[#This Row],[Veromenetysten korvaus 2024]]+Verokompensaatiot[[#This Row],[Veromenetysten korvaus 2025]]+Verokompensaatiot[[#This Row],[Veromenetysten korvaus 2026]]</f>
        <v>578503.76843274257</v>
      </c>
    </row>
    <row r="26" spans="1:7" x14ac:dyDescent="0.25">
      <c r="A26" s="32">
        <v>79</v>
      </c>
      <c r="B26" s="13" t="s">
        <v>33</v>
      </c>
      <c r="C26" s="164">
        <v>1086400.6993279201</v>
      </c>
      <c r="D26" s="164">
        <v>-22170.345703692783</v>
      </c>
      <c r="E26" s="164">
        <v>-472833.31486961956</v>
      </c>
      <c r="F26" s="164">
        <v>-16360.814848775561</v>
      </c>
      <c r="G26" s="300">
        <f>Verokompensaatiot[[#This Row],[Korvaukset vuosilta 2010-2023, €]]+Verokompensaatiot[[#This Row],[Veromenetysten korvaus 2024]]+Verokompensaatiot[[#This Row],[Veromenetysten korvaus 2025]]+Verokompensaatiot[[#This Row],[Veromenetysten korvaus 2026]]</f>
        <v>575036.22390583216</v>
      </c>
    </row>
    <row r="27" spans="1:7" x14ac:dyDescent="0.25">
      <c r="A27" s="32">
        <v>81</v>
      </c>
      <c r="B27" s="13" t="s">
        <v>34</v>
      </c>
      <c r="C27" s="164">
        <v>628569.95055504865</v>
      </c>
      <c r="D27" s="164">
        <v>-8466.3149361640935</v>
      </c>
      <c r="E27" s="164">
        <v>-160530.36352572602</v>
      </c>
      <c r="F27" s="164">
        <v>11267.496256097642</v>
      </c>
      <c r="G27" s="300">
        <f>Verokompensaatiot[[#This Row],[Korvaukset vuosilta 2010-2023, €]]+Verokompensaatiot[[#This Row],[Veromenetysten korvaus 2024]]+Verokompensaatiot[[#This Row],[Veromenetysten korvaus 2025]]+Verokompensaatiot[[#This Row],[Veromenetysten korvaus 2026]]</f>
        <v>470840.76834925619</v>
      </c>
    </row>
    <row r="28" spans="1:7" x14ac:dyDescent="0.25">
      <c r="A28" s="32">
        <v>82</v>
      </c>
      <c r="B28" s="36" t="s">
        <v>35</v>
      </c>
      <c r="C28" s="164">
        <v>1420815.5510925855</v>
      </c>
      <c r="D28" s="164">
        <v>-31462.21124120017</v>
      </c>
      <c r="E28" s="164">
        <v>-693148.27609887638</v>
      </c>
      <c r="F28" s="164">
        <v>-58187.307396072676</v>
      </c>
      <c r="G28" s="300">
        <f>Verokompensaatiot[[#This Row],[Korvaukset vuosilta 2010-2023, €]]+Verokompensaatiot[[#This Row],[Veromenetysten korvaus 2024]]+Verokompensaatiot[[#This Row],[Veromenetysten korvaus 2025]]+Verokompensaatiot[[#This Row],[Veromenetysten korvaus 2026]]</f>
        <v>638017.75635643641</v>
      </c>
    </row>
    <row r="29" spans="1:7" x14ac:dyDescent="0.25">
      <c r="A29" s="32">
        <v>86</v>
      </c>
      <c r="B29" s="13" t="s">
        <v>36</v>
      </c>
      <c r="C29" s="164">
        <v>1438485.8113037464</v>
      </c>
      <c r="D29" s="164">
        <v>-46787.881045552524</v>
      </c>
      <c r="E29" s="164">
        <v>-658901.99564755941</v>
      </c>
      <c r="F29" s="164">
        <v>-31004.1506572693</v>
      </c>
      <c r="G29" s="300">
        <f>Verokompensaatiot[[#This Row],[Korvaukset vuosilta 2010-2023, €]]+Verokompensaatiot[[#This Row],[Veromenetysten korvaus 2024]]+Verokompensaatiot[[#This Row],[Veromenetysten korvaus 2025]]+Verokompensaatiot[[#This Row],[Veromenetysten korvaus 2026]]</f>
        <v>701791.78395336529</v>
      </c>
    </row>
    <row r="30" spans="1:7" x14ac:dyDescent="0.25">
      <c r="A30" s="32">
        <v>90</v>
      </c>
      <c r="B30" s="13" t="s">
        <v>37</v>
      </c>
      <c r="C30" s="164">
        <v>713124.3294630067</v>
      </c>
      <c r="D30" s="164">
        <v>-9095.1327604986145</v>
      </c>
      <c r="E30" s="164">
        <v>-185479.11909392165</v>
      </c>
      <c r="F30" s="164">
        <v>11000.671017911143</v>
      </c>
      <c r="G30" s="300">
        <f>Verokompensaatiot[[#This Row],[Korvaukset vuosilta 2010-2023, €]]+Verokompensaatiot[[#This Row],[Veromenetysten korvaus 2024]]+Verokompensaatiot[[#This Row],[Veromenetysten korvaus 2025]]+Verokompensaatiot[[#This Row],[Veromenetysten korvaus 2026]]</f>
        <v>529550.74862649757</v>
      </c>
    </row>
    <row r="31" spans="1:7" x14ac:dyDescent="0.25">
      <c r="A31" s="32">
        <v>91</v>
      </c>
      <c r="B31" s="13" t="s">
        <v>38</v>
      </c>
      <c r="C31" s="164">
        <v>88279488.98038578</v>
      </c>
      <c r="D31" s="164">
        <v>864623.90791999176</v>
      </c>
      <c r="E31" s="164">
        <v>-17120517.279426616</v>
      </c>
      <c r="F31" s="164">
        <v>-1164090.5398064172</v>
      </c>
      <c r="G31" s="300">
        <f>Verokompensaatiot[[#This Row],[Korvaukset vuosilta 2010-2023, €]]+Verokompensaatiot[[#This Row],[Veromenetysten korvaus 2024]]+Verokompensaatiot[[#This Row],[Veromenetysten korvaus 2025]]+Verokompensaatiot[[#This Row],[Veromenetysten korvaus 2026]]</f>
        <v>70859505.069072738</v>
      </c>
    </row>
    <row r="32" spans="1:7" x14ac:dyDescent="0.25">
      <c r="A32" s="32">
        <v>92</v>
      </c>
      <c r="B32" s="13" t="s">
        <v>39</v>
      </c>
      <c r="C32" s="164">
        <v>30036233.761776581</v>
      </c>
      <c r="D32" s="164">
        <v>262043.73591744184</v>
      </c>
      <c r="E32" s="164">
        <v>-10858804.085182799</v>
      </c>
      <c r="F32" s="164">
        <v>-429275.87253994448</v>
      </c>
      <c r="G32" s="300">
        <f>Verokompensaatiot[[#This Row],[Korvaukset vuosilta 2010-2023, €]]+Verokompensaatiot[[#This Row],[Veromenetysten korvaus 2024]]+Verokompensaatiot[[#This Row],[Veromenetysten korvaus 2025]]+Verokompensaatiot[[#This Row],[Veromenetysten korvaus 2026]]</f>
        <v>19010197.539971277</v>
      </c>
    </row>
    <row r="33" spans="1:7" x14ac:dyDescent="0.25">
      <c r="A33" s="32">
        <v>97</v>
      </c>
      <c r="B33" s="13" t="s">
        <v>40</v>
      </c>
      <c r="C33" s="164">
        <v>454103.4057926219</v>
      </c>
      <c r="D33" s="164">
        <v>-5420.4505482063032</v>
      </c>
      <c r="E33" s="164">
        <v>-96709.610457059098</v>
      </c>
      <c r="F33" s="164">
        <v>3463.0249629826421</v>
      </c>
      <c r="G33" s="300">
        <f>Verokompensaatiot[[#This Row],[Korvaukset vuosilta 2010-2023, €]]+Verokompensaatiot[[#This Row],[Veromenetysten korvaus 2024]]+Verokompensaatiot[[#This Row],[Veromenetysten korvaus 2025]]+Verokompensaatiot[[#This Row],[Veromenetysten korvaus 2026]]</f>
        <v>355436.36975033913</v>
      </c>
    </row>
    <row r="34" spans="1:7" x14ac:dyDescent="0.25">
      <c r="A34" s="32">
        <v>98</v>
      </c>
      <c r="B34" s="13" t="s">
        <v>41</v>
      </c>
      <c r="C34" s="164">
        <v>3487316.6869670535</v>
      </c>
      <c r="D34" s="164">
        <v>-69957.278490511992</v>
      </c>
      <c r="E34" s="164">
        <v>-1524478.4289035576</v>
      </c>
      <c r="F34" s="164">
        <v>-140588.6810092823</v>
      </c>
      <c r="G34" s="300">
        <f>Verokompensaatiot[[#This Row],[Korvaukset vuosilta 2010-2023, €]]+Verokompensaatiot[[#This Row],[Veromenetysten korvaus 2024]]+Verokompensaatiot[[#This Row],[Veromenetysten korvaus 2025]]+Verokompensaatiot[[#This Row],[Veromenetysten korvaus 2026]]</f>
        <v>1752292.2985637013</v>
      </c>
    </row>
    <row r="35" spans="1:7" x14ac:dyDescent="0.25">
      <c r="A35" s="32">
        <v>102</v>
      </c>
      <c r="B35" s="13" t="s">
        <v>42</v>
      </c>
      <c r="C35" s="164">
        <v>2161681.9961973326</v>
      </c>
      <c r="D35" s="164">
        <v>-21125.583266550253</v>
      </c>
      <c r="E35" s="164">
        <v>-700077.21155449282</v>
      </c>
      <c r="F35" s="164">
        <v>6850.3363858846133</v>
      </c>
      <c r="G35" s="300">
        <f>Verokompensaatiot[[#This Row],[Korvaukset vuosilta 2010-2023, €]]+Verokompensaatiot[[#This Row],[Veromenetysten korvaus 2024]]+Verokompensaatiot[[#This Row],[Veromenetysten korvaus 2025]]+Verokompensaatiot[[#This Row],[Veromenetysten korvaus 2026]]</f>
        <v>1447329.5377621741</v>
      </c>
    </row>
    <row r="36" spans="1:7" x14ac:dyDescent="0.25">
      <c r="A36" s="32">
        <v>103</v>
      </c>
      <c r="B36" s="13" t="s">
        <v>43</v>
      </c>
      <c r="C36" s="164">
        <v>497462.0541783215</v>
      </c>
      <c r="D36" s="164">
        <v>-8575.700025051141</v>
      </c>
      <c r="E36" s="164">
        <v>-141401.99399780415</v>
      </c>
      <c r="F36" s="164">
        <v>5911.4772245760632</v>
      </c>
      <c r="G36" s="300">
        <f>Verokompensaatiot[[#This Row],[Korvaukset vuosilta 2010-2023, €]]+Verokompensaatiot[[#This Row],[Veromenetysten korvaus 2024]]+Verokompensaatiot[[#This Row],[Veromenetysten korvaus 2025]]+Verokompensaatiot[[#This Row],[Veromenetysten korvaus 2026]]</f>
        <v>353395.8373800423</v>
      </c>
    </row>
    <row r="37" spans="1:7" x14ac:dyDescent="0.25">
      <c r="A37" s="32">
        <v>105</v>
      </c>
      <c r="B37" s="13" t="s">
        <v>44</v>
      </c>
      <c r="C37" s="164">
        <v>501643.3981361636</v>
      </c>
      <c r="D37" s="164">
        <v>-1219.6400483971347</v>
      </c>
      <c r="E37" s="164">
        <v>-139292.55632785035</v>
      </c>
      <c r="F37" s="164">
        <v>6040.9548424747372</v>
      </c>
      <c r="G37" s="300">
        <f>Verokompensaatiot[[#This Row],[Korvaukset vuosilta 2010-2023, €]]+Verokompensaatiot[[#This Row],[Veromenetysten korvaus 2024]]+Verokompensaatiot[[#This Row],[Veromenetysten korvaus 2025]]+Verokompensaatiot[[#This Row],[Veromenetysten korvaus 2026]]</f>
        <v>367172.15660239087</v>
      </c>
    </row>
    <row r="38" spans="1:7" x14ac:dyDescent="0.25">
      <c r="A38" s="32">
        <v>106</v>
      </c>
      <c r="B38" s="13" t="s">
        <v>45</v>
      </c>
      <c r="C38" s="164">
        <v>6711225.9388995431</v>
      </c>
      <c r="D38" s="164">
        <v>-100130.58104322977</v>
      </c>
      <c r="E38" s="164">
        <v>-2862001.6708336044</v>
      </c>
      <c r="F38" s="164">
        <v>-255180.91468459321</v>
      </c>
      <c r="G38" s="300">
        <f>Verokompensaatiot[[#This Row],[Korvaukset vuosilta 2010-2023, €]]+Verokompensaatiot[[#This Row],[Veromenetysten korvaus 2024]]+Verokompensaatiot[[#This Row],[Veromenetysten korvaus 2025]]+Verokompensaatiot[[#This Row],[Veromenetysten korvaus 2026]]</f>
        <v>3493912.7723381161</v>
      </c>
    </row>
    <row r="39" spans="1:7" x14ac:dyDescent="0.25">
      <c r="A39" s="32">
        <v>108</v>
      </c>
      <c r="B39" s="13" t="s">
        <v>46</v>
      </c>
      <c r="C39" s="164">
        <v>1764880.517693779</v>
      </c>
      <c r="D39" s="164">
        <v>-51325.121760581576</v>
      </c>
      <c r="E39" s="164">
        <v>-793008.94870812958</v>
      </c>
      <c r="F39" s="164">
        <v>-43859.301692701731</v>
      </c>
      <c r="G39" s="300">
        <f>Verokompensaatiot[[#This Row],[Korvaukset vuosilta 2010-2023, €]]+Verokompensaatiot[[#This Row],[Veromenetysten korvaus 2024]]+Verokompensaatiot[[#This Row],[Veromenetysten korvaus 2025]]+Verokompensaatiot[[#This Row],[Veromenetysten korvaus 2026]]</f>
        <v>876687.145532366</v>
      </c>
    </row>
    <row r="40" spans="1:7" x14ac:dyDescent="0.25">
      <c r="A40" s="32">
        <v>109</v>
      </c>
      <c r="B40" s="36" t="s">
        <v>47</v>
      </c>
      <c r="C40" s="164">
        <v>10510009.629210036</v>
      </c>
      <c r="D40" s="164">
        <v>-106987.82768813119</v>
      </c>
      <c r="E40" s="164">
        <v>-4291239.3461501384</v>
      </c>
      <c r="F40" s="164">
        <v>-229206.54783401568</v>
      </c>
      <c r="G40" s="300">
        <f>Verokompensaatiot[[#This Row],[Korvaukset vuosilta 2010-2023, €]]+Verokompensaatiot[[#This Row],[Veromenetysten korvaus 2024]]+Verokompensaatiot[[#This Row],[Veromenetysten korvaus 2025]]+Verokompensaatiot[[#This Row],[Veromenetysten korvaus 2026]]</f>
        <v>5882575.9075377509</v>
      </c>
    </row>
    <row r="41" spans="1:7" x14ac:dyDescent="0.25">
      <c r="A41" s="32">
        <v>111</v>
      </c>
      <c r="B41" s="36" t="s">
        <v>48</v>
      </c>
      <c r="C41" s="164">
        <v>3115929.416874825</v>
      </c>
      <c r="D41" s="164">
        <v>-43032.664248994748</v>
      </c>
      <c r="E41" s="164">
        <v>-1129151.4581371457</v>
      </c>
      <c r="F41" s="164">
        <v>-5972.7724226036262</v>
      </c>
      <c r="G41" s="300">
        <f>Verokompensaatiot[[#This Row],[Korvaukset vuosilta 2010-2023, €]]+Verokompensaatiot[[#This Row],[Veromenetysten korvaus 2024]]+Verokompensaatiot[[#This Row],[Veromenetysten korvaus 2025]]+Verokompensaatiot[[#This Row],[Veromenetysten korvaus 2026]]</f>
        <v>1937772.5220660812</v>
      </c>
    </row>
    <row r="42" spans="1:7" x14ac:dyDescent="0.25">
      <c r="A42" s="32">
        <v>139</v>
      </c>
      <c r="B42" s="36" t="s">
        <v>49</v>
      </c>
      <c r="C42" s="164">
        <v>1480868.7365664411</v>
      </c>
      <c r="D42" s="164">
        <v>-31671.882484217636</v>
      </c>
      <c r="E42" s="164">
        <v>-727512.60997754312</v>
      </c>
      <c r="F42" s="164">
        <v>-24825.617818808743</v>
      </c>
      <c r="G42" s="300">
        <f>Verokompensaatiot[[#This Row],[Korvaukset vuosilta 2010-2023, €]]+Verokompensaatiot[[#This Row],[Veromenetysten korvaus 2024]]+Verokompensaatiot[[#This Row],[Veromenetysten korvaus 2025]]+Verokompensaatiot[[#This Row],[Veromenetysten korvaus 2026]]</f>
        <v>696858.62628587161</v>
      </c>
    </row>
    <row r="43" spans="1:7" x14ac:dyDescent="0.25">
      <c r="A43" s="32">
        <v>140</v>
      </c>
      <c r="B43" s="36" t="s">
        <v>50</v>
      </c>
      <c r="C43" s="164">
        <v>3680626.5974915642</v>
      </c>
      <c r="D43" s="164">
        <v>-1209.9344271720656</v>
      </c>
      <c r="E43" s="164">
        <v>-1383093.6665097817</v>
      </c>
      <c r="F43" s="164">
        <v>-24603.134636327512</v>
      </c>
      <c r="G43" s="300">
        <f>Verokompensaatiot[[#This Row],[Korvaukset vuosilta 2010-2023, €]]+Verokompensaatiot[[#This Row],[Veromenetysten korvaus 2024]]+Verokompensaatiot[[#This Row],[Veromenetysten korvaus 2025]]+Verokompensaatiot[[#This Row],[Veromenetysten korvaus 2026]]</f>
        <v>2271719.8619182827</v>
      </c>
    </row>
    <row r="44" spans="1:7" x14ac:dyDescent="0.25">
      <c r="A44" s="32">
        <v>142</v>
      </c>
      <c r="B44" s="36" t="s">
        <v>51</v>
      </c>
      <c r="C44" s="164">
        <v>1192204.6543184984</v>
      </c>
      <c r="D44" s="164">
        <v>-23240.354477863897</v>
      </c>
      <c r="E44" s="164">
        <v>-370515.55812432914</v>
      </c>
      <c r="F44" s="164">
        <v>-5916.7944093534561</v>
      </c>
      <c r="G44" s="300">
        <f>Verokompensaatiot[[#This Row],[Korvaukset vuosilta 2010-2023, €]]+Verokompensaatiot[[#This Row],[Veromenetysten korvaus 2024]]+Verokompensaatiot[[#This Row],[Veromenetysten korvaus 2025]]+Verokompensaatiot[[#This Row],[Veromenetysten korvaus 2026]]</f>
        <v>792531.94730695186</v>
      </c>
    </row>
    <row r="45" spans="1:7" x14ac:dyDescent="0.25">
      <c r="A45" s="32">
        <v>143</v>
      </c>
      <c r="B45" s="13" t="s">
        <v>52</v>
      </c>
      <c r="C45" s="164">
        <v>1376624.8416008945</v>
      </c>
      <c r="D45" s="164">
        <v>-22604.627406575411</v>
      </c>
      <c r="E45" s="164">
        <v>-505189.36273942376</v>
      </c>
      <c r="F45" s="164">
        <v>10686.020741944574</v>
      </c>
      <c r="G45" s="300">
        <f>Verokompensaatiot[[#This Row],[Korvaukset vuosilta 2010-2023, €]]+Verokompensaatiot[[#This Row],[Veromenetysten korvaus 2024]]+Verokompensaatiot[[#This Row],[Veromenetysten korvaus 2025]]+Verokompensaatiot[[#This Row],[Veromenetysten korvaus 2026]]</f>
        <v>859516.87219683977</v>
      </c>
    </row>
    <row r="46" spans="1:7" x14ac:dyDescent="0.25">
      <c r="A46" s="32">
        <v>145</v>
      </c>
      <c r="B46" s="13" t="s">
        <v>53</v>
      </c>
      <c r="C46" s="164">
        <v>2214616.8171209665</v>
      </c>
      <c r="D46" s="164">
        <v>-35743.902947357696</v>
      </c>
      <c r="E46" s="164">
        <v>-1052566.1688117725</v>
      </c>
      <c r="F46" s="164">
        <v>-39143.383124522785</v>
      </c>
      <c r="G46" s="300">
        <f>Verokompensaatiot[[#This Row],[Korvaukset vuosilta 2010-2023, €]]+Verokompensaatiot[[#This Row],[Veromenetysten korvaus 2024]]+Verokompensaatiot[[#This Row],[Veromenetysten korvaus 2025]]+Verokompensaatiot[[#This Row],[Veromenetysten korvaus 2026]]</f>
        <v>1087163.3622373133</v>
      </c>
    </row>
    <row r="47" spans="1:7" x14ac:dyDescent="0.25">
      <c r="A47" s="32">
        <v>146</v>
      </c>
      <c r="B47" s="13" t="s">
        <v>54</v>
      </c>
      <c r="C47" s="164">
        <v>1027671.2188625727</v>
      </c>
      <c r="D47" s="164">
        <v>-712.4371671934905</v>
      </c>
      <c r="E47" s="164">
        <v>-280670.68641917239</v>
      </c>
      <c r="F47" s="164">
        <v>8567.3324600400629</v>
      </c>
      <c r="G47" s="300">
        <f>Verokompensaatiot[[#This Row],[Korvaukset vuosilta 2010-2023, €]]+Verokompensaatiot[[#This Row],[Veromenetysten korvaus 2024]]+Verokompensaatiot[[#This Row],[Veromenetysten korvaus 2025]]+Verokompensaatiot[[#This Row],[Veromenetysten korvaus 2026]]</f>
        <v>754855.42773624684</v>
      </c>
    </row>
    <row r="48" spans="1:7" x14ac:dyDescent="0.25">
      <c r="A48" s="32">
        <v>148</v>
      </c>
      <c r="B48" s="13" t="s">
        <v>55</v>
      </c>
      <c r="C48" s="164">
        <v>1158727.0007333471</v>
      </c>
      <c r="D48" s="164">
        <v>4167.097592062124</v>
      </c>
      <c r="E48" s="164">
        <v>-398365.31930656818</v>
      </c>
      <c r="F48" s="164">
        <v>-2000.6777716211254</v>
      </c>
      <c r="G48" s="300">
        <f>Verokompensaatiot[[#This Row],[Korvaukset vuosilta 2010-2023, €]]+Verokompensaatiot[[#This Row],[Veromenetysten korvaus 2024]]+Verokompensaatiot[[#This Row],[Veromenetysten korvaus 2025]]+Verokompensaatiot[[#This Row],[Veromenetysten korvaus 2026]]</f>
        <v>762528.10124721983</v>
      </c>
    </row>
    <row r="49" spans="1:7" x14ac:dyDescent="0.25">
      <c r="A49" s="32">
        <v>149</v>
      </c>
      <c r="B49" s="13" t="s">
        <v>56</v>
      </c>
      <c r="C49" s="164">
        <v>894655.11603372497</v>
      </c>
      <c r="D49" s="164">
        <v>-32224.288829976264</v>
      </c>
      <c r="E49" s="164">
        <v>-294981.47827279987</v>
      </c>
      <c r="F49" s="164">
        <v>-25049.336850803571</v>
      </c>
      <c r="G49" s="300">
        <f>Verokompensaatiot[[#This Row],[Korvaukset vuosilta 2010-2023, €]]+Verokompensaatiot[[#This Row],[Veromenetysten korvaus 2024]]+Verokompensaatiot[[#This Row],[Veromenetysten korvaus 2025]]+Verokompensaatiot[[#This Row],[Veromenetysten korvaus 2026]]</f>
        <v>542400.0120801453</v>
      </c>
    </row>
    <row r="50" spans="1:7" x14ac:dyDescent="0.25">
      <c r="A50" s="32">
        <v>151</v>
      </c>
      <c r="B50" s="13" t="s">
        <v>57</v>
      </c>
      <c r="C50" s="164">
        <v>502072.84695007186</v>
      </c>
      <c r="D50" s="164">
        <v>-2635.8584675075663</v>
      </c>
      <c r="E50" s="164">
        <v>-138525.54919588505</v>
      </c>
      <c r="F50" s="164">
        <v>6371.0701967643545</v>
      </c>
      <c r="G50" s="300">
        <f>Verokompensaatiot[[#This Row],[Korvaukset vuosilta 2010-2023, €]]+Verokompensaatiot[[#This Row],[Veromenetysten korvaus 2024]]+Verokompensaatiot[[#This Row],[Veromenetysten korvaus 2025]]+Verokompensaatiot[[#This Row],[Veromenetysten korvaus 2026]]</f>
        <v>367282.50948344363</v>
      </c>
    </row>
    <row r="51" spans="1:7" x14ac:dyDescent="0.25">
      <c r="A51" s="32">
        <v>152</v>
      </c>
      <c r="B51" s="13" t="s">
        <v>58</v>
      </c>
      <c r="C51" s="164">
        <v>939656.42120935954</v>
      </c>
      <c r="D51" s="164">
        <v>-12019.920498620108</v>
      </c>
      <c r="E51" s="164">
        <v>-304137.39143519994</v>
      </c>
      <c r="F51" s="164">
        <v>3915.303206992111</v>
      </c>
      <c r="G51" s="300">
        <f>Verokompensaatiot[[#This Row],[Korvaukset vuosilta 2010-2023, €]]+Verokompensaatiot[[#This Row],[Veromenetysten korvaus 2024]]+Verokompensaatiot[[#This Row],[Veromenetysten korvaus 2025]]+Verokompensaatiot[[#This Row],[Veromenetysten korvaus 2026]]</f>
        <v>627414.41248253151</v>
      </c>
    </row>
    <row r="52" spans="1:7" x14ac:dyDescent="0.25">
      <c r="A52" s="32">
        <v>153</v>
      </c>
      <c r="B52" s="13" t="s">
        <v>59</v>
      </c>
      <c r="C52" s="164">
        <v>3918225.3298471756</v>
      </c>
      <c r="D52" s="164">
        <v>-52268.085566149122</v>
      </c>
      <c r="E52" s="164">
        <v>-1787176.000254127</v>
      </c>
      <c r="F52" s="164">
        <v>-97123.734616900547</v>
      </c>
      <c r="G52" s="300">
        <f>Verokompensaatiot[[#This Row],[Korvaukset vuosilta 2010-2023, €]]+Verokompensaatiot[[#This Row],[Veromenetysten korvaus 2024]]+Verokompensaatiot[[#This Row],[Veromenetysten korvaus 2025]]+Verokompensaatiot[[#This Row],[Veromenetysten korvaus 2026]]</f>
        <v>1981657.509409999</v>
      </c>
    </row>
    <row r="53" spans="1:7" x14ac:dyDescent="0.25">
      <c r="A53" s="32">
        <v>165</v>
      </c>
      <c r="B53" s="13" t="s">
        <v>60</v>
      </c>
      <c r="C53" s="164">
        <v>2578411.4744891906</v>
      </c>
      <c r="D53" s="164">
        <v>-65662.161854742211</v>
      </c>
      <c r="E53" s="164">
        <v>-1215810.2410024065</v>
      </c>
      <c r="F53" s="164">
        <v>-84878.017848358722</v>
      </c>
      <c r="G53" s="300">
        <f>Verokompensaatiot[[#This Row],[Korvaukset vuosilta 2010-2023, €]]+Verokompensaatiot[[#This Row],[Veromenetysten korvaus 2024]]+Verokompensaatiot[[#This Row],[Veromenetysten korvaus 2025]]+Verokompensaatiot[[#This Row],[Veromenetysten korvaus 2026]]</f>
        <v>1212061.0537836833</v>
      </c>
    </row>
    <row r="54" spans="1:7" x14ac:dyDescent="0.25">
      <c r="A54" s="32">
        <v>167</v>
      </c>
      <c r="B54" s="13" t="s">
        <v>61</v>
      </c>
      <c r="C54" s="164">
        <v>12599686.028364584</v>
      </c>
      <c r="D54" s="164">
        <v>73193.443997824288</v>
      </c>
      <c r="E54" s="164">
        <v>-4034821.0858713635</v>
      </c>
      <c r="F54" s="164">
        <v>21910.132742489513</v>
      </c>
      <c r="G54" s="300">
        <f>Verokompensaatiot[[#This Row],[Korvaukset vuosilta 2010-2023, €]]+Verokompensaatiot[[#This Row],[Veromenetysten korvaus 2024]]+Verokompensaatiot[[#This Row],[Veromenetysten korvaus 2025]]+Verokompensaatiot[[#This Row],[Veromenetysten korvaus 2026]]</f>
        <v>8659968.5192335341</v>
      </c>
    </row>
    <row r="55" spans="1:7" x14ac:dyDescent="0.25">
      <c r="A55" s="32">
        <v>169</v>
      </c>
      <c r="B55" s="13" t="s">
        <v>62</v>
      </c>
      <c r="C55" s="164">
        <v>915355.61309493193</v>
      </c>
      <c r="D55" s="164">
        <v>-11822.327550822249</v>
      </c>
      <c r="E55" s="164">
        <v>-415600.58331881219</v>
      </c>
      <c r="F55" s="164">
        <v>-13852.697270063956</v>
      </c>
      <c r="G55" s="300">
        <f>Verokompensaatiot[[#This Row],[Korvaukset vuosilta 2010-2023, €]]+Verokompensaatiot[[#This Row],[Veromenetysten korvaus 2024]]+Verokompensaatiot[[#This Row],[Veromenetysten korvaus 2025]]+Verokompensaatiot[[#This Row],[Veromenetysten korvaus 2026]]</f>
        <v>474080.00495523348</v>
      </c>
    </row>
    <row r="56" spans="1:7" x14ac:dyDescent="0.25">
      <c r="A56" s="32">
        <v>171</v>
      </c>
      <c r="B56" s="13" t="s">
        <v>63</v>
      </c>
      <c r="C56" s="164">
        <v>946112.66206561215</v>
      </c>
      <c r="D56" s="164">
        <v>-6841.1614095781597</v>
      </c>
      <c r="E56" s="164">
        <v>-259075.11019130671</v>
      </c>
      <c r="F56" s="164">
        <v>-574.15631093726006</v>
      </c>
      <c r="G56" s="300">
        <f>Verokompensaatiot[[#This Row],[Korvaukset vuosilta 2010-2023, €]]+Verokompensaatiot[[#This Row],[Veromenetysten korvaus 2024]]+Verokompensaatiot[[#This Row],[Veromenetysten korvaus 2025]]+Verokompensaatiot[[#This Row],[Veromenetysten korvaus 2026]]</f>
        <v>679622.23415379005</v>
      </c>
    </row>
    <row r="57" spans="1:7" x14ac:dyDescent="0.25">
      <c r="A57" s="32">
        <v>172</v>
      </c>
      <c r="B57" s="13" t="s">
        <v>64</v>
      </c>
      <c r="C57" s="164">
        <v>943783.46906109573</v>
      </c>
      <c r="D57" s="164">
        <v>-13801.466014616803</v>
      </c>
      <c r="E57" s="164">
        <v>-248503.32053070053</v>
      </c>
      <c r="F57" s="164">
        <v>13898.575356666457</v>
      </c>
      <c r="G57" s="300">
        <f>Verokompensaatiot[[#This Row],[Korvaukset vuosilta 2010-2023, €]]+Verokompensaatiot[[#This Row],[Veromenetysten korvaus 2024]]+Verokompensaatiot[[#This Row],[Veromenetysten korvaus 2025]]+Verokompensaatiot[[#This Row],[Veromenetysten korvaus 2026]]</f>
        <v>695377.25787244493</v>
      </c>
    </row>
    <row r="58" spans="1:7" x14ac:dyDescent="0.25">
      <c r="A58" s="32">
        <v>176</v>
      </c>
      <c r="B58" s="13" t="s">
        <v>65</v>
      </c>
      <c r="C58" s="164">
        <v>997650.35001855297</v>
      </c>
      <c r="D58" s="164">
        <v>-940.68110962621267</v>
      </c>
      <c r="E58" s="164">
        <v>-251825.01126608351</v>
      </c>
      <c r="F58" s="164">
        <v>12483.417780047481</v>
      </c>
      <c r="G58" s="300">
        <f>Verokompensaatiot[[#This Row],[Korvaukset vuosilta 2010-2023, €]]+Verokompensaatiot[[#This Row],[Veromenetysten korvaus 2024]]+Verokompensaatiot[[#This Row],[Veromenetysten korvaus 2025]]+Verokompensaatiot[[#This Row],[Veromenetysten korvaus 2026]]</f>
        <v>757368.07542289072</v>
      </c>
    </row>
    <row r="59" spans="1:7" x14ac:dyDescent="0.25">
      <c r="A59" s="32">
        <v>177</v>
      </c>
      <c r="B59" s="13" t="s">
        <v>66</v>
      </c>
      <c r="C59" s="164">
        <v>378838.24359697849</v>
      </c>
      <c r="D59" s="164">
        <v>-6150.712737367302</v>
      </c>
      <c r="E59" s="164">
        <v>-96412.578025346767</v>
      </c>
      <c r="F59" s="164">
        <v>-450.83474704614127</v>
      </c>
      <c r="G59" s="300">
        <f>Verokompensaatiot[[#This Row],[Korvaukset vuosilta 2010-2023, €]]+Verokompensaatiot[[#This Row],[Veromenetysten korvaus 2024]]+Verokompensaatiot[[#This Row],[Veromenetysten korvaus 2025]]+Verokompensaatiot[[#This Row],[Veromenetysten korvaus 2026]]</f>
        <v>275824.11808721826</v>
      </c>
    </row>
    <row r="60" spans="1:7" x14ac:dyDescent="0.25">
      <c r="A60" s="32">
        <v>178</v>
      </c>
      <c r="B60" s="13" t="s">
        <v>67</v>
      </c>
      <c r="C60" s="164">
        <v>1352222.9635741962</v>
      </c>
      <c r="D60" s="164">
        <v>-8208.1533091010642</v>
      </c>
      <c r="E60" s="164">
        <v>-394021.84710676421</v>
      </c>
      <c r="F60" s="164">
        <v>12561.614613114205</v>
      </c>
      <c r="G60" s="300">
        <f>Verokompensaatiot[[#This Row],[Korvaukset vuosilta 2010-2023, €]]+Verokompensaatiot[[#This Row],[Veromenetysten korvaus 2024]]+Verokompensaatiot[[#This Row],[Veromenetysten korvaus 2025]]+Verokompensaatiot[[#This Row],[Veromenetysten korvaus 2026]]</f>
        <v>962554.57777144515</v>
      </c>
    </row>
    <row r="61" spans="1:7" x14ac:dyDescent="0.25">
      <c r="A61" s="32">
        <v>179</v>
      </c>
      <c r="B61" s="13" t="s">
        <v>68</v>
      </c>
      <c r="C61" s="164">
        <v>21122633.565577343</v>
      </c>
      <c r="D61" s="164">
        <v>98855.513757516979</v>
      </c>
      <c r="E61" s="164">
        <v>-8115914.9217606802</v>
      </c>
      <c r="F61" s="164">
        <v>-187489.02468173785</v>
      </c>
      <c r="G61" s="300">
        <f>Verokompensaatiot[[#This Row],[Korvaukset vuosilta 2010-2023, €]]+Verokompensaatiot[[#This Row],[Veromenetysten korvaus 2024]]+Verokompensaatiot[[#This Row],[Veromenetysten korvaus 2025]]+Verokompensaatiot[[#This Row],[Veromenetysten korvaus 2026]]</f>
        <v>12918085.132892441</v>
      </c>
    </row>
    <row r="62" spans="1:7" x14ac:dyDescent="0.25">
      <c r="A62" s="32">
        <v>181</v>
      </c>
      <c r="B62" s="13" t="s">
        <v>69</v>
      </c>
      <c r="C62" s="164">
        <v>431797.35128548706</v>
      </c>
      <c r="D62" s="164">
        <v>-5436.04570398958</v>
      </c>
      <c r="E62" s="164">
        <v>-140164.33943780555</v>
      </c>
      <c r="F62" s="164">
        <v>5921.2089617839511</v>
      </c>
      <c r="G62" s="300">
        <f>Verokompensaatiot[[#This Row],[Korvaukset vuosilta 2010-2023, €]]+Verokompensaatiot[[#This Row],[Veromenetysten korvaus 2024]]+Verokompensaatiot[[#This Row],[Veromenetysten korvaus 2025]]+Verokompensaatiot[[#This Row],[Veromenetysten korvaus 2026]]</f>
        <v>292118.17510547588</v>
      </c>
    </row>
    <row r="63" spans="1:7" x14ac:dyDescent="0.25">
      <c r="A63" s="32">
        <v>182</v>
      </c>
      <c r="B63" s="13" t="s">
        <v>70</v>
      </c>
      <c r="C63" s="164">
        <v>3333770.6346947895</v>
      </c>
      <c r="D63" s="164">
        <v>-58381.046861065261</v>
      </c>
      <c r="E63" s="164">
        <v>-1459981.9455990696</v>
      </c>
      <c r="F63" s="164">
        <v>-40209.803217239794</v>
      </c>
      <c r="G63" s="300">
        <f>Verokompensaatiot[[#This Row],[Korvaukset vuosilta 2010-2023, €]]+Verokompensaatiot[[#This Row],[Veromenetysten korvaus 2024]]+Verokompensaatiot[[#This Row],[Veromenetysten korvaus 2025]]+Verokompensaatiot[[#This Row],[Veromenetysten korvaus 2026]]</f>
        <v>1775197.839017415</v>
      </c>
    </row>
    <row r="64" spans="1:7" x14ac:dyDescent="0.25">
      <c r="A64" s="32">
        <v>186</v>
      </c>
      <c r="B64" s="13" t="s">
        <v>71</v>
      </c>
      <c r="C64" s="164">
        <v>5476934.4101341143</v>
      </c>
      <c r="D64" s="164">
        <v>-78069.60294812551</v>
      </c>
      <c r="E64" s="164">
        <v>-2815168.4664406958</v>
      </c>
      <c r="F64" s="164">
        <v>-279510.02399377822</v>
      </c>
      <c r="G64" s="300">
        <f>Verokompensaatiot[[#This Row],[Korvaukset vuosilta 2010-2023, €]]+Verokompensaatiot[[#This Row],[Veromenetysten korvaus 2024]]+Verokompensaatiot[[#This Row],[Veromenetysten korvaus 2025]]+Verokompensaatiot[[#This Row],[Veromenetysten korvaus 2026]]</f>
        <v>2304186.316751515</v>
      </c>
    </row>
    <row r="65" spans="1:7" x14ac:dyDescent="0.25">
      <c r="A65" s="32">
        <v>202</v>
      </c>
      <c r="B65" s="13" t="s">
        <v>72</v>
      </c>
      <c r="C65" s="164">
        <v>3823613.8257266618</v>
      </c>
      <c r="D65" s="164">
        <v>-84699.916626238351</v>
      </c>
      <c r="E65" s="164">
        <v>-2434802.2342072586</v>
      </c>
      <c r="F65" s="164">
        <v>-349174.18291917624</v>
      </c>
      <c r="G65" s="300">
        <f>Verokompensaatiot[[#This Row],[Korvaukset vuosilta 2010-2023, €]]+Verokompensaatiot[[#This Row],[Veromenetysten korvaus 2024]]+Verokompensaatiot[[#This Row],[Veromenetysten korvaus 2025]]+Verokompensaatiot[[#This Row],[Veromenetysten korvaus 2026]]</f>
        <v>954937.49197398871</v>
      </c>
    </row>
    <row r="66" spans="1:7" x14ac:dyDescent="0.25">
      <c r="A66" s="32">
        <v>204</v>
      </c>
      <c r="B66" s="13" t="s">
        <v>73</v>
      </c>
      <c r="C66" s="164">
        <v>625921.38121557003</v>
      </c>
      <c r="D66" s="164">
        <v>-7622.9627569143486</v>
      </c>
      <c r="E66" s="164">
        <v>-213293.81140049134</v>
      </c>
      <c r="F66" s="164">
        <v>7686.4439379218538</v>
      </c>
      <c r="G66" s="300">
        <f>Verokompensaatiot[[#This Row],[Korvaukset vuosilta 2010-2023, €]]+Verokompensaatiot[[#This Row],[Veromenetysten korvaus 2024]]+Verokompensaatiot[[#This Row],[Veromenetysten korvaus 2025]]+Verokompensaatiot[[#This Row],[Veromenetysten korvaus 2026]]</f>
        <v>412691.05099608621</v>
      </c>
    </row>
    <row r="67" spans="1:7" x14ac:dyDescent="0.25">
      <c r="A67" s="32">
        <v>205</v>
      </c>
      <c r="B67" s="13" t="s">
        <v>74</v>
      </c>
      <c r="C67" s="164">
        <v>5725031.784805065</v>
      </c>
      <c r="D67" s="164">
        <v>-6910.8818579301087</v>
      </c>
      <c r="E67" s="164">
        <v>-2582027.2366346787</v>
      </c>
      <c r="F67" s="164">
        <v>-112884.34148484358</v>
      </c>
      <c r="G67" s="300">
        <f>Verokompensaatiot[[#This Row],[Korvaukset vuosilta 2010-2023, €]]+Verokompensaatiot[[#This Row],[Veromenetysten korvaus 2024]]+Verokompensaatiot[[#This Row],[Veromenetysten korvaus 2025]]+Verokompensaatiot[[#This Row],[Veromenetysten korvaus 2026]]</f>
        <v>3023209.3248276128</v>
      </c>
    </row>
    <row r="68" spans="1:7" x14ac:dyDescent="0.25">
      <c r="A68" s="32">
        <v>208</v>
      </c>
      <c r="B68" s="13" t="s">
        <v>75</v>
      </c>
      <c r="C68" s="164">
        <v>2430519.1975263674</v>
      </c>
      <c r="D68" s="164">
        <v>-7376.2791315075774</v>
      </c>
      <c r="E68" s="164">
        <v>-775174.21859611059</v>
      </c>
      <c r="F68" s="164">
        <v>4678.3365911210713</v>
      </c>
      <c r="G68" s="300">
        <f>Verokompensaatiot[[#This Row],[Korvaukset vuosilta 2010-2023, €]]+Verokompensaatiot[[#This Row],[Veromenetysten korvaus 2024]]+Verokompensaatiot[[#This Row],[Veromenetysten korvaus 2025]]+Verokompensaatiot[[#This Row],[Veromenetysten korvaus 2026]]</f>
        <v>1652647.0363898703</v>
      </c>
    </row>
    <row r="69" spans="1:7" x14ac:dyDescent="0.25">
      <c r="A69" s="32">
        <v>211</v>
      </c>
      <c r="B69" s="13" t="s">
        <v>76</v>
      </c>
      <c r="C69" s="164">
        <v>4309006.4312020615</v>
      </c>
      <c r="D69" s="164">
        <v>-86875.951082001819</v>
      </c>
      <c r="E69" s="164">
        <v>-2826716.4680005722</v>
      </c>
      <c r="F69" s="164">
        <v>-336457.98967805388</v>
      </c>
      <c r="G69" s="300">
        <f>Verokompensaatiot[[#This Row],[Korvaukset vuosilta 2010-2023, €]]+Verokompensaatiot[[#This Row],[Veromenetysten korvaus 2024]]+Verokompensaatiot[[#This Row],[Veromenetysten korvaus 2025]]+Verokompensaatiot[[#This Row],[Veromenetysten korvaus 2026]]</f>
        <v>1058956.022441434</v>
      </c>
    </row>
    <row r="70" spans="1:7" x14ac:dyDescent="0.25">
      <c r="A70" s="32">
        <v>213</v>
      </c>
      <c r="B70" s="13" t="s">
        <v>77</v>
      </c>
      <c r="C70" s="164">
        <v>1126664.5288037318</v>
      </c>
      <c r="D70" s="164">
        <v>-16368.791765506567</v>
      </c>
      <c r="E70" s="164">
        <v>-337812.59908118763</v>
      </c>
      <c r="F70" s="164">
        <v>10985.843768576518</v>
      </c>
      <c r="G70" s="300">
        <f>Verokompensaatiot[[#This Row],[Korvaukset vuosilta 2010-2023, €]]+Verokompensaatiot[[#This Row],[Veromenetysten korvaus 2024]]+Verokompensaatiot[[#This Row],[Veromenetysten korvaus 2025]]+Verokompensaatiot[[#This Row],[Veromenetysten korvaus 2026]]</f>
        <v>783468.98172561405</v>
      </c>
    </row>
    <row r="71" spans="1:7" x14ac:dyDescent="0.25">
      <c r="A71" s="32">
        <v>214</v>
      </c>
      <c r="B71" s="13" t="s">
        <v>78</v>
      </c>
      <c r="C71" s="164">
        <v>2642332.2678220179</v>
      </c>
      <c r="D71" s="164">
        <v>4609.9258001460439</v>
      </c>
      <c r="E71" s="164">
        <v>-868222.71913751832</v>
      </c>
      <c r="F71" s="164">
        <v>11754.91119398193</v>
      </c>
      <c r="G71" s="300">
        <f>Verokompensaatiot[[#This Row],[Korvaukset vuosilta 2010-2023, €]]+Verokompensaatiot[[#This Row],[Veromenetysten korvaus 2024]]+Verokompensaatiot[[#This Row],[Veromenetysten korvaus 2025]]+Verokompensaatiot[[#This Row],[Veromenetysten korvaus 2026]]</f>
        <v>1790474.3856786278</v>
      </c>
    </row>
    <row r="72" spans="1:7" x14ac:dyDescent="0.25">
      <c r="A72" s="32">
        <v>216</v>
      </c>
      <c r="B72" s="13" t="s">
        <v>79</v>
      </c>
      <c r="C72" s="164">
        <v>301479.03133509611</v>
      </c>
      <c r="D72" s="164">
        <v>-687.33554110710202</v>
      </c>
      <c r="E72" s="164">
        <v>-73478.203416065357</v>
      </c>
      <c r="F72" s="164">
        <v>7144.0509527605318</v>
      </c>
      <c r="G72" s="300">
        <f>Verokompensaatiot[[#This Row],[Korvaukset vuosilta 2010-2023, €]]+Verokompensaatiot[[#This Row],[Veromenetysten korvaus 2024]]+Verokompensaatiot[[#This Row],[Veromenetysten korvaus 2025]]+Verokompensaatiot[[#This Row],[Veromenetysten korvaus 2026]]</f>
        <v>234457.54333068416</v>
      </c>
    </row>
    <row r="73" spans="1:7" x14ac:dyDescent="0.25">
      <c r="A73" s="32">
        <v>217</v>
      </c>
      <c r="B73" s="13" t="s">
        <v>80</v>
      </c>
      <c r="C73" s="164">
        <v>1064158.2011571038</v>
      </c>
      <c r="D73" s="164">
        <v>-12654.128782342796</v>
      </c>
      <c r="E73" s="164">
        <v>-457644.77174236166</v>
      </c>
      <c r="F73" s="164">
        <v>-2999.6267961134427</v>
      </c>
      <c r="G73" s="300">
        <f>Verokompensaatiot[[#This Row],[Korvaukset vuosilta 2010-2023, €]]+Verokompensaatiot[[#This Row],[Veromenetysten korvaus 2024]]+Verokompensaatiot[[#This Row],[Veromenetysten korvaus 2025]]+Verokompensaatiot[[#This Row],[Veromenetysten korvaus 2026]]</f>
        <v>590859.67383628583</v>
      </c>
    </row>
    <row r="74" spans="1:7" x14ac:dyDescent="0.25">
      <c r="A74" s="32">
        <v>218</v>
      </c>
      <c r="B74" s="13" t="s">
        <v>81</v>
      </c>
      <c r="C74" s="164">
        <v>340927.93071164901</v>
      </c>
      <c r="D74" s="164">
        <v>-4156.5162519142486</v>
      </c>
      <c r="E74" s="164">
        <v>-87377.570778844733</v>
      </c>
      <c r="F74" s="164">
        <v>6551.8401718341893</v>
      </c>
      <c r="G74" s="300">
        <f>Verokompensaatiot[[#This Row],[Korvaukset vuosilta 2010-2023, €]]+Verokompensaatiot[[#This Row],[Veromenetysten korvaus 2024]]+Verokompensaatiot[[#This Row],[Veromenetysten korvaus 2025]]+Verokompensaatiot[[#This Row],[Veromenetysten korvaus 2026]]</f>
        <v>255945.68385272421</v>
      </c>
    </row>
    <row r="75" spans="1:7" x14ac:dyDescent="0.25">
      <c r="A75" s="32">
        <v>224</v>
      </c>
      <c r="B75" s="13" t="s">
        <v>82</v>
      </c>
      <c r="C75" s="164">
        <v>1484090.8745698924</v>
      </c>
      <c r="D75" s="164">
        <v>-49414.161021954918</v>
      </c>
      <c r="E75" s="164">
        <v>-632022.86562951514</v>
      </c>
      <c r="F75" s="164">
        <v>-11473.419442182942</v>
      </c>
      <c r="G75" s="300">
        <f>Verokompensaatiot[[#This Row],[Korvaukset vuosilta 2010-2023, €]]+Verokompensaatiot[[#This Row],[Veromenetysten korvaus 2024]]+Verokompensaatiot[[#This Row],[Veromenetysten korvaus 2025]]+Verokompensaatiot[[#This Row],[Veromenetysten korvaus 2026]]</f>
        <v>791180.42847623944</v>
      </c>
    </row>
    <row r="76" spans="1:7" x14ac:dyDescent="0.25">
      <c r="A76" s="32">
        <v>226</v>
      </c>
      <c r="B76" s="13" t="s">
        <v>83</v>
      </c>
      <c r="C76" s="164">
        <v>806360.18822150188</v>
      </c>
      <c r="D76" s="164">
        <v>-3052.0547335777237</v>
      </c>
      <c r="E76" s="164">
        <v>-241793.45411743215</v>
      </c>
      <c r="F76" s="164">
        <v>8041.0741100519681</v>
      </c>
      <c r="G76" s="300">
        <f>Verokompensaatiot[[#This Row],[Korvaukset vuosilta 2010-2023, €]]+Verokompensaatiot[[#This Row],[Veromenetysten korvaus 2024]]+Verokompensaatiot[[#This Row],[Veromenetysten korvaus 2025]]+Verokompensaatiot[[#This Row],[Veromenetysten korvaus 2026]]</f>
        <v>569555.75348054396</v>
      </c>
    </row>
    <row r="77" spans="1:7" x14ac:dyDescent="0.25">
      <c r="A77" s="32">
        <v>230</v>
      </c>
      <c r="B77" s="13" t="s">
        <v>84</v>
      </c>
      <c r="C77" s="164">
        <v>591678.54719004012</v>
      </c>
      <c r="D77" s="164">
        <v>2846.7097255042809</v>
      </c>
      <c r="E77" s="164">
        <v>-123666.7238317186</v>
      </c>
      <c r="F77" s="164">
        <v>9624.0870933317183</v>
      </c>
      <c r="G77" s="300">
        <f>Verokompensaatiot[[#This Row],[Korvaukset vuosilta 2010-2023, €]]+Verokompensaatiot[[#This Row],[Veromenetysten korvaus 2024]]+Verokompensaatiot[[#This Row],[Veromenetysten korvaus 2025]]+Verokompensaatiot[[#This Row],[Veromenetysten korvaus 2026]]</f>
        <v>480482.62017715751</v>
      </c>
    </row>
    <row r="78" spans="1:7" x14ac:dyDescent="0.25">
      <c r="A78" s="32">
        <v>231</v>
      </c>
      <c r="B78" s="13" t="s">
        <v>85</v>
      </c>
      <c r="C78" s="164">
        <v>224270.99566541263</v>
      </c>
      <c r="D78" s="164">
        <v>-1246.3639410380288</v>
      </c>
      <c r="E78" s="164">
        <v>-83845.022433221689</v>
      </c>
      <c r="F78" s="164">
        <v>2966.0454102331032</v>
      </c>
      <c r="G78" s="300">
        <f>Verokompensaatiot[[#This Row],[Korvaukset vuosilta 2010-2023, €]]+Verokompensaatiot[[#This Row],[Veromenetysten korvaus 2024]]+Verokompensaatiot[[#This Row],[Veromenetysten korvaus 2025]]+Verokompensaatiot[[#This Row],[Veromenetysten korvaus 2026]]</f>
        <v>142145.65470138603</v>
      </c>
    </row>
    <row r="79" spans="1:7" x14ac:dyDescent="0.25">
      <c r="A79" s="32">
        <v>232</v>
      </c>
      <c r="B79" s="13" t="s">
        <v>86</v>
      </c>
      <c r="C79" s="164">
        <v>2831877.4419475589</v>
      </c>
      <c r="D79" s="164">
        <v>1967.1027031883168</v>
      </c>
      <c r="E79" s="164">
        <v>-1006484.232378429</v>
      </c>
      <c r="F79" s="164">
        <v>7815.9926368376691</v>
      </c>
      <c r="G79" s="300">
        <f>Verokompensaatiot[[#This Row],[Korvaukset vuosilta 2010-2023, €]]+Verokompensaatiot[[#This Row],[Veromenetysten korvaus 2024]]+Verokompensaatiot[[#This Row],[Veromenetysten korvaus 2025]]+Verokompensaatiot[[#This Row],[Veromenetysten korvaus 2026]]</f>
        <v>1835176.3049091562</v>
      </c>
    </row>
    <row r="80" spans="1:7" x14ac:dyDescent="0.25">
      <c r="A80" s="32">
        <v>233</v>
      </c>
      <c r="B80" s="13" t="s">
        <v>87</v>
      </c>
      <c r="C80" s="164">
        <v>3403075.8114378415</v>
      </c>
      <c r="D80" s="164">
        <v>-11068.960172852014</v>
      </c>
      <c r="E80" s="164">
        <v>-1091353.6796533908</v>
      </c>
      <c r="F80" s="164">
        <v>23223.902102699463</v>
      </c>
      <c r="G80" s="300">
        <f>Verokompensaatiot[[#This Row],[Korvaukset vuosilta 2010-2023, €]]+Verokompensaatiot[[#This Row],[Veromenetysten korvaus 2024]]+Verokompensaatiot[[#This Row],[Veromenetysten korvaus 2025]]+Verokompensaatiot[[#This Row],[Veromenetysten korvaus 2026]]</f>
        <v>2323877.0737142982</v>
      </c>
    </row>
    <row r="81" spans="1:7" x14ac:dyDescent="0.25">
      <c r="A81" s="32">
        <v>235</v>
      </c>
      <c r="B81" s="13" t="s">
        <v>88</v>
      </c>
      <c r="C81" s="164">
        <v>662205.84094886249</v>
      </c>
      <c r="D81" s="164">
        <v>-6729.8321869220408</v>
      </c>
      <c r="E81" s="164">
        <v>-188186.23578759551</v>
      </c>
      <c r="F81" s="164">
        <v>-174166.73036467063</v>
      </c>
      <c r="G81" s="300">
        <f>Verokompensaatiot[[#This Row],[Korvaukset vuosilta 2010-2023, €]]+Verokompensaatiot[[#This Row],[Veromenetysten korvaus 2024]]+Verokompensaatiot[[#This Row],[Veromenetysten korvaus 2025]]+Verokompensaatiot[[#This Row],[Veromenetysten korvaus 2026]]</f>
        <v>293123.04260967427</v>
      </c>
    </row>
    <row r="82" spans="1:7" x14ac:dyDescent="0.25">
      <c r="A82" s="32">
        <v>236</v>
      </c>
      <c r="B82" s="13" t="s">
        <v>89</v>
      </c>
      <c r="C82" s="164">
        <v>896489.68078274722</v>
      </c>
      <c r="D82" s="164">
        <v>-8636.7222732605333</v>
      </c>
      <c r="E82" s="164">
        <v>-374354.40056763758</v>
      </c>
      <c r="F82" s="164">
        <v>-1331.7039834630004</v>
      </c>
      <c r="G82" s="300">
        <f>Verokompensaatiot[[#This Row],[Korvaukset vuosilta 2010-2023, €]]+Verokompensaatiot[[#This Row],[Veromenetysten korvaus 2024]]+Verokompensaatiot[[#This Row],[Veromenetysten korvaus 2025]]+Verokompensaatiot[[#This Row],[Veromenetysten korvaus 2026]]</f>
        <v>512166.85395838605</v>
      </c>
    </row>
    <row r="83" spans="1:7" x14ac:dyDescent="0.25">
      <c r="A83" s="32">
        <v>239</v>
      </c>
      <c r="B83" s="13" t="s">
        <v>90</v>
      </c>
      <c r="C83" s="164">
        <v>464543.67246879428</v>
      </c>
      <c r="D83" s="164">
        <v>-2243.5300380938052</v>
      </c>
      <c r="E83" s="164">
        <v>-152359.19775809319</v>
      </c>
      <c r="F83" s="164">
        <v>7053.5599306301401</v>
      </c>
      <c r="G83" s="300">
        <f>Verokompensaatiot[[#This Row],[Korvaukset vuosilta 2010-2023, €]]+Verokompensaatiot[[#This Row],[Veromenetysten korvaus 2024]]+Verokompensaatiot[[#This Row],[Veromenetysten korvaus 2025]]+Verokompensaatiot[[#This Row],[Veromenetysten korvaus 2026]]</f>
        <v>316994.50460323744</v>
      </c>
    </row>
    <row r="84" spans="1:7" x14ac:dyDescent="0.25">
      <c r="A84" s="32">
        <v>240</v>
      </c>
      <c r="B84" s="13" t="s">
        <v>91</v>
      </c>
      <c r="C84" s="164">
        <v>3195185.7131914506</v>
      </c>
      <c r="D84" s="164">
        <v>19632.211339547281</v>
      </c>
      <c r="E84" s="164">
        <v>-1408534.7817503214</v>
      </c>
      <c r="F84" s="164">
        <v>-36332.371246464478</v>
      </c>
      <c r="G84" s="300">
        <f>Verokompensaatiot[[#This Row],[Korvaukset vuosilta 2010-2023, €]]+Verokompensaatiot[[#This Row],[Veromenetysten korvaus 2024]]+Verokompensaatiot[[#This Row],[Veromenetysten korvaus 2025]]+Verokompensaatiot[[#This Row],[Veromenetysten korvaus 2026]]</f>
        <v>1769950.7715342119</v>
      </c>
    </row>
    <row r="85" spans="1:7" x14ac:dyDescent="0.25">
      <c r="A85" s="32">
        <v>241</v>
      </c>
      <c r="B85" s="13" t="s">
        <v>92</v>
      </c>
      <c r="C85" s="164">
        <v>1149668.2692131842</v>
      </c>
      <c r="D85" s="164">
        <v>-17125.707925909752</v>
      </c>
      <c r="E85" s="164">
        <v>-623107.69379535713</v>
      </c>
      <c r="F85" s="164">
        <v>-56397.100425147641</v>
      </c>
      <c r="G85" s="300">
        <f>Verokompensaatiot[[#This Row],[Korvaukset vuosilta 2010-2023, €]]+Verokompensaatiot[[#This Row],[Veromenetysten korvaus 2024]]+Verokompensaatiot[[#This Row],[Veromenetysten korvaus 2025]]+Verokompensaatiot[[#This Row],[Veromenetysten korvaus 2026]]</f>
        <v>453037.76706676983</v>
      </c>
    </row>
    <row r="86" spans="1:7" x14ac:dyDescent="0.25">
      <c r="A86" s="32">
        <v>244</v>
      </c>
      <c r="B86" s="13" t="s">
        <v>93</v>
      </c>
      <c r="C86" s="164">
        <v>2097985.6613888899</v>
      </c>
      <c r="D86" s="164">
        <v>-22608.691577213824</v>
      </c>
      <c r="E86" s="164">
        <v>-1595586.8156310872</v>
      </c>
      <c r="F86" s="164">
        <v>-213259.24903035659</v>
      </c>
      <c r="G86" s="300">
        <f>Verokompensaatiot[[#This Row],[Korvaukset vuosilta 2010-2023, €]]+Verokompensaatiot[[#This Row],[Veromenetysten korvaus 2024]]+Verokompensaatiot[[#This Row],[Veromenetysten korvaus 2025]]+Verokompensaatiot[[#This Row],[Veromenetysten korvaus 2026]]</f>
        <v>266530.90515023231</v>
      </c>
    </row>
    <row r="87" spans="1:7" x14ac:dyDescent="0.25">
      <c r="A87" s="32">
        <v>245</v>
      </c>
      <c r="B87" s="13" t="s">
        <v>94</v>
      </c>
      <c r="C87" s="164">
        <v>4834905.5185733456</v>
      </c>
      <c r="D87" s="164">
        <v>-10611.50260146337</v>
      </c>
      <c r="E87" s="164">
        <v>-2167838.7039671154</v>
      </c>
      <c r="F87" s="164">
        <v>-130840.00469096894</v>
      </c>
      <c r="G87" s="300">
        <f>Verokompensaatiot[[#This Row],[Korvaukset vuosilta 2010-2023, €]]+Verokompensaatiot[[#This Row],[Veromenetysten korvaus 2024]]+Verokompensaatiot[[#This Row],[Veromenetysten korvaus 2025]]+Verokompensaatiot[[#This Row],[Veromenetysten korvaus 2026]]</f>
        <v>2525615.307313798</v>
      </c>
    </row>
    <row r="88" spans="1:7" x14ac:dyDescent="0.25">
      <c r="A88" s="32">
        <v>249</v>
      </c>
      <c r="B88" s="13" t="s">
        <v>95</v>
      </c>
      <c r="C88" s="164">
        <v>1689805.5154613359</v>
      </c>
      <c r="D88" s="164">
        <v>-24391.308529651425</v>
      </c>
      <c r="E88" s="164">
        <v>-660548.12828140042</v>
      </c>
      <c r="F88" s="164">
        <v>-1958.9024265229946</v>
      </c>
      <c r="G88" s="300">
        <f>Verokompensaatiot[[#This Row],[Korvaukset vuosilta 2010-2023, €]]+Verokompensaatiot[[#This Row],[Veromenetysten korvaus 2024]]+Verokompensaatiot[[#This Row],[Veromenetysten korvaus 2025]]+Verokompensaatiot[[#This Row],[Veromenetysten korvaus 2026]]</f>
        <v>1002907.1762237609</v>
      </c>
    </row>
    <row r="89" spans="1:7" x14ac:dyDescent="0.25">
      <c r="A89" s="32">
        <v>250</v>
      </c>
      <c r="B89" s="13" t="s">
        <v>96</v>
      </c>
      <c r="C89" s="164">
        <v>443555.78617089614</v>
      </c>
      <c r="D89" s="164">
        <v>-2263.6174868858229</v>
      </c>
      <c r="E89" s="164">
        <v>-111356.96847736332</v>
      </c>
      <c r="F89" s="164">
        <v>9056.7594884880236</v>
      </c>
      <c r="G89" s="300">
        <f>Verokompensaatiot[[#This Row],[Korvaukset vuosilta 2010-2023, €]]+Verokompensaatiot[[#This Row],[Veromenetysten korvaus 2024]]+Verokompensaatiot[[#This Row],[Veromenetysten korvaus 2025]]+Verokompensaatiot[[#This Row],[Veromenetysten korvaus 2026]]</f>
        <v>338991.95969513507</v>
      </c>
    </row>
    <row r="90" spans="1:7" x14ac:dyDescent="0.25">
      <c r="A90" s="32">
        <v>256</v>
      </c>
      <c r="B90" s="13" t="s">
        <v>97</v>
      </c>
      <c r="C90" s="164">
        <v>342078.91533434647</v>
      </c>
      <c r="D90" s="164">
        <v>1236.29663379463</v>
      </c>
      <c r="E90" s="164">
        <v>-91172.116452679969</v>
      </c>
      <c r="F90" s="164">
        <v>7480.2034378646458</v>
      </c>
      <c r="G90" s="300">
        <f>Verokompensaatiot[[#This Row],[Korvaukset vuosilta 2010-2023, €]]+Verokompensaatiot[[#This Row],[Veromenetysten korvaus 2024]]+Verokompensaatiot[[#This Row],[Veromenetysten korvaus 2025]]+Verokompensaatiot[[#This Row],[Veromenetysten korvaus 2026]]</f>
        <v>259623.29895332575</v>
      </c>
    </row>
    <row r="91" spans="1:7" x14ac:dyDescent="0.25">
      <c r="A91" s="32">
        <v>257</v>
      </c>
      <c r="B91" s="13" t="s">
        <v>98</v>
      </c>
      <c r="C91" s="164">
        <v>4555795.7102231998</v>
      </c>
      <c r="D91" s="164">
        <v>-55408.148760037038</v>
      </c>
      <c r="E91" s="164">
        <v>-2009747.6079681634</v>
      </c>
      <c r="F91" s="164">
        <v>-370258.25579591171</v>
      </c>
      <c r="G91" s="300">
        <f>Verokompensaatiot[[#This Row],[Korvaukset vuosilta 2010-2023, €]]+Verokompensaatiot[[#This Row],[Veromenetysten korvaus 2024]]+Verokompensaatiot[[#This Row],[Veromenetysten korvaus 2025]]+Verokompensaatiot[[#This Row],[Veromenetysten korvaus 2026]]</f>
        <v>2120381.6976990867</v>
      </c>
    </row>
    <row r="92" spans="1:7" x14ac:dyDescent="0.25">
      <c r="A92" s="32">
        <v>260</v>
      </c>
      <c r="B92" s="13" t="s">
        <v>99</v>
      </c>
      <c r="C92" s="164">
        <v>2114261.2532293946</v>
      </c>
      <c r="D92" s="164">
        <v>-9740.3396751202472</v>
      </c>
      <c r="E92" s="164">
        <v>-495230.18338128505</v>
      </c>
      <c r="F92" s="164">
        <v>26578.624810405992</v>
      </c>
      <c r="G92" s="300">
        <f>Verokompensaatiot[[#This Row],[Korvaukset vuosilta 2010-2023, €]]+Verokompensaatiot[[#This Row],[Veromenetysten korvaus 2024]]+Verokompensaatiot[[#This Row],[Veromenetysten korvaus 2025]]+Verokompensaatiot[[#This Row],[Veromenetysten korvaus 2026]]</f>
        <v>1635869.3549833954</v>
      </c>
    </row>
    <row r="93" spans="1:7" x14ac:dyDescent="0.25">
      <c r="A93" s="32">
        <v>261</v>
      </c>
      <c r="B93" s="13" t="s">
        <v>100</v>
      </c>
      <c r="C93" s="164">
        <v>1227445.6298316219</v>
      </c>
      <c r="D93" s="164">
        <v>-20274.40309299302</v>
      </c>
      <c r="E93" s="164">
        <v>-419711.3424278727</v>
      </c>
      <c r="F93" s="164">
        <v>-3182.0912673504999</v>
      </c>
      <c r="G93" s="300">
        <f>Verokompensaatiot[[#This Row],[Korvaukset vuosilta 2010-2023, €]]+Verokompensaatiot[[#This Row],[Veromenetysten korvaus 2024]]+Verokompensaatiot[[#This Row],[Veromenetysten korvaus 2025]]+Verokompensaatiot[[#This Row],[Veromenetysten korvaus 2026]]</f>
        <v>784277.79304340575</v>
      </c>
    </row>
    <row r="94" spans="1:7" x14ac:dyDescent="0.25">
      <c r="A94" s="32">
        <v>263</v>
      </c>
      <c r="B94" s="13" t="s">
        <v>101</v>
      </c>
      <c r="C94" s="164">
        <v>1812826.8815624351</v>
      </c>
      <c r="D94" s="164">
        <v>-6899.877684535455</v>
      </c>
      <c r="E94" s="164">
        <v>-507862.2529446237</v>
      </c>
      <c r="F94" s="164">
        <v>19017.824294009697</v>
      </c>
      <c r="G94" s="300">
        <f>Verokompensaatiot[[#This Row],[Korvaukset vuosilta 2010-2023, €]]+Verokompensaatiot[[#This Row],[Veromenetysten korvaus 2024]]+Verokompensaatiot[[#This Row],[Veromenetysten korvaus 2025]]+Verokompensaatiot[[#This Row],[Veromenetysten korvaus 2026]]</f>
        <v>1317082.5752272857</v>
      </c>
    </row>
    <row r="95" spans="1:7" x14ac:dyDescent="0.25">
      <c r="A95" s="32">
        <v>265</v>
      </c>
      <c r="B95" s="13" t="s">
        <v>102</v>
      </c>
      <c r="C95" s="164">
        <v>246432.62327001279</v>
      </c>
      <c r="D95" s="164">
        <v>-2238.0091572978954</v>
      </c>
      <c r="E95" s="164">
        <v>-68135.673543573721</v>
      </c>
      <c r="F95" s="164">
        <v>5292.278999920627</v>
      </c>
      <c r="G95" s="300">
        <f>Verokompensaatiot[[#This Row],[Korvaukset vuosilta 2010-2023, €]]+Verokompensaatiot[[#This Row],[Veromenetysten korvaus 2024]]+Verokompensaatiot[[#This Row],[Veromenetysten korvaus 2025]]+Verokompensaatiot[[#This Row],[Veromenetysten korvaus 2026]]</f>
        <v>181351.2195690618</v>
      </c>
    </row>
    <row r="96" spans="1:7" x14ac:dyDescent="0.25">
      <c r="A96" s="32">
        <v>271</v>
      </c>
      <c r="B96" s="13" t="s">
        <v>103</v>
      </c>
      <c r="C96" s="164">
        <v>1428589.0970270741</v>
      </c>
      <c r="D96" s="164">
        <v>-17662.989862291393</v>
      </c>
      <c r="E96" s="164">
        <v>-494957.24352616747</v>
      </c>
      <c r="F96" s="164">
        <v>464.69386389685587</v>
      </c>
      <c r="G96" s="300">
        <f>Verokompensaatiot[[#This Row],[Korvaukset vuosilta 2010-2023, €]]+Verokompensaatiot[[#This Row],[Veromenetysten korvaus 2024]]+Verokompensaatiot[[#This Row],[Veromenetysten korvaus 2025]]+Verokompensaatiot[[#This Row],[Veromenetysten korvaus 2026]]</f>
        <v>916433.55750251212</v>
      </c>
    </row>
    <row r="97" spans="1:7" x14ac:dyDescent="0.25">
      <c r="A97" s="32">
        <v>272</v>
      </c>
      <c r="B97" s="13" t="s">
        <v>104</v>
      </c>
      <c r="C97" s="164">
        <v>7554623.8483991884</v>
      </c>
      <c r="D97" s="164">
        <v>24511.701197499409</v>
      </c>
      <c r="E97" s="164">
        <v>-3727047.3249512766</v>
      </c>
      <c r="F97" s="164">
        <v>-186711.57306187326</v>
      </c>
      <c r="G97" s="300">
        <f>Verokompensaatiot[[#This Row],[Korvaukset vuosilta 2010-2023, €]]+Verokompensaatiot[[#This Row],[Veromenetysten korvaus 2024]]+Verokompensaatiot[[#This Row],[Veromenetysten korvaus 2025]]+Verokompensaatiot[[#This Row],[Veromenetysten korvaus 2026]]</f>
        <v>3665376.6515835379</v>
      </c>
    </row>
    <row r="98" spans="1:7" x14ac:dyDescent="0.25">
      <c r="A98" s="32">
        <v>273</v>
      </c>
      <c r="B98" s="13" t="s">
        <v>105</v>
      </c>
      <c r="C98" s="164">
        <v>755593.04019599035</v>
      </c>
      <c r="D98" s="164">
        <v>-10277.745878527101</v>
      </c>
      <c r="E98" s="164">
        <v>-320242.23390250833</v>
      </c>
      <c r="F98" s="164">
        <v>-5002.0818496600486</v>
      </c>
      <c r="G98" s="300">
        <f>Verokompensaatiot[[#This Row],[Korvaukset vuosilta 2010-2023, €]]+Verokompensaatiot[[#This Row],[Veromenetysten korvaus 2024]]+Verokompensaatiot[[#This Row],[Veromenetysten korvaus 2025]]+Verokompensaatiot[[#This Row],[Veromenetysten korvaus 2026]]</f>
        <v>420070.97856529494</v>
      </c>
    </row>
    <row r="99" spans="1:7" x14ac:dyDescent="0.25">
      <c r="A99" s="32">
        <v>275</v>
      </c>
      <c r="B99" s="13" t="s">
        <v>106</v>
      </c>
      <c r="C99" s="164">
        <v>533578.40248448518</v>
      </c>
      <c r="D99" s="164">
        <v>-11265.619631695183</v>
      </c>
      <c r="E99" s="164">
        <v>-180433.90178278243</v>
      </c>
      <c r="F99" s="164">
        <v>2452.0359743166591</v>
      </c>
      <c r="G99" s="300">
        <f>Verokompensaatiot[[#This Row],[Korvaukset vuosilta 2010-2023, €]]+Verokompensaatiot[[#This Row],[Veromenetysten korvaus 2024]]+Verokompensaatiot[[#This Row],[Veromenetysten korvaus 2025]]+Verokompensaatiot[[#This Row],[Veromenetysten korvaus 2026]]</f>
        <v>344330.91704432422</v>
      </c>
    </row>
    <row r="100" spans="1:7" x14ac:dyDescent="0.25">
      <c r="A100" s="32">
        <v>276</v>
      </c>
      <c r="B100" s="13" t="s">
        <v>107</v>
      </c>
      <c r="C100" s="164">
        <v>2027800.9120636731</v>
      </c>
      <c r="D100" s="164">
        <v>-35380.710403282828</v>
      </c>
      <c r="E100" s="164">
        <v>-1330876.6841281597</v>
      </c>
      <c r="F100" s="164">
        <v>-125959.47776784003</v>
      </c>
      <c r="G100" s="300">
        <f>Verokompensaatiot[[#This Row],[Korvaukset vuosilta 2010-2023, €]]+Verokompensaatiot[[#This Row],[Veromenetysten korvaus 2024]]+Verokompensaatiot[[#This Row],[Veromenetysten korvaus 2025]]+Verokompensaatiot[[#This Row],[Veromenetysten korvaus 2026]]</f>
        <v>535584.03976439056</v>
      </c>
    </row>
    <row r="101" spans="1:7" x14ac:dyDescent="0.25">
      <c r="A101" s="32">
        <v>280</v>
      </c>
      <c r="B101" s="13" t="s">
        <v>108</v>
      </c>
      <c r="C101" s="164">
        <v>505168.02661108016</v>
      </c>
      <c r="D101" s="164">
        <v>-7961.2831847093257</v>
      </c>
      <c r="E101" s="164">
        <v>-124313.77477306986</v>
      </c>
      <c r="F101" s="164">
        <v>9959.5917789690866</v>
      </c>
      <c r="G101" s="300">
        <f>Verokompensaatiot[[#This Row],[Korvaukset vuosilta 2010-2023, €]]+Verokompensaatiot[[#This Row],[Veromenetysten korvaus 2024]]+Verokompensaatiot[[#This Row],[Veromenetysten korvaus 2025]]+Verokompensaatiot[[#This Row],[Veromenetysten korvaus 2026]]</f>
        <v>382852.56043227011</v>
      </c>
    </row>
    <row r="102" spans="1:7" x14ac:dyDescent="0.25">
      <c r="A102" s="32">
        <v>284</v>
      </c>
      <c r="B102" s="13" t="s">
        <v>109</v>
      </c>
      <c r="C102" s="164">
        <v>510917.09850622597</v>
      </c>
      <c r="D102" s="164">
        <v>-3742.2347966200286</v>
      </c>
      <c r="E102" s="164">
        <v>-86822.967024934202</v>
      </c>
      <c r="F102" s="164">
        <v>4349.6441184927853</v>
      </c>
      <c r="G102" s="300">
        <f>Verokompensaatiot[[#This Row],[Korvaukset vuosilta 2010-2023, €]]+Verokompensaatiot[[#This Row],[Veromenetysten korvaus 2024]]+Verokompensaatiot[[#This Row],[Veromenetysten korvaus 2025]]+Verokompensaatiot[[#This Row],[Veromenetysten korvaus 2026]]</f>
        <v>424701.54080316453</v>
      </c>
    </row>
    <row r="103" spans="1:7" x14ac:dyDescent="0.25">
      <c r="A103" s="32">
        <v>285</v>
      </c>
      <c r="B103" s="13" t="s">
        <v>110</v>
      </c>
      <c r="C103" s="164">
        <v>7795134.9180065207</v>
      </c>
      <c r="D103" s="164">
        <v>-19201.476207810745</v>
      </c>
      <c r="E103" s="164">
        <v>-3688162.7203484317</v>
      </c>
      <c r="F103" s="164">
        <v>-143135.56286753519</v>
      </c>
      <c r="G103" s="300">
        <f>Verokompensaatiot[[#This Row],[Korvaukset vuosilta 2010-2023, €]]+Verokompensaatiot[[#This Row],[Veromenetysten korvaus 2024]]+Verokompensaatiot[[#This Row],[Veromenetysten korvaus 2025]]+Verokompensaatiot[[#This Row],[Veromenetysten korvaus 2026]]</f>
        <v>3944635.1585827433</v>
      </c>
    </row>
    <row r="104" spans="1:7" x14ac:dyDescent="0.25">
      <c r="A104" s="32">
        <v>286</v>
      </c>
      <c r="B104" s="13" t="s">
        <v>111</v>
      </c>
      <c r="C104" s="164">
        <v>13075249.793361761</v>
      </c>
      <c r="D104" s="164">
        <v>-161472.9118287848</v>
      </c>
      <c r="E104" s="164">
        <v>-5581453.7904420206</v>
      </c>
      <c r="F104" s="164">
        <v>-232644.85150463588</v>
      </c>
      <c r="G104" s="300">
        <f>Verokompensaatiot[[#This Row],[Korvaukset vuosilta 2010-2023, €]]+Verokompensaatiot[[#This Row],[Veromenetysten korvaus 2024]]+Verokompensaatiot[[#This Row],[Veromenetysten korvaus 2025]]+Verokompensaatiot[[#This Row],[Veromenetysten korvaus 2026]]</f>
        <v>7099678.2395863198</v>
      </c>
    </row>
    <row r="105" spans="1:7" x14ac:dyDescent="0.25">
      <c r="A105" s="32">
        <v>287</v>
      </c>
      <c r="B105" s="13" t="s">
        <v>112</v>
      </c>
      <c r="C105" s="164">
        <v>1442594.627989911</v>
      </c>
      <c r="D105" s="164">
        <v>-4716.0736271819642</v>
      </c>
      <c r="E105" s="164">
        <v>-358642.87333452317</v>
      </c>
      <c r="F105" s="164">
        <v>16998.398008943313</v>
      </c>
      <c r="G105" s="300">
        <f>Verokompensaatiot[[#This Row],[Korvaukset vuosilta 2010-2023, €]]+Verokompensaatiot[[#This Row],[Veromenetysten korvaus 2024]]+Verokompensaatiot[[#This Row],[Veromenetysten korvaus 2025]]+Verokompensaatiot[[#This Row],[Veromenetysten korvaus 2026]]</f>
        <v>1096234.0790371492</v>
      </c>
    </row>
    <row r="106" spans="1:7" x14ac:dyDescent="0.25">
      <c r="A106" s="32">
        <v>288</v>
      </c>
      <c r="B106" s="13" t="s">
        <v>113</v>
      </c>
      <c r="C106" s="164">
        <v>1335863.8451157999</v>
      </c>
      <c r="D106" s="164">
        <v>-11030.540760471424</v>
      </c>
      <c r="E106" s="164">
        <v>-393732.74382984248</v>
      </c>
      <c r="F106" s="164">
        <v>1246.4398984762156</v>
      </c>
      <c r="G106" s="300">
        <f>Verokompensaatiot[[#This Row],[Korvaukset vuosilta 2010-2023, €]]+Verokompensaatiot[[#This Row],[Veromenetysten korvaus 2024]]+Verokompensaatiot[[#This Row],[Veromenetysten korvaus 2025]]+Verokompensaatiot[[#This Row],[Veromenetysten korvaus 2026]]</f>
        <v>932347.00042396225</v>
      </c>
    </row>
    <row r="107" spans="1:7" x14ac:dyDescent="0.25">
      <c r="A107" s="32">
        <v>290</v>
      </c>
      <c r="B107" s="13" t="s">
        <v>114</v>
      </c>
      <c r="C107" s="164">
        <v>1696306.0079607312</v>
      </c>
      <c r="D107" s="164">
        <v>5948.0713953219629</v>
      </c>
      <c r="E107" s="164">
        <v>-582148.12259222451</v>
      </c>
      <c r="F107" s="164">
        <v>13280.377752239954</v>
      </c>
      <c r="G107" s="300">
        <f>Verokompensaatiot[[#This Row],[Korvaukset vuosilta 2010-2023, €]]+Verokompensaatiot[[#This Row],[Veromenetysten korvaus 2024]]+Verokompensaatiot[[#This Row],[Veromenetysten korvaus 2025]]+Verokompensaatiot[[#This Row],[Veromenetysten korvaus 2026]]</f>
        <v>1133386.3345160687</v>
      </c>
    </row>
    <row r="108" spans="1:7" x14ac:dyDescent="0.25">
      <c r="A108" s="32">
        <v>291</v>
      </c>
      <c r="B108" s="36" t="s">
        <v>115</v>
      </c>
      <c r="C108" s="164">
        <v>449064.00983901822</v>
      </c>
      <c r="D108" s="164">
        <v>-10990.4784892385</v>
      </c>
      <c r="E108" s="164">
        <v>-111936.49192382129</v>
      </c>
      <c r="F108" s="164">
        <v>7871.0349735676664</v>
      </c>
      <c r="G108" s="300">
        <f>Verokompensaatiot[[#This Row],[Korvaukset vuosilta 2010-2023, €]]+Verokompensaatiot[[#This Row],[Veromenetysten korvaus 2024]]+Verokompensaatiot[[#This Row],[Veromenetysten korvaus 2025]]+Verokompensaatiot[[#This Row],[Veromenetysten korvaus 2026]]</f>
        <v>334008.07439952611</v>
      </c>
    </row>
    <row r="109" spans="1:7" x14ac:dyDescent="0.25">
      <c r="A109" s="32">
        <v>297</v>
      </c>
      <c r="B109" s="13" t="s">
        <v>116</v>
      </c>
      <c r="C109" s="164">
        <v>19198097.359689422</v>
      </c>
      <c r="D109" s="164">
        <v>11985.211925024974</v>
      </c>
      <c r="E109" s="164">
        <v>-7016982.2991589308</v>
      </c>
      <c r="F109" s="164">
        <v>-172662.28599027044</v>
      </c>
      <c r="G109" s="300">
        <f>Verokompensaatiot[[#This Row],[Korvaukset vuosilta 2010-2023, €]]+Verokompensaatiot[[#This Row],[Veromenetysten korvaus 2024]]+Verokompensaatiot[[#This Row],[Veromenetysten korvaus 2025]]+Verokompensaatiot[[#This Row],[Veromenetysten korvaus 2026]]</f>
        <v>12020437.986465247</v>
      </c>
    </row>
    <row r="110" spans="1:7" x14ac:dyDescent="0.25">
      <c r="A110" s="301">
        <v>300</v>
      </c>
      <c r="B110" s="13" t="s">
        <v>117</v>
      </c>
      <c r="C110" s="164">
        <v>777950.7405079694</v>
      </c>
      <c r="D110" s="164">
        <v>-11119.314399482691</v>
      </c>
      <c r="E110" s="164">
        <v>-207520.2862109743</v>
      </c>
      <c r="F110" s="164">
        <v>3328.6021751783983</v>
      </c>
      <c r="G110" s="300">
        <f>Verokompensaatiot[[#This Row],[Korvaukset vuosilta 2010-2023, €]]+Verokompensaatiot[[#This Row],[Veromenetysten korvaus 2024]]+Verokompensaatiot[[#This Row],[Veromenetysten korvaus 2025]]+Verokompensaatiot[[#This Row],[Veromenetysten korvaus 2026]]</f>
        <v>562639.74207269074</v>
      </c>
    </row>
    <row r="111" spans="1:7" x14ac:dyDescent="0.25">
      <c r="A111" s="32">
        <v>301</v>
      </c>
      <c r="B111" s="13" t="s">
        <v>118</v>
      </c>
      <c r="C111" s="164">
        <v>4466289.7991133537</v>
      </c>
      <c r="D111" s="164">
        <v>-35903.693450620878</v>
      </c>
      <c r="E111" s="164">
        <v>-1262591.8698312338</v>
      </c>
      <c r="F111" s="164">
        <v>7325.8203255022854</v>
      </c>
      <c r="G111" s="300">
        <f>Verokompensaatiot[[#This Row],[Korvaukset vuosilta 2010-2023, €]]+Verokompensaatiot[[#This Row],[Veromenetysten korvaus 2024]]+Verokompensaatiot[[#This Row],[Veromenetysten korvaus 2025]]+Verokompensaatiot[[#This Row],[Veromenetysten korvaus 2026]]</f>
        <v>3175120.0561570008</v>
      </c>
    </row>
    <row r="112" spans="1:7" x14ac:dyDescent="0.25">
      <c r="A112" s="32">
        <v>304</v>
      </c>
      <c r="B112" s="13" t="s">
        <v>119</v>
      </c>
      <c r="C112" s="164">
        <v>180430.88589154329</v>
      </c>
      <c r="D112" s="164">
        <v>-5408.3362132371767</v>
      </c>
      <c r="E112" s="164">
        <v>-20210.385306894252</v>
      </c>
      <c r="F112" s="164">
        <v>-1402.4988280657694</v>
      </c>
      <c r="G112" s="300">
        <f>Verokompensaatiot[[#This Row],[Korvaukset vuosilta 2010-2023, €]]+Verokompensaatiot[[#This Row],[Veromenetysten korvaus 2024]]+Verokompensaatiot[[#This Row],[Veromenetysten korvaus 2025]]+Verokompensaatiot[[#This Row],[Veromenetysten korvaus 2026]]</f>
        <v>153409.66554334611</v>
      </c>
    </row>
    <row r="113" spans="1:7" x14ac:dyDescent="0.25">
      <c r="A113" s="32">
        <v>305</v>
      </c>
      <c r="B113" s="13" t="s">
        <v>120</v>
      </c>
      <c r="C113" s="164">
        <v>2761083.9066240285</v>
      </c>
      <c r="D113" s="164">
        <v>2089.5919143460214</v>
      </c>
      <c r="E113" s="164">
        <v>-1180292.9006276214</v>
      </c>
      <c r="F113" s="164">
        <v>-3607.1092393300423</v>
      </c>
      <c r="G113" s="300">
        <f>Verokompensaatiot[[#This Row],[Korvaukset vuosilta 2010-2023, €]]+Verokompensaatiot[[#This Row],[Veromenetysten korvaus 2024]]+Verokompensaatiot[[#This Row],[Veromenetysten korvaus 2025]]+Verokompensaatiot[[#This Row],[Veromenetysten korvaus 2026]]</f>
        <v>1579273.4886714229</v>
      </c>
    </row>
    <row r="114" spans="1:7" x14ac:dyDescent="0.25">
      <c r="A114" s="32">
        <v>309</v>
      </c>
      <c r="B114" s="13" t="s">
        <v>121</v>
      </c>
      <c r="C114" s="164">
        <v>1250746.467831986</v>
      </c>
      <c r="D114" s="164">
        <v>-824.43279710056822</v>
      </c>
      <c r="E114" s="164">
        <v>-424316.22903477773</v>
      </c>
      <c r="F114" s="164">
        <v>-1105.9016842847195</v>
      </c>
      <c r="G114" s="300">
        <f>Verokompensaatiot[[#This Row],[Korvaukset vuosilta 2010-2023, €]]+Verokompensaatiot[[#This Row],[Veromenetysten korvaus 2024]]+Verokompensaatiot[[#This Row],[Veromenetysten korvaus 2025]]+Verokompensaatiot[[#This Row],[Veromenetysten korvaus 2026]]</f>
        <v>824499.90431582299</v>
      </c>
    </row>
    <row r="115" spans="1:7" x14ac:dyDescent="0.25">
      <c r="A115" s="32">
        <v>312</v>
      </c>
      <c r="B115" s="13" t="s">
        <v>122</v>
      </c>
      <c r="C115" s="164">
        <v>292553.94335623621</v>
      </c>
      <c r="D115" s="164">
        <v>53.55695901758736</v>
      </c>
      <c r="E115" s="164">
        <v>-89783.81479726368</v>
      </c>
      <c r="F115" s="164">
        <v>2557.2775437794826</v>
      </c>
      <c r="G115" s="300">
        <f>Verokompensaatiot[[#This Row],[Korvaukset vuosilta 2010-2023, €]]+Verokompensaatiot[[#This Row],[Veromenetysten korvaus 2024]]+Verokompensaatiot[[#This Row],[Veromenetysten korvaus 2025]]+Verokompensaatiot[[#This Row],[Veromenetysten korvaus 2026]]</f>
        <v>205380.96306176961</v>
      </c>
    </row>
    <row r="116" spans="1:7" x14ac:dyDescent="0.25">
      <c r="A116" s="32">
        <v>316</v>
      </c>
      <c r="B116" s="13" t="s">
        <v>123</v>
      </c>
      <c r="C116" s="164">
        <v>826735.03650535177</v>
      </c>
      <c r="D116" s="164">
        <v>-25967.998022914395</v>
      </c>
      <c r="E116" s="164">
        <v>-311594.29630076443</v>
      </c>
      <c r="F116" s="164">
        <v>-1376.6363737646502</v>
      </c>
      <c r="G116" s="300">
        <f>Verokompensaatiot[[#This Row],[Korvaukset vuosilta 2010-2023, €]]+Verokompensaatiot[[#This Row],[Veromenetysten korvaus 2024]]+Verokompensaatiot[[#This Row],[Veromenetysten korvaus 2025]]+Verokompensaatiot[[#This Row],[Veromenetysten korvaus 2026]]</f>
        <v>487796.10580790829</v>
      </c>
    </row>
    <row r="117" spans="1:7" x14ac:dyDescent="0.25">
      <c r="A117" s="32">
        <v>317</v>
      </c>
      <c r="B117" s="13" t="s">
        <v>124</v>
      </c>
      <c r="C117" s="164">
        <v>594698.73847422237</v>
      </c>
      <c r="D117" s="164">
        <v>2530.8931114943734</v>
      </c>
      <c r="E117" s="164">
        <v>-143156.10943149432</v>
      </c>
      <c r="F117" s="164">
        <v>14913.926015059667</v>
      </c>
      <c r="G117" s="300">
        <f>Verokompensaatiot[[#This Row],[Korvaukset vuosilta 2010-2023, €]]+Verokompensaatiot[[#This Row],[Veromenetysten korvaus 2024]]+Verokompensaatiot[[#This Row],[Veromenetysten korvaus 2025]]+Verokompensaatiot[[#This Row],[Veromenetysten korvaus 2026]]</f>
        <v>468987.44816928206</v>
      </c>
    </row>
    <row r="118" spans="1:7" x14ac:dyDescent="0.25">
      <c r="A118" s="32">
        <v>320</v>
      </c>
      <c r="B118" s="13" t="s">
        <v>125</v>
      </c>
      <c r="C118" s="164">
        <v>1333239.8237081533</v>
      </c>
      <c r="D118" s="164">
        <v>585.24565922569718</v>
      </c>
      <c r="E118" s="164">
        <v>-486956.65277277958</v>
      </c>
      <c r="F118" s="164">
        <v>9246.4572422542897</v>
      </c>
      <c r="G118" s="300">
        <f>Verokompensaatiot[[#This Row],[Korvaukset vuosilta 2010-2023, €]]+Verokompensaatiot[[#This Row],[Veromenetysten korvaus 2024]]+Verokompensaatiot[[#This Row],[Veromenetysten korvaus 2025]]+Verokompensaatiot[[#This Row],[Veromenetysten korvaus 2026]]</f>
        <v>856114.87383685366</v>
      </c>
    </row>
    <row r="119" spans="1:7" x14ac:dyDescent="0.25">
      <c r="A119" s="32">
        <v>322</v>
      </c>
      <c r="B119" s="13" t="s">
        <v>126</v>
      </c>
      <c r="C119" s="164">
        <v>1276403.4791246401</v>
      </c>
      <c r="D119" s="164">
        <v>-11655.337492621484</v>
      </c>
      <c r="E119" s="164">
        <v>-250526.17683802344</v>
      </c>
      <c r="F119" s="164">
        <v>8301.0819783971201</v>
      </c>
      <c r="G119" s="300">
        <f>Verokompensaatiot[[#This Row],[Korvaukset vuosilta 2010-2023, €]]+Verokompensaatiot[[#This Row],[Veromenetysten korvaus 2024]]+Verokompensaatiot[[#This Row],[Veromenetysten korvaus 2025]]+Verokompensaatiot[[#This Row],[Veromenetysten korvaus 2026]]</f>
        <v>1022523.0467723922</v>
      </c>
    </row>
    <row r="120" spans="1:7" x14ac:dyDescent="0.25">
      <c r="A120" s="32">
        <v>398</v>
      </c>
      <c r="B120" s="13" t="s">
        <v>127</v>
      </c>
      <c r="C120" s="164">
        <v>18168313.588099688</v>
      </c>
      <c r="D120" s="164">
        <v>55941.783712439588</v>
      </c>
      <c r="E120" s="164">
        <v>-7379085.2674606424</v>
      </c>
      <c r="F120" s="164">
        <v>-454735.06951707555</v>
      </c>
      <c r="G120" s="300">
        <f>Verokompensaatiot[[#This Row],[Korvaukset vuosilta 2010-2023, €]]+Verokompensaatiot[[#This Row],[Veromenetysten korvaus 2024]]+Verokompensaatiot[[#This Row],[Veromenetysten korvaus 2025]]+Verokompensaatiot[[#This Row],[Veromenetysten korvaus 2026]]</f>
        <v>10390435.034834409</v>
      </c>
    </row>
    <row r="121" spans="1:7" x14ac:dyDescent="0.25">
      <c r="A121" s="32">
        <v>399</v>
      </c>
      <c r="B121" s="13" t="s">
        <v>128</v>
      </c>
      <c r="C121" s="164">
        <v>1304513.8354180637</v>
      </c>
      <c r="D121" s="164">
        <v>-26726.277443889336</v>
      </c>
      <c r="E121" s="164">
        <v>-672374.4135159729</v>
      </c>
      <c r="F121" s="164">
        <v>-48610.617425981342</v>
      </c>
      <c r="G121" s="300">
        <f>Verokompensaatiot[[#This Row],[Korvaukset vuosilta 2010-2023, €]]+Verokompensaatiot[[#This Row],[Veromenetysten korvaus 2024]]+Verokompensaatiot[[#This Row],[Veromenetysten korvaus 2025]]+Verokompensaatiot[[#This Row],[Veromenetysten korvaus 2026]]</f>
        <v>556802.52703222015</v>
      </c>
    </row>
    <row r="122" spans="1:7" x14ac:dyDescent="0.25">
      <c r="A122" s="32">
        <v>400</v>
      </c>
      <c r="B122" s="13" t="s">
        <v>129</v>
      </c>
      <c r="C122" s="164">
        <v>1719447.5177456574</v>
      </c>
      <c r="D122" s="164">
        <v>-14883.627261236579</v>
      </c>
      <c r="E122" s="164">
        <v>-554407.19023860933</v>
      </c>
      <c r="F122" s="164">
        <v>9513.6226918477096</v>
      </c>
      <c r="G122" s="300">
        <f>Verokompensaatiot[[#This Row],[Korvaukset vuosilta 2010-2023, €]]+Verokompensaatiot[[#This Row],[Veromenetysten korvaus 2024]]+Verokompensaatiot[[#This Row],[Veromenetysten korvaus 2025]]+Verokompensaatiot[[#This Row],[Veromenetysten korvaus 2026]]</f>
        <v>1159670.3229376592</v>
      </c>
    </row>
    <row r="123" spans="1:7" x14ac:dyDescent="0.25">
      <c r="A123" s="32">
        <v>402</v>
      </c>
      <c r="B123" s="13" t="s">
        <v>130</v>
      </c>
      <c r="C123" s="164">
        <v>1916903.2441040576</v>
      </c>
      <c r="D123" s="164">
        <v>-21933.384514021083</v>
      </c>
      <c r="E123" s="164">
        <v>-674169.03370452242</v>
      </c>
      <c r="F123" s="164">
        <v>10819.984904737259</v>
      </c>
      <c r="G123" s="300">
        <f>Verokompensaatiot[[#This Row],[Korvaukset vuosilta 2010-2023, €]]+Verokompensaatiot[[#This Row],[Veromenetysten korvaus 2024]]+Verokompensaatiot[[#This Row],[Veromenetysten korvaus 2025]]+Verokompensaatiot[[#This Row],[Veromenetysten korvaus 2026]]</f>
        <v>1231620.8107902515</v>
      </c>
    </row>
    <row r="124" spans="1:7" x14ac:dyDescent="0.25">
      <c r="A124" s="32">
        <v>403</v>
      </c>
      <c r="B124" s="13" t="s">
        <v>131</v>
      </c>
      <c r="C124" s="164">
        <v>666115.83031535847</v>
      </c>
      <c r="D124" s="164">
        <v>2059.1615394292821</v>
      </c>
      <c r="E124" s="164">
        <v>-184938.33533202292</v>
      </c>
      <c r="F124" s="164">
        <v>10800.555906310468</v>
      </c>
      <c r="G124" s="300">
        <f>Verokompensaatiot[[#This Row],[Korvaukset vuosilta 2010-2023, €]]+Verokompensaatiot[[#This Row],[Veromenetysten korvaus 2024]]+Verokompensaatiot[[#This Row],[Veromenetysten korvaus 2025]]+Verokompensaatiot[[#This Row],[Veromenetysten korvaus 2026]]</f>
        <v>494037.21242907533</v>
      </c>
    </row>
    <row r="125" spans="1:7" x14ac:dyDescent="0.25">
      <c r="A125" s="32">
        <v>405</v>
      </c>
      <c r="B125" s="13" t="s">
        <v>132</v>
      </c>
      <c r="C125" s="164">
        <v>11543595.091604728</v>
      </c>
      <c r="D125" s="164">
        <v>-8570.6138128279563</v>
      </c>
      <c r="E125" s="164">
        <v>-3891961.498127982</v>
      </c>
      <c r="F125" s="164">
        <v>-68581.213862036413</v>
      </c>
      <c r="G125" s="300">
        <f>Verokompensaatiot[[#This Row],[Korvaukset vuosilta 2010-2023, €]]+Verokompensaatiot[[#This Row],[Veromenetysten korvaus 2024]]+Verokompensaatiot[[#This Row],[Veromenetysten korvaus 2025]]+Verokompensaatiot[[#This Row],[Veromenetysten korvaus 2026]]</f>
        <v>7574481.7658018814</v>
      </c>
    </row>
    <row r="126" spans="1:7" x14ac:dyDescent="0.25">
      <c r="A126" s="32">
        <v>407</v>
      </c>
      <c r="B126" s="13" t="s">
        <v>133</v>
      </c>
      <c r="C126" s="164">
        <v>646591.11122623389</v>
      </c>
      <c r="D126" s="164">
        <v>-15185.419909886448</v>
      </c>
      <c r="E126" s="164">
        <v>-137304.41093921041</v>
      </c>
      <c r="F126" s="164">
        <v>6226.3595433280343</v>
      </c>
      <c r="G126" s="300">
        <f>Verokompensaatiot[[#This Row],[Korvaukset vuosilta 2010-2023, €]]+Verokompensaatiot[[#This Row],[Veromenetysten korvaus 2024]]+Verokompensaatiot[[#This Row],[Veromenetysten korvaus 2025]]+Verokompensaatiot[[#This Row],[Veromenetysten korvaus 2026]]</f>
        <v>500327.63992046507</v>
      </c>
    </row>
    <row r="127" spans="1:7" x14ac:dyDescent="0.25">
      <c r="A127" s="32">
        <v>408</v>
      </c>
      <c r="B127" s="13" t="s">
        <v>134</v>
      </c>
      <c r="C127" s="164">
        <v>2563558.6301105171</v>
      </c>
      <c r="D127" s="164">
        <v>-13635.482583164343</v>
      </c>
      <c r="E127" s="164">
        <v>-1076569.5616173018</v>
      </c>
      <c r="F127" s="164">
        <v>-24440.192672507164</v>
      </c>
      <c r="G127" s="300">
        <f>Verokompensaatiot[[#This Row],[Korvaukset vuosilta 2010-2023, €]]+Verokompensaatiot[[#This Row],[Veromenetysten korvaus 2024]]+Verokompensaatiot[[#This Row],[Veromenetysten korvaus 2025]]+Verokompensaatiot[[#This Row],[Veromenetysten korvaus 2026]]</f>
        <v>1448913.393237544</v>
      </c>
    </row>
    <row r="128" spans="1:7" x14ac:dyDescent="0.25">
      <c r="A128" s="32">
        <v>410</v>
      </c>
      <c r="B128" s="13" t="s">
        <v>135</v>
      </c>
      <c r="C128" s="164">
        <v>2687907.5440148944</v>
      </c>
      <c r="D128" s="164">
        <v>-75178.73120966884</v>
      </c>
      <c r="E128" s="164">
        <v>-1679318.1186736976</v>
      </c>
      <c r="F128" s="164">
        <v>-107773.72551026075</v>
      </c>
      <c r="G128" s="300">
        <f>Verokompensaatiot[[#This Row],[Korvaukset vuosilta 2010-2023, €]]+Verokompensaatiot[[#This Row],[Veromenetysten korvaus 2024]]+Verokompensaatiot[[#This Row],[Veromenetysten korvaus 2025]]+Verokompensaatiot[[#This Row],[Veromenetysten korvaus 2026]]</f>
        <v>825636.96862126724</v>
      </c>
    </row>
    <row r="129" spans="1:7" x14ac:dyDescent="0.25">
      <c r="A129" s="32">
        <v>416</v>
      </c>
      <c r="B129" s="13" t="s">
        <v>136</v>
      </c>
      <c r="C129" s="164">
        <v>519339.96942344541</v>
      </c>
      <c r="D129" s="164">
        <v>-15385.331756801676</v>
      </c>
      <c r="E129" s="164">
        <v>-251222.17318637393</v>
      </c>
      <c r="F129" s="164">
        <v>-10008.703943848315</v>
      </c>
      <c r="G129" s="300">
        <f>Verokompensaatiot[[#This Row],[Korvaukset vuosilta 2010-2023, €]]+Verokompensaatiot[[#This Row],[Veromenetysten korvaus 2024]]+Verokompensaatiot[[#This Row],[Veromenetysten korvaus 2025]]+Verokompensaatiot[[#This Row],[Veromenetysten korvaus 2026]]</f>
        <v>242723.76053642147</v>
      </c>
    </row>
    <row r="130" spans="1:7" x14ac:dyDescent="0.25">
      <c r="A130" s="32">
        <v>418</v>
      </c>
      <c r="B130" s="13" t="s">
        <v>137</v>
      </c>
      <c r="C130" s="164">
        <v>2849189.1177563285</v>
      </c>
      <c r="D130" s="164">
        <v>-50746.312573366748</v>
      </c>
      <c r="E130" s="164">
        <v>-1761648.2409763657</v>
      </c>
      <c r="F130" s="164">
        <v>-249503.01592898209</v>
      </c>
      <c r="G130" s="300">
        <f>Verokompensaatiot[[#This Row],[Korvaukset vuosilta 2010-2023, €]]+Verokompensaatiot[[#This Row],[Veromenetysten korvaus 2024]]+Verokompensaatiot[[#This Row],[Veromenetysten korvaus 2025]]+Verokompensaatiot[[#This Row],[Veromenetysten korvaus 2026]]</f>
        <v>787291.54827761394</v>
      </c>
    </row>
    <row r="131" spans="1:7" x14ac:dyDescent="0.25">
      <c r="A131" s="32">
        <v>420</v>
      </c>
      <c r="B131" s="36" t="s">
        <v>138</v>
      </c>
      <c r="C131" s="164">
        <v>1701813.5055073863</v>
      </c>
      <c r="D131" s="164">
        <v>-39407.458802463298</v>
      </c>
      <c r="E131" s="164">
        <v>-643421.27579411957</v>
      </c>
      <c r="F131" s="164">
        <v>-20116.0052338846</v>
      </c>
      <c r="G131" s="300">
        <f>Verokompensaatiot[[#This Row],[Korvaukset vuosilta 2010-2023, €]]+Verokompensaatiot[[#This Row],[Veromenetysten korvaus 2024]]+Verokompensaatiot[[#This Row],[Veromenetysten korvaus 2025]]+Verokompensaatiot[[#This Row],[Veromenetysten korvaus 2026]]</f>
        <v>998868.76567691891</v>
      </c>
    </row>
    <row r="132" spans="1:7" x14ac:dyDescent="0.25">
      <c r="A132" s="32">
        <v>421</v>
      </c>
      <c r="B132" s="13" t="s">
        <v>139</v>
      </c>
      <c r="C132" s="164">
        <v>172021.70515941572</v>
      </c>
      <c r="D132" s="164">
        <v>-853.90045146670082</v>
      </c>
      <c r="E132" s="164">
        <v>-34605.714688121239</v>
      </c>
      <c r="F132" s="164">
        <v>1524.4358955662592</v>
      </c>
      <c r="G132" s="300">
        <f>Verokompensaatiot[[#This Row],[Korvaukset vuosilta 2010-2023, €]]+Verokompensaatiot[[#This Row],[Veromenetysten korvaus 2024]]+Verokompensaatiot[[#This Row],[Veromenetysten korvaus 2025]]+Verokompensaatiot[[#This Row],[Veromenetysten korvaus 2026]]</f>
        <v>138086.52591539401</v>
      </c>
    </row>
    <row r="133" spans="1:7" x14ac:dyDescent="0.25">
      <c r="A133" s="32">
        <v>422</v>
      </c>
      <c r="B133" s="13" t="s">
        <v>140</v>
      </c>
      <c r="C133" s="164">
        <v>2080063.5872202395</v>
      </c>
      <c r="D133" s="164">
        <v>3611.1073542919812</v>
      </c>
      <c r="E133" s="164">
        <v>-594719.83911012311</v>
      </c>
      <c r="F133" s="164">
        <v>16544.142627674184</v>
      </c>
      <c r="G133" s="300">
        <f>Verokompensaatiot[[#This Row],[Korvaukset vuosilta 2010-2023, €]]+Verokompensaatiot[[#This Row],[Veromenetysten korvaus 2024]]+Verokompensaatiot[[#This Row],[Veromenetysten korvaus 2025]]+Verokompensaatiot[[#This Row],[Veromenetysten korvaus 2026]]</f>
        <v>1505498.9980920823</v>
      </c>
    </row>
    <row r="134" spans="1:7" x14ac:dyDescent="0.25">
      <c r="A134" s="32">
        <v>423</v>
      </c>
      <c r="B134" s="13" t="s">
        <v>141</v>
      </c>
      <c r="C134" s="164">
        <v>2556494.2962510781</v>
      </c>
      <c r="D134" s="164">
        <v>-58439.409988994579</v>
      </c>
      <c r="E134" s="164">
        <v>-1234480.1412412196</v>
      </c>
      <c r="F134" s="164">
        <v>-152447.4575945113</v>
      </c>
      <c r="G134" s="300">
        <f>Verokompensaatiot[[#This Row],[Korvaukset vuosilta 2010-2023, €]]+Verokompensaatiot[[#This Row],[Veromenetysten korvaus 2024]]+Verokompensaatiot[[#This Row],[Veromenetysten korvaus 2025]]+Verokompensaatiot[[#This Row],[Veromenetysten korvaus 2026]]</f>
        <v>1111127.2874263525</v>
      </c>
    </row>
    <row r="135" spans="1:7" x14ac:dyDescent="0.25">
      <c r="A135" s="301">
        <v>425</v>
      </c>
      <c r="B135" s="13" t="s">
        <v>142</v>
      </c>
      <c r="C135" s="164">
        <v>1174532.8275285391</v>
      </c>
      <c r="D135" s="164">
        <v>-21878.905333113307</v>
      </c>
      <c r="E135" s="164">
        <v>-796554.87796339206</v>
      </c>
      <c r="F135" s="164">
        <v>-85424.215316376445</v>
      </c>
      <c r="G135" s="300">
        <f>Verokompensaatiot[[#This Row],[Korvaukset vuosilta 2010-2023, €]]+Verokompensaatiot[[#This Row],[Veromenetysten korvaus 2024]]+Verokompensaatiot[[#This Row],[Veromenetysten korvaus 2025]]+Verokompensaatiot[[#This Row],[Veromenetysten korvaus 2026]]</f>
        <v>270674.82891565724</v>
      </c>
    </row>
    <row r="136" spans="1:7" x14ac:dyDescent="0.25">
      <c r="A136" s="32">
        <v>426</v>
      </c>
      <c r="B136" s="13" t="s">
        <v>143</v>
      </c>
      <c r="C136" s="164">
        <v>2102356.0885772733</v>
      </c>
      <c r="D136" s="164">
        <v>-29652.11975363563</v>
      </c>
      <c r="E136" s="164">
        <v>-1060837.3888328171</v>
      </c>
      <c r="F136" s="164">
        <v>-55748.671911775389</v>
      </c>
      <c r="G136" s="300">
        <f>Verokompensaatiot[[#This Row],[Korvaukset vuosilta 2010-2023, €]]+Verokompensaatiot[[#This Row],[Veromenetysten korvaus 2024]]+Verokompensaatiot[[#This Row],[Veromenetysten korvaus 2025]]+Verokompensaatiot[[#This Row],[Veromenetysten korvaus 2026]]</f>
        <v>956117.90807904513</v>
      </c>
    </row>
    <row r="137" spans="1:7" x14ac:dyDescent="0.25">
      <c r="A137" s="32">
        <v>430</v>
      </c>
      <c r="B137" s="13" t="s">
        <v>144</v>
      </c>
      <c r="C137" s="164">
        <v>3269412.1650267849</v>
      </c>
      <c r="D137" s="164">
        <v>-7391.3179543889637</v>
      </c>
      <c r="E137" s="164">
        <v>-918272.76109818753</v>
      </c>
      <c r="F137" s="164">
        <v>24413.97233823677</v>
      </c>
      <c r="G137" s="300">
        <f>Verokompensaatiot[[#This Row],[Korvaukset vuosilta 2010-2023, €]]+Verokompensaatiot[[#This Row],[Veromenetysten korvaus 2024]]+Verokompensaatiot[[#This Row],[Veromenetysten korvaus 2025]]+Verokompensaatiot[[#This Row],[Veromenetysten korvaus 2026]]</f>
        <v>2368162.0583124454</v>
      </c>
    </row>
    <row r="138" spans="1:7" x14ac:dyDescent="0.25">
      <c r="A138" s="32">
        <v>433</v>
      </c>
      <c r="B138" s="13" t="s">
        <v>145</v>
      </c>
      <c r="C138" s="164">
        <v>1451098.149643132</v>
      </c>
      <c r="D138" s="164">
        <v>-47906.995237879455</v>
      </c>
      <c r="E138" s="164">
        <v>-517790.38961622881</v>
      </c>
      <c r="F138" s="164">
        <v>-13389.366501922077</v>
      </c>
      <c r="G138" s="300">
        <f>Verokompensaatiot[[#This Row],[Korvaukset vuosilta 2010-2023, €]]+Verokompensaatiot[[#This Row],[Veromenetysten korvaus 2024]]+Verokompensaatiot[[#This Row],[Veromenetysten korvaus 2025]]+Verokompensaatiot[[#This Row],[Veromenetysten korvaus 2026]]</f>
        <v>872011.39828710165</v>
      </c>
    </row>
    <row r="139" spans="1:7" x14ac:dyDescent="0.25">
      <c r="A139" s="32">
        <v>434</v>
      </c>
      <c r="B139" s="13" t="s">
        <v>146</v>
      </c>
      <c r="C139" s="164">
        <v>2636959.5445576711</v>
      </c>
      <c r="D139" s="164">
        <v>-54878.757201914239</v>
      </c>
      <c r="E139" s="164">
        <v>-809668.55282829155</v>
      </c>
      <c r="F139" s="164">
        <v>-20997.84607917114</v>
      </c>
      <c r="G139" s="300">
        <f>Verokompensaatiot[[#This Row],[Korvaukset vuosilta 2010-2023, €]]+Verokompensaatiot[[#This Row],[Veromenetysten korvaus 2024]]+Verokompensaatiot[[#This Row],[Veromenetysten korvaus 2025]]+Verokompensaatiot[[#This Row],[Veromenetysten korvaus 2026]]</f>
        <v>1751414.3884482943</v>
      </c>
    </row>
    <row r="140" spans="1:7" x14ac:dyDescent="0.25">
      <c r="A140" s="32">
        <v>435</v>
      </c>
      <c r="B140" s="13" t="s">
        <v>147</v>
      </c>
      <c r="C140" s="164">
        <v>151925.542487278</v>
      </c>
      <c r="D140" s="164">
        <v>-2150.6495243208856</v>
      </c>
      <c r="E140" s="164">
        <v>-21853.839660985326</v>
      </c>
      <c r="F140" s="164">
        <v>900.96374865009773</v>
      </c>
      <c r="G140" s="300">
        <f>Verokompensaatiot[[#This Row],[Korvaukset vuosilta 2010-2023, €]]+Verokompensaatiot[[#This Row],[Veromenetysten korvaus 2024]]+Verokompensaatiot[[#This Row],[Veromenetysten korvaus 2025]]+Verokompensaatiot[[#This Row],[Veromenetysten korvaus 2026]]</f>
        <v>128822.0170506219</v>
      </c>
    </row>
    <row r="141" spans="1:7" x14ac:dyDescent="0.25">
      <c r="A141" s="32">
        <v>436</v>
      </c>
      <c r="B141" s="13" t="s">
        <v>148</v>
      </c>
      <c r="C141" s="164">
        <v>323531.59803770052</v>
      </c>
      <c r="D141" s="164">
        <v>-779.09043938578634</v>
      </c>
      <c r="E141" s="164">
        <v>-118892.3001995284</v>
      </c>
      <c r="F141" s="164">
        <v>3615.6251443871042</v>
      </c>
      <c r="G141" s="300">
        <f>Verokompensaatiot[[#This Row],[Korvaukset vuosilta 2010-2023, €]]+Verokompensaatiot[[#This Row],[Veromenetysten korvaus 2024]]+Verokompensaatiot[[#This Row],[Veromenetysten korvaus 2025]]+Verokompensaatiot[[#This Row],[Veromenetysten korvaus 2026]]</f>
        <v>207475.83254317343</v>
      </c>
    </row>
    <row r="142" spans="1:7" x14ac:dyDescent="0.25">
      <c r="A142" s="32">
        <v>440</v>
      </c>
      <c r="B142" s="13" t="s">
        <v>149</v>
      </c>
      <c r="C142" s="164">
        <v>755028.9181588958</v>
      </c>
      <c r="D142" s="164">
        <v>3082.2753868955979</v>
      </c>
      <c r="E142" s="164">
        <v>-392507.78472122375</v>
      </c>
      <c r="F142" s="164">
        <v>9948.3145073119395</v>
      </c>
      <c r="G142" s="300">
        <f>Verokompensaatiot[[#This Row],[Korvaukset vuosilta 2010-2023, €]]+Verokompensaatiot[[#This Row],[Veromenetysten korvaus 2024]]+Verokompensaatiot[[#This Row],[Veromenetysten korvaus 2025]]+Verokompensaatiot[[#This Row],[Veromenetysten korvaus 2026]]</f>
        <v>375551.72333187965</v>
      </c>
    </row>
    <row r="143" spans="1:7" x14ac:dyDescent="0.25">
      <c r="A143" s="32">
        <v>441</v>
      </c>
      <c r="B143" s="13" t="s">
        <v>150</v>
      </c>
      <c r="C143" s="164">
        <v>894431.67918291781</v>
      </c>
      <c r="D143" s="164">
        <v>-18766.248921551349</v>
      </c>
      <c r="E143" s="164">
        <v>-274977.10002054134</v>
      </c>
      <c r="F143" s="164">
        <v>1182.5081916804265</v>
      </c>
      <c r="G143" s="300">
        <f>Verokompensaatiot[[#This Row],[Korvaukset vuosilta 2010-2023, €]]+Verokompensaatiot[[#This Row],[Veromenetysten korvaus 2024]]+Verokompensaatiot[[#This Row],[Veromenetysten korvaus 2025]]+Verokompensaatiot[[#This Row],[Veromenetysten korvaus 2026]]</f>
        <v>601870.83843250549</v>
      </c>
    </row>
    <row r="144" spans="1:7" x14ac:dyDescent="0.25">
      <c r="A144" s="32">
        <v>444</v>
      </c>
      <c r="B144" s="13" t="s">
        <v>151</v>
      </c>
      <c r="C144" s="164">
        <v>7224175.9161620364</v>
      </c>
      <c r="D144" s="164">
        <v>-200755.5947090371</v>
      </c>
      <c r="E144" s="164">
        <v>-2821912.7284497293</v>
      </c>
      <c r="F144" s="164">
        <v>-186706.21500061228</v>
      </c>
      <c r="G144" s="300">
        <f>Verokompensaatiot[[#This Row],[Korvaukset vuosilta 2010-2023, €]]+Verokompensaatiot[[#This Row],[Veromenetysten korvaus 2024]]+Verokompensaatiot[[#This Row],[Veromenetysten korvaus 2025]]+Verokompensaatiot[[#This Row],[Veromenetysten korvaus 2026]]</f>
        <v>4014801.378002658</v>
      </c>
    </row>
    <row r="145" spans="1:7" x14ac:dyDescent="0.25">
      <c r="A145" s="32">
        <v>445</v>
      </c>
      <c r="B145" s="13" t="s">
        <v>152</v>
      </c>
      <c r="C145" s="164">
        <v>2386424.5004629074</v>
      </c>
      <c r="D145" s="164">
        <v>-27794.871059318764</v>
      </c>
      <c r="E145" s="164">
        <v>-865733.7422630334</v>
      </c>
      <c r="F145" s="164">
        <v>-72324.066538535058</v>
      </c>
      <c r="G145" s="300">
        <f>Verokompensaatiot[[#This Row],[Korvaukset vuosilta 2010-2023, €]]+Verokompensaatiot[[#This Row],[Veromenetysten korvaus 2024]]+Verokompensaatiot[[#This Row],[Veromenetysten korvaus 2025]]+Verokompensaatiot[[#This Row],[Veromenetysten korvaus 2026]]</f>
        <v>1420571.8206020202</v>
      </c>
    </row>
    <row r="146" spans="1:7" x14ac:dyDescent="0.25">
      <c r="A146" s="32">
        <v>475</v>
      </c>
      <c r="B146" s="13" t="s">
        <v>153</v>
      </c>
      <c r="C146" s="164">
        <v>1105585.6937992242</v>
      </c>
      <c r="D146" s="164">
        <v>-16037.007773504845</v>
      </c>
      <c r="E146" s="164">
        <v>-390626.52071770286</v>
      </c>
      <c r="F146" s="164">
        <v>-3686.7216663925246</v>
      </c>
      <c r="G146" s="300">
        <f>Verokompensaatiot[[#This Row],[Korvaukset vuosilta 2010-2023, €]]+Verokompensaatiot[[#This Row],[Veromenetysten korvaus 2024]]+Verokompensaatiot[[#This Row],[Veromenetysten korvaus 2025]]+Verokompensaatiot[[#This Row],[Veromenetysten korvaus 2026]]</f>
        <v>695235.44364162406</v>
      </c>
    </row>
    <row r="147" spans="1:7" x14ac:dyDescent="0.25">
      <c r="A147" s="32">
        <v>480</v>
      </c>
      <c r="B147" s="13" t="s">
        <v>154</v>
      </c>
      <c r="C147" s="164">
        <v>434726.18160574732</v>
      </c>
      <c r="D147" s="164">
        <v>-9697.4929002840217</v>
      </c>
      <c r="E147" s="164">
        <v>-95929.204345822625</v>
      </c>
      <c r="F147" s="164">
        <v>3294.7526742051841</v>
      </c>
      <c r="G147" s="300">
        <f>Verokompensaatiot[[#This Row],[Korvaukset vuosilta 2010-2023, €]]+Verokompensaatiot[[#This Row],[Veromenetysten korvaus 2024]]+Verokompensaatiot[[#This Row],[Veromenetysten korvaus 2025]]+Verokompensaatiot[[#This Row],[Veromenetysten korvaus 2026]]</f>
        <v>332394.23703384586</v>
      </c>
    </row>
    <row r="148" spans="1:7" x14ac:dyDescent="0.25">
      <c r="A148" s="32">
        <v>481</v>
      </c>
      <c r="B148" s="13" t="s">
        <v>155</v>
      </c>
      <c r="C148" s="164">
        <v>1262495.7103223628</v>
      </c>
      <c r="D148" s="164">
        <v>-52659.810889242472</v>
      </c>
      <c r="E148" s="164">
        <v>-727063.73593901668</v>
      </c>
      <c r="F148" s="164">
        <v>-104227.29558506329</v>
      </c>
      <c r="G148" s="300">
        <f>Verokompensaatiot[[#This Row],[Korvaukset vuosilta 2010-2023, €]]+Verokompensaatiot[[#This Row],[Veromenetysten korvaus 2024]]+Verokompensaatiot[[#This Row],[Veromenetysten korvaus 2025]]+Verokompensaatiot[[#This Row],[Veromenetysten korvaus 2026]]</f>
        <v>378544.86790904042</v>
      </c>
    </row>
    <row r="149" spans="1:7" x14ac:dyDescent="0.25">
      <c r="A149" s="32">
        <v>483</v>
      </c>
      <c r="B149" s="13" t="s">
        <v>156</v>
      </c>
      <c r="C149" s="164">
        <v>241773.01546562789</v>
      </c>
      <c r="D149" s="164">
        <v>-1837.5395010846091</v>
      </c>
      <c r="E149" s="164">
        <v>-76195.630730512203</v>
      </c>
      <c r="F149" s="164">
        <v>4481.2812468213897</v>
      </c>
      <c r="G149" s="300">
        <f>Verokompensaatiot[[#This Row],[Korvaukset vuosilta 2010-2023, €]]+Verokompensaatiot[[#This Row],[Veromenetysten korvaus 2024]]+Verokompensaatiot[[#This Row],[Veromenetysten korvaus 2025]]+Verokompensaatiot[[#This Row],[Veromenetysten korvaus 2026]]</f>
        <v>168221.12648085249</v>
      </c>
    </row>
    <row r="150" spans="1:7" x14ac:dyDescent="0.25">
      <c r="A150" s="32">
        <v>484</v>
      </c>
      <c r="B150" s="13" t="s">
        <v>157</v>
      </c>
      <c r="C150" s="164">
        <v>607771.47088380624</v>
      </c>
      <c r="D150" s="164">
        <v>-4137.1949099022768</v>
      </c>
      <c r="E150" s="164">
        <v>-205430.38506240881</v>
      </c>
      <c r="F150" s="164">
        <v>-349.31506732594607</v>
      </c>
      <c r="G150" s="300">
        <f>Verokompensaatiot[[#This Row],[Korvaukset vuosilta 2010-2023, €]]+Verokompensaatiot[[#This Row],[Veromenetysten korvaus 2024]]+Verokompensaatiot[[#This Row],[Veromenetysten korvaus 2025]]+Verokompensaatiot[[#This Row],[Veromenetysten korvaus 2026]]</f>
        <v>397854.57584416919</v>
      </c>
    </row>
    <row r="151" spans="1:7" x14ac:dyDescent="0.25">
      <c r="A151" s="32">
        <v>489</v>
      </c>
      <c r="B151" s="13" t="s">
        <v>158</v>
      </c>
      <c r="C151" s="164">
        <v>426527.30960735935</v>
      </c>
      <c r="D151" s="164">
        <v>-5361.047714705127</v>
      </c>
      <c r="E151" s="164">
        <v>-105805.82606715721</v>
      </c>
      <c r="F151" s="164">
        <v>4380.4580037919695</v>
      </c>
      <c r="G151" s="300">
        <f>Verokompensaatiot[[#This Row],[Korvaukset vuosilta 2010-2023, €]]+Verokompensaatiot[[#This Row],[Veromenetysten korvaus 2024]]+Verokompensaatiot[[#This Row],[Veromenetysten korvaus 2025]]+Verokompensaatiot[[#This Row],[Veromenetysten korvaus 2026]]</f>
        <v>319740.89382928901</v>
      </c>
    </row>
    <row r="152" spans="1:7" x14ac:dyDescent="0.25">
      <c r="A152" s="32">
        <v>491</v>
      </c>
      <c r="B152" s="13" t="s">
        <v>159</v>
      </c>
      <c r="C152" s="164">
        <v>8906554.4027713686</v>
      </c>
      <c r="D152" s="164">
        <v>-15286.821555205614</v>
      </c>
      <c r="E152" s="164">
        <v>-3998681.7002441706</v>
      </c>
      <c r="F152" s="164">
        <v>-126303.56758839148</v>
      </c>
      <c r="G152" s="300">
        <f>Verokompensaatiot[[#This Row],[Korvaukset vuosilta 2010-2023, €]]+Verokompensaatiot[[#This Row],[Veromenetysten korvaus 2024]]+Verokompensaatiot[[#This Row],[Veromenetysten korvaus 2025]]+Verokompensaatiot[[#This Row],[Veromenetysten korvaus 2026]]</f>
        <v>4766282.3133836016</v>
      </c>
    </row>
    <row r="153" spans="1:7" x14ac:dyDescent="0.25">
      <c r="A153" s="32">
        <v>494</v>
      </c>
      <c r="B153" s="13" t="s">
        <v>160</v>
      </c>
      <c r="C153" s="164">
        <v>1357802.8644019193</v>
      </c>
      <c r="D153" s="164">
        <v>-20430.883487994804</v>
      </c>
      <c r="E153" s="164">
        <v>-707997.39265696541</v>
      </c>
      <c r="F153" s="164">
        <v>-38385.802039037662</v>
      </c>
      <c r="G153" s="300">
        <f>Verokompensaatiot[[#This Row],[Korvaukset vuosilta 2010-2023, €]]+Verokompensaatiot[[#This Row],[Veromenetysten korvaus 2024]]+Verokompensaatiot[[#This Row],[Veromenetysten korvaus 2025]]+Verokompensaatiot[[#This Row],[Veromenetysten korvaus 2026]]</f>
        <v>590988.78621792141</v>
      </c>
    </row>
    <row r="154" spans="1:7" x14ac:dyDescent="0.25">
      <c r="A154" s="32">
        <v>495</v>
      </c>
      <c r="B154" s="13" t="s">
        <v>161</v>
      </c>
      <c r="C154" s="164">
        <v>332971.06142243801</v>
      </c>
      <c r="D154" s="164">
        <v>-4686.876623035384</v>
      </c>
      <c r="E154" s="164">
        <v>-105882.81139895099</v>
      </c>
      <c r="F154" s="164">
        <v>4619.6297862783213</v>
      </c>
      <c r="G154" s="300">
        <f>Verokompensaatiot[[#This Row],[Korvaukset vuosilta 2010-2023, €]]+Verokompensaatiot[[#This Row],[Veromenetysten korvaus 2024]]+Verokompensaatiot[[#This Row],[Veromenetysten korvaus 2025]]+Verokompensaatiot[[#This Row],[Veromenetysten korvaus 2026]]</f>
        <v>227021.00318672994</v>
      </c>
    </row>
    <row r="155" spans="1:7" x14ac:dyDescent="0.25">
      <c r="A155" s="32">
        <v>498</v>
      </c>
      <c r="B155" s="13" t="s">
        <v>162</v>
      </c>
      <c r="C155" s="164">
        <v>444350.04603458964</v>
      </c>
      <c r="D155" s="164">
        <v>-4769.4856205083097</v>
      </c>
      <c r="E155" s="164">
        <v>-174972.79205918344</v>
      </c>
      <c r="F155" s="164">
        <v>-1579.6814324060397</v>
      </c>
      <c r="G155" s="300">
        <f>Verokompensaatiot[[#This Row],[Korvaukset vuosilta 2010-2023, €]]+Verokompensaatiot[[#This Row],[Veromenetysten korvaus 2024]]+Verokompensaatiot[[#This Row],[Veromenetysten korvaus 2025]]+Verokompensaatiot[[#This Row],[Veromenetysten korvaus 2026]]</f>
        <v>263028.08692249178</v>
      </c>
    </row>
    <row r="156" spans="1:7" x14ac:dyDescent="0.25">
      <c r="A156" s="32">
        <v>499</v>
      </c>
      <c r="B156" s="13" t="s">
        <v>163</v>
      </c>
      <c r="C156" s="164">
        <v>2855979.3655998912</v>
      </c>
      <c r="D156" s="164">
        <v>-31875.361735449093</v>
      </c>
      <c r="E156" s="164">
        <v>-1522312.561195516</v>
      </c>
      <c r="F156" s="164">
        <v>-109543.30512006787</v>
      </c>
      <c r="G156" s="300">
        <f>Verokompensaatiot[[#This Row],[Korvaukset vuosilta 2010-2023, €]]+Verokompensaatiot[[#This Row],[Veromenetysten korvaus 2024]]+Verokompensaatiot[[#This Row],[Veromenetysten korvaus 2025]]+Verokompensaatiot[[#This Row],[Veromenetysten korvaus 2026]]</f>
        <v>1192248.1375488581</v>
      </c>
    </row>
    <row r="157" spans="1:7" x14ac:dyDescent="0.25">
      <c r="A157" s="32">
        <v>500</v>
      </c>
      <c r="B157" s="13" t="s">
        <v>164</v>
      </c>
      <c r="C157" s="164">
        <v>1064618.4075359539</v>
      </c>
      <c r="D157" s="164">
        <v>-31843.846745599138</v>
      </c>
      <c r="E157" s="164">
        <v>-625833.20827674621</v>
      </c>
      <c r="F157" s="164">
        <v>-85609.501863584301</v>
      </c>
      <c r="G157" s="300">
        <f>Verokompensaatiot[[#This Row],[Korvaukset vuosilta 2010-2023, €]]+Verokompensaatiot[[#This Row],[Veromenetysten korvaus 2024]]+Verokompensaatiot[[#This Row],[Veromenetysten korvaus 2025]]+Verokompensaatiot[[#This Row],[Veromenetysten korvaus 2026]]</f>
        <v>321331.85065002425</v>
      </c>
    </row>
    <row r="158" spans="1:7" x14ac:dyDescent="0.25">
      <c r="A158" s="32">
        <v>503</v>
      </c>
      <c r="B158" s="13" t="s">
        <v>165</v>
      </c>
      <c r="C158" s="164">
        <v>1432956.3497235579</v>
      </c>
      <c r="D158" s="164">
        <v>-44648.210936948133</v>
      </c>
      <c r="E158" s="164">
        <v>-547506.59544281429</v>
      </c>
      <c r="F158" s="164">
        <v>-12215.323003532103</v>
      </c>
      <c r="G158" s="300">
        <f>Verokompensaatiot[[#This Row],[Korvaukset vuosilta 2010-2023, €]]+Verokompensaatiot[[#This Row],[Veromenetysten korvaus 2024]]+Verokompensaatiot[[#This Row],[Veromenetysten korvaus 2025]]+Verokompensaatiot[[#This Row],[Veromenetysten korvaus 2026]]</f>
        <v>828586.22034026333</v>
      </c>
    </row>
    <row r="159" spans="1:7" x14ac:dyDescent="0.25">
      <c r="A159" s="32">
        <v>504</v>
      </c>
      <c r="B159" s="13" t="s">
        <v>166</v>
      </c>
      <c r="C159" s="164">
        <v>394743.52792224649</v>
      </c>
      <c r="D159" s="164">
        <v>-12790.221832791169</v>
      </c>
      <c r="E159" s="164">
        <v>-126190.22056856447</v>
      </c>
      <c r="F159" s="164">
        <v>2906.8160158729602</v>
      </c>
      <c r="G159" s="300">
        <f>Verokompensaatiot[[#This Row],[Korvaukset vuosilta 2010-2023, €]]+Verokompensaatiot[[#This Row],[Veromenetysten korvaus 2024]]+Verokompensaatiot[[#This Row],[Veromenetysten korvaus 2025]]+Verokompensaatiot[[#This Row],[Veromenetysten korvaus 2026]]</f>
        <v>258669.90153676379</v>
      </c>
    </row>
    <row r="160" spans="1:7" x14ac:dyDescent="0.25">
      <c r="A160" s="32">
        <v>505</v>
      </c>
      <c r="B160" s="13" t="s">
        <v>167</v>
      </c>
      <c r="C160" s="164">
        <v>3199902.0564645678</v>
      </c>
      <c r="D160" s="164">
        <v>-122787.08451824253</v>
      </c>
      <c r="E160" s="164">
        <v>-1443683.7517466573</v>
      </c>
      <c r="F160" s="164">
        <v>-104890.99096466543</v>
      </c>
      <c r="G160" s="300">
        <f>Verokompensaatiot[[#This Row],[Korvaukset vuosilta 2010-2023, €]]+Verokompensaatiot[[#This Row],[Veromenetysten korvaus 2024]]+Verokompensaatiot[[#This Row],[Veromenetysten korvaus 2025]]+Verokompensaatiot[[#This Row],[Veromenetysten korvaus 2026]]</f>
        <v>1528540.2292350023</v>
      </c>
    </row>
    <row r="161" spans="1:7" x14ac:dyDescent="0.25">
      <c r="A161" s="32">
        <v>507</v>
      </c>
      <c r="B161" s="13" t="s">
        <v>168</v>
      </c>
      <c r="C161" s="164">
        <v>1498470.0555959286</v>
      </c>
      <c r="D161" s="164">
        <v>-11787.65540520819</v>
      </c>
      <c r="E161" s="164">
        <v>-424973.87480483355</v>
      </c>
      <c r="F161" s="164">
        <v>10494.334146405015</v>
      </c>
      <c r="G161" s="300">
        <f>Verokompensaatiot[[#This Row],[Korvaukset vuosilta 2010-2023, €]]+Verokompensaatiot[[#This Row],[Veromenetysten korvaus 2024]]+Verokompensaatiot[[#This Row],[Veromenetysten korvaus 2025]]+Verokompensaatiot[[#This Row],[Veromenetysten korvaus 2026]]</f>
        <v>1072202.859532292</v>
      </c>
    </row>
    <row r="162" spans="1:7" x14ac:dyDescent="0.25">
      <c r="A162" s="32">
        <v>508</v>
      </c>
      <c r="B162" s="13" t="s">
        <v>169</v>
      </c>
      <c r="C162" s="164">
        <v>1678386.8842173759</v>
      </c>
      <c r="D162" s="164">
        <v>-16030.781562754757</v>
      </c>
      <c r="E162" s="164">
        <v>-732378.85666561977</v>
      </c>
      <c r="F162" s="164">
        <v>-26396.350272732489</v>
      </c>
      <c r="G162" s="300">
        <f>Verokompensaatiot[[#This Row],[Korvaukset vuosilta 2010-2023, €]]+Verokompensaatiot[[#This Row],[Veromenetysten korvaus 2024]]+Verokompensaatiot[[#This Row],[Veromenetysten korvaus 2025]]+Verokompensaatiot[[#This Row],[Veromenetysten korvaus 2026]]</f>
        <v>903580.89571626903</v>
      </c>
    </row>
    <row r="163" spans="1:7" x14ac:dyDescent="0.25">
      <c r="A163" s="32">
        <v>529</v>
      </c>
      <c r="B163" s="13" t="s">
        <v>170</v>
      </c>
      <c r="C163" s="164">
        <v>2330134.0337805543</v>
      </c>
      <c r="D163" s="164">
        <v>-28491.15669390139</v>
      </c>
      <c r="E163" s="164">
        <v>-939790.9017722446</v>
      </c>
      <c r="F163" s="164">
        <v>-144491.55768392645</v>
      </c>
      <c r="G163" s="300">
        <f>Verokompensaatiot[[#This Row],[Korvaukset vuosilta 2010-2023, €]]+Verokompensaatiot[[#This Row],[Veromenetysten korvaus 2024]]+Verokompensaatiot[[#This Row],[Veromenetysten korvaus 2025]]+Verokompensaatiot[[#This Row],[Veromenetysten korvaus 2026]]</f>
        <v>1217360.4176304818</v>
      </c>
    </row>
    <row r="164" spans="1:7" x14ac:dyDescent="0.25">
      <c r="A164" s="32">
        <v>531</v>
      </c>
      <c r="B164" s="13" t="s">
        <v>171</v>
      </c>
      <c r="C164" s="164">
        <v>894507.61685186625</v>
      </c>
      <c r="D164" s="164">
        <v>-15378.816319427751</v>
      </c>
      <c r="E164" s="164">
        <v>-388632.11511554802</v>
      </c>
      <c r="F164" s="164">
        <v>-13717.92207589033</v>
      </c>
      <c r="G164" s="300">
        <f>Verokompensaatiot[[#This Row],[Korvaukset vuosilta 2010-2023, €]]+Verokompensaatiot[[#This Row],[Veromenetysten korvaus 2024]]+Verokompensaatiot[[#This Row],[Veromenetysten korvaus 2025]]+Verokompensaatiot[[#This Row],[Veromenetysten korvaus 2026]]</f>
        <v>476778.76334100007</v>
      </c>
    </row>
    <row r="165" spans="1:7" x14ac:dyDescent="0.25">
      <c r="A165" s="32">
        <v>535</v>
      </c>
      <c r="B165" s="13" t="s">
        <v>172</v>
      </c>
      <c r="C165" s="164">
        <v>1996875.6162195159</v>
      </c>
      <c r="D165" s="164">
        <v>18.435731047280569</v>
      </c>
      <c r="E165" s="164">
        <v>-856532.29024200176</v>
      </c>
      <c r="F165" s="164">
        <v>13709.688559168681</v>
      </c>
      <c r="G165" s="300">
        <f>Verokompensaatiot[[#This Row],[Korvaukset vuosilta 2010-2023, €]]+Verokompensaatiot[[#This Row],[Veromenetysten korvaus 2024]]+Verokompensaatiot[[#This Row],[Veromenetysten korvaus 2025]]+Verokompensaatiot[[#This Row],[Veromenetysten korvaus 2026]]</f>
        <v>1154071.45026773</v>
      </c>
    </row>
    <row r="166" spans="1:7" x14ac:dyDescent="0.25">
      <c r="A166" s="32">
        <v>536</v>
      </c>
      <c r="B166" s="13" t="s">
        <v>173</v>
      </c>
      <c r="C166" s="164">
        <v>4319910.8290714007</v>
      </c>
      <c r="D166" s="164">
        <v>-76116.852190959442</v>
      </c>
      <c r="E166" s="164">
        <v>-2645048.9591909805</v>
      </c>
      <c r="F166" s="164">
        <v>-271371.17804893397</v>
      </c>
      <c r="G166" s="300">
        <f>Verokompensaatiot[[#This Row],[Korvaukset vuosilta 2010-2023, €]]+Verokompensaatiot[[#This Row],[Veromenetysten korvaus 2024]]+Verokompensaatiot[[#This Row],[Veromenetysten korvaus 2025]]+Verokompensaatiot[[#This Row],[Veromenetysten korvaus 2026]]</f>
        <v>1327373.839640527</v>
      </c>
    </row>
    <row r="167" spans="1:7" x14ac:dyDescent="0.25">
      <c r="A167" s="32">
        <v>538</v>
      </c>
      <c r="B167" s="13" t="s">
        <v>174</v>
      </c>
      <c r="C167" s="164">
        <v>803528.66794922063</v>
      </c>
      <c r="D167" s="164">
        <v>-25039.86487755222</v>
      </c>
      <c r="E167" s="164">
        <v>-395326.41037003591</v>
      </c>
      <c r="F167" s="164">
        <v>-21137.586047693989</v>
      </c>
      <c r="G167" s="300">
        <f>Verokompensaatiot[[#This Row],[Korvaukset vuosilta 2010-2023, €]]+Verokompensaatiot[[#This Row],[Veromenetysten korvaus 2024]]+Verokompensaatiot[[#This Row],[Veromenetysten korvaus 2025]]+Verokompensaatiot[[#This Row],[Veromenetysten korvaus 2026]]</f>
        <v>362024.80665393849</v>
      </c>
    </row>
    <row r="168" spans="1:7" x14ac:dyDescent="0.25">
      <c r="A168" s="32">
        <v>541</v>
      </c>
      <c r="B168" s="13" t="s">
        <v>175</v>
      </c>
      <c r="C168" s="164">
        <v>2019208.9214752344</v>
      </c>
      <c r="D168" s="164">
        <v>11408.968739092546</v>
      </c>
      <c r="E168" s="164">
        <v>-627410.37066907773</v>
      </c>
      <c r="F168" s="164">
        <v>23516.670087535531</v>
      </c>
      <c r="G168" s="300">
        <f>Verokompensaatiot[[#This Row],[Korvaukset vuosilta 2010-2023, €]]+Verokompensaatiot[[#This Row],[Veromenetysten korvaus 2024]]+Verokompensaatiot[[#This Row],[Veromenetysten korvaus 2025]]+Verokompensaatiot[[#This Row],[Veromenetysten korvaus 2026]]</f>
        <v>1426724.1896327848</v>
      </c>
    </row>
    <row r="169" spans="1:7" x14ac:dyDescent="0.25">
      <c r="A169" s="32">
        <v>543</v>
      </c>
      <c r="B169" s="13" t="s">
        <v>176</v>
      </c>
      <c r="C169" s="164">
        <v>5312251.0396160055</v>
      </c>
      <c r="D169" s="164">
        <v>-168028.78775858571</v>
      </c>
      <c r="E169" s="164">
        <v>-2696884.2926662527</v>
      </c>
      <c r="F169" s="164">
        <v>-382275.5531969365</v>
      </c>
      <c r="G169" s="300">
        <f>Verokompensaatiot[[#This Row],[Korvaukset vuosilta 2010-2023, €]]+Verokompensaatiot[[#This Row],[Veromenetysten korvaus 2024]]+Verokompensaatiot[[#This Row],[Veromenetysten korvaus 2025]]+Verokompensaatiot[[#This Row],[Veromenetysten korvaus 2026]]</f>
        <v>2065062.4059942304</v>
      </c>
    </row>
    <row r="170" spans="1:7" x14ac:dyDescent="0.25">
      <c r="A170" s="32">
        <v>545</v>
      </c>
      <c r="B170" s="13" t="s">
        <v>177</v>
      </c>
      <c r="C170" s="164">
        <v>2169459.5671574911</v>
      </c>
      <c r="D170" s="164">
        <v>3930.8259780094231</v>
      </c>
      <c r="E170" s="164">
        <v>-507995.61807509523</v>
      </c>
      <c r="F170" s="164">
        <v>42680.488686169818</v>
      </c>
      <c r="G170" s="300">
        <f>Verokompensaatiot[[#This Row],[Korvaukset vuosilta 2010-2023, €]]+Verokompensaatiot[[#This Row],[Veromenetysten korvaus 2024]]+Verokompensaatiot[[#This Row],[Veromenetysten korvaus 2025]]+Verokompensaatiot[[#This Row],[Veromenetysten korvaus 2026]]</f>
        <v>1708075.2637465752</v>
      </c>
    </row>
    <row r="171" spans="1:7" x14ac:dyDescent="0.25">
      <c r="A171" s="32">
        <v>560</v>
      </c>
      <c r="B171" s="13" t="s">
        <v>178</v>
      </c>
      <c r="C171" s="164">
        <v>2807763.6069482872</v>
      </c>
      <c r="D171" s="164">
        <v>-55272.018292399785</v>
      </c>
      <c r="E171" s="164">
        <v>-1016837.2262676858</v>
      </c>
      <c r="F171" s="164">
        <v>-21767.012985076402</v>
      </c>
      <c r="G171" s="300">
        <f>Verokompensaatiot[[#This Row],[Korvaukset vuosilta 2010-2023, €]]+Verokompensaatiot[[#This Row],[Veromenetysten korvaus 2024]]+Verokompensaatiot[[#This Row],[Veromenetysten korvaus 2025]]+Verokompensaatiot[[#This Row],[Veromenetysten korvaus 2026]]</f>
        <v>1713887.3494031257</v>
      </c>
    </row>
    <row r="172" spans="1:7" x14ac:dyDescent="0.25">
      <c r="A172" s="32">
        <v>561</v>
      </c>
      <c r="B172" s="13" t="s">
        <v>179</v>
      </c>
      <c r="C172" s="164">
        <v>342227.01655398041</v>
      </c>
      <c r="D172" s="164">
        <v>-2142.8697999763526</v>
      </c>
      <c r="E172" s="164">
        <v>-75319.590254943454</v>
      </c>
      <c r="F172" s="164">
        <v>-312.66963796968867</v>
      </c>
      <c r="G172" s="300">
        <f>Verokompensaatiot[[#This Row],[Korvaukset vuosilta 2010-2023, €]]+Verokompensaatiot[[#This Row],[Veromenetysten korvaus 2024]]+Verokompensaatiot[[#This Row],[Veromenetysten korvaus 2025]]+Verokompensaatiot[[#This Row],[Veromenetysten korvaus 2026]]</f>
        <v>264451.8868610909</v>
      </c>
    </row>
    <row r="173" spans="1:7" x14ac:dyDescent="0.25">
      <c r="A173" s="32">
        <v>562</v>
      </c>
      <c r="B173" s="13" t="s">
        <v>180</v>
      </c>
      <c r="C173" s="164">
        <v>1707001.9478384415</v>
      </c>
      <c r="D173" s="164">
        <v>-48276.357160384076</v>
      </c>
      <c r="E173" s="164">
        <v>-670850.12030170404</v>
      </c>
      <c r="F173" s="164">
        <v>-9450.5167533004751</v>
      </c>
      <c r="G173" s="300">
        <f>Verokompensaatiot[[#This Row],[Korvaukset vuosilta 2010-2023, €]]+Verokompensaatiot[[#This Row],[Veromenetysten korvaus 2024]]+Verokompensaatiot[[#This Row],[Veromenetysten korvaus 2025]]+Verokompensaatiot[[#This Row],[Veromenetysten korvaus 2026]]</f>
        <v>978424.95362305292</v>
      </c>
    </row>
    <row r="174" spans="1:7" x14ac:dyDescent="0.25">
      <c r="A174" s="32">
        <v>563</v>
      </c>
      <c r="B174" s="13" t="s">
        <v>181</v>
      </c>
      <c r="C174" s="164">
        <v>1307424.8951470982</v>
      </c>
      <c r="D174" s="164">
        <v>-10251.256780378637</v>
      </c>
      <c r="E174" s="164">
        <v>-576937.4976678841</v>
      </c>
      <c r="F174" s="164">
        <v>-960.81679648676891</v>
      </c>
      <c r="G174" s="300">
        <f>Verokompensaatiot[[#This Row],[Korvaukset vuosilta 2010-2023, €]]+Verokompensaatiot[[#This Row],[Veromenetysten korvaus 2024]]+Verokompensaatiot[[#This Row],[Veromenetysten korvaus 2025]]+Verokompensaatiot[[#This Row],[Veromenetysten korvaus 2026]]</f>
        <v>719275.32390234887</v>
      </c>
    </row>
    <row r="175" spans="1:7" x14ac:dyDescent="0.25">
      <c r="A175" s="32">
        <v>564</v>
      </c>
      <c r="B175" s="13" t="s">
        <v>182</v>
      </c>
      <c r="C175" s="164">
        <v>29128493.766056716</v>
      </c>
      <c r="D175" s="164">
        <v>270795.43636430189</v>
      </c>
      <c r="E175" s="164">
        <v>-11225256.031306293</v>
      </c>
      <c r="F175" s="164">
        <v>-772621.58890855871</v>
      </c>
      <c r="G175" s="300">
        <f>Verokompensaatiot[[#This Row],[Korvaukset vuosilta 2010-2023, €]]+Verokompensaatiot[[#This Row],[Veromenetysten korvaus 2024]]+Verokompensaatiot[[#This Row],[Veromenetysten korvaus 2025]]+Verokompensaatiot[[#This Row],[Veromenetysten korvaus 2026]]</f>
        <v>17401411.582206167</v>
      </c>
    </row>
    <row r="176" spans="1:7" x14ac:dyDescent="0.25">
      <c r="A176" s="32">
        <v>576</v>
      </c>
      <c r="B176" s="13" t="s">
        <v>183</v>
      </c>
      <c r="C176" s="164">
        <v>626308.25840280904</v>
      </c>
      <c r="D176" s="164">
        <v>-10515.611798564159</v>
      </c>
      <c r="E176" s="164">
        <v>-152134.35488930315</v>
      </c>
      <c r="F176" s="164">
        <v>704.18026755760729</v>
      </c>
      <c r="G176" s="300">
        <f>Verokompensaatiot[[#This Row],[Korvaukset vuosilta 2010-2023, €]]+Verokompensaatiot[[#This Row],[Veromenetysten korvaus 2024]]+Verokompensaatiot[[#This Row],[Veromenetysten korvaus 2025]]+Verokompensaatiot[[#This Row],[Veromenetysten korvaus 2026]]</f>
        <v>464362.47198249929</v>
      </c>
    </row>
    <row r="177" spans="1:7" x14ac:dyDescent="0.25">
      <c r="A177" s="32">
        <v>577</v>
      </c>
      <c r="B177" s="13" t="s">
        <v>184</v>
      </c>
      <c r="C177" s="164">
        <v>1619753.7953696446</v>
      </c>
      <c r="D177" s="164">
        <v>-46012.36310920972</v>
      </c>
      <c r="E177" s="164">
        <v>-803717.37261302478</v>
      </c>
      <c r="F177" s="164">
        <v>-65646.833626048101</v>
      </c>
      <c r="G177" s="300">
        <f>Verokompensaatiot[[#This Row],[Korvaukset vuosilta 2010-2023, €]]+Verokompensaatiot[[#This Row],[Veromenetysten korvaus 2024]]+Verokompensaatiot[[#This Row],[Veromenetysten korvaus 2025]]+Verokompensaatiot[[#This Row],[Veromenetysten korvaus 2026]]</f>
        <v>704377.226021362</v>
      </c>
    </row>
    <row r="178" spans="1:7" x14ac:dyDescent="0.25">
      <c r="A178" s="32">
        <v>578</v>
      </c>
      <c r="B178" s="13" t="s">
        <v>185</v>
      </c>
      <c r="C178" s="164">
        <v>676025.78812674666</v>
      </c>
      <c r="D178" s="164">
        <v>-11829.880050511338</v>
      </c>
      <c r="E178" s="164">
        <v>-215720.3322184791</v>
      </c>
      <c r="F178" s="164">
        <v>2010.3668838684971</v>
      </c>
      <c r="G178" s="300">
        <f>Verokompensaatiot[[#This Row],[Korvaukset vuosilta 2010-2023, €]]+Verokompensaatiot[[#This Row],[Veromenetysten korvaus 2024]]+Verokompensaatiot[[#This Row],[Veromenetysten korvaus 2025]]+Verokompensaatiot[[#This Row],[Veromenetysten korvaus 2026]]</f>
        <v>450485.94274162466</v>
      </c>
    </row>
    <row r="179" spans="1:7" x14ac:dyDescent="0.25">
      <c r="A179" s="32">
        <v>580</v>
      </c>
      <c r="B179" s="13" t="s">
        <v>186</v>
      </c>
      <c r="C179" s="164">
        <v>1033549.7310828343</v>
      </c>
      <c r="D179" s="164">
        <v>-8083.8061279057129</v>
      </c>
      <c r="E179" s="164">
        <v>-299758.23489133362</v>
      </c>
      <c r="F179" s="164">
        <v>6414.9166115364078</v>
      </c>
      <c r="G179" s="300">
        <f>Verokompensaatiot[[#This Row],[Korvaukset vuosilta 2010-2023, €]]+Verokompensaatiot[[#This Row],[Veromenetysten korvaus 2024]]+Verokompensaatiot[[#This Row],[Veromenetysten korvaus 2025]]+Verokompensaatiot[[#This Row],[Veromenetysten korvaus 2026]]</f>
        <v>732122.60667513136</v>
      </c>
    </row>
    <row r="180" spans="1:7" x14ac:dyDescent="0.25">
      <c r="A180" s="32">
        <v>581</v>
      </c>
      <c r="B180" s="13" t="s">
        <v>187</v>
      </c>
      <c r="C180" s="164">
        <v>1238202.8315967713</v>
      </c>
      <c r="D180" s="164">
        <v>-13725.337588587807</v>
      </c>
      <c r="E180" s="164">
        <v>-479740.29109469714</v>
      </c>
      <c r="F180" s="164">
        <v>3061.1725186843105</v>
      </c>
      <c r="G180" s="300">
        <f>Verokompensaatiot[[#This Row],[Korvaukset vuosilta 2010-2023, €]]+Verokompensaatiot[[#This Row],[Veromenetysten korvaus 2024]]+Verokompensaatiot[[#This Row],[Veromenetysten korvaus 2025]]+Verokompensaatiot[[#This Row],[Veromenetysten korvaus 2026]]</f>
        <v>747798.37543217069</v>
      </c>
    </row>
    <row r="181" spans="1:7" x14ac:dyDescent="0.25">
      <c r="A181" s="32">
        <v>583</v>
      </c>
      <c r="B181" s="13" t="s">
        <v>188</v>
      </c>
      <c r="C181" s="164">
        <v>191959.12275273213</v>
      </c>
      <c r="D181" s="164">
        <v>-441.03565210003239</v>
      </c>
      <c r="E181" s="164">
        <v>-76649.116688175665</v>
      </c>
      <c r="F181" s="164">
        <v>513.15527146087675</v>
      </c>
      <c r="G181" s="300">
        <f>Verokompensaatiot[[#This Row],[Korvaukset vuosilta 2010-2023, €]]+Verokompensaatiot[[#This Row],[Veromenetysten korvaus 2024]]+Verokompensaatiot[[#This Row],[Veromenetysten korvaus 2025]]+Verokompensaatiot[[#This Row],[Veromenetysten korvaus 2026]]</f>
        <v>115382.12568391731</v>
      </c>
    </row>
    <row r="182" spans="1:7" x14ac:dyDescent="0.25">
      <c r="A182" s="32">
        <v>584</v>
      </c>
      <c r="B182" s="13" t="s">
        <v>189</v>
      </c>
      <c r="C182" s="164">
        <v>544264.87358014286</v>
      </c>
      <c r="D182" s="164">
        <v>3381.729380000952</v>
      </c>
      <c r="E182" s="164">
        <v>-175756.72388556966</v>
      </c>
      <c r="F182" s="164">
        <v>9690.8395292383175</v>
      </c>
      <c r="G182" s="300">
        <f>Verokompensaatiot[[#This Row],[Korvaukset vuosilta 2010-2023, €]]+Verokompensaatiot[[#This Row],[Veromenetysten korvaus 2024]]+Verokompensaatiot[[#This Row],[Veromenetysten korvaus 2025]]+Verokompensaatiot[[#This Row],[Veromenetysten korvaus 2026]]</f>
        <v>381580.71860381245</v>
      </c>
    </row>
    <row r="183" spans="1:7" x14ac:dyDescent="0.25">
      <c r="A183" s="32">
        <v>592</v>
      </c>
      <c r="B183" s="13" t="s">
        <v>190</v>
      </c>
      <c r="C183" s="164">
        <v>694864.69179638941</v>
      </c>
      <c r="D183" s="164">
        <v>-21109.301594785644</v>
      </c>
      <c r="E183" s="164">
        <v>-298740.50773450249</v>
      </c>
      <c r="F183" s="164">
        <v>-7699.780989883564</v>
      </c>
      <c r="G183" s="300">
        <f>Verokompensaatiot[[#This Row],[Korvaukset vuosilta 2010-2023, €]]+Verokompensaatiot[[#This Row],[Veromenetysten korvaus 2024]]+Verokompensaatiot[[#This Row],[Veromenetysten korvaus 2025]]+Verokompensaatiot[[#This Row],[Veromenetysten korvaus 2026]]</f>
        <v>367315.10147721769</v>
      </c>
    </row>
    <row r="184" spans="1:7" x14ac:dyDescent="0.25">
      <c r="A184" s="32">
        <v>593</v>
      </c>
      <c r="B184" s="13" t="s">
        <v>191</v>
      </c>
      <c r="C184" s="164">
        <v>3330180.2490723021</v>
      </c>
      <c r="D184" s="164">
        <v>-7996.8048801974837</v>
      </c>
      <c r="E184" s="164">
        <v>-1277358.2407457337</v>
      </c>
      <c r="F184" s="164">
        <v>423.89348850866736</v>
      </c>
      <c r="G184" s="300">
        <f>Verokompensaatiot[[#This Row],[Korvaukset vuosilta 2010-2023, €]]+Verokompensaatiot[[#This Row],[Veromenetysten korvaus 2024]]+Verokompensaatiot[[#This Row],[Veromenetysten korvaus 2025]]+Verokompensaatiot[[#This Row],[Veromenetysten korvaus 2026]]</f>
        <v>2045249.0969348794</v>
      </c>
    </row>
    <row r="185" spans="1:7" x14ac:dyDescent="0.25">
      <c r="A185" s="32">
        <v>595</v>
      </c>
      <c r="B185" s="13" t="s">
        <v>192</v>
      </c>
      <c r="C185" s="164">
        <v>972282.43669580948</v>
      </c>
      <c r="D185" s="164">
        <v>-6780.1428213591535</v>
      </c>
      <c r="E185" s="164">
        <v>-219232.39687835469</v>
      </c>
      <c r="F185" s="164">
        <v>16669.468402969214</v>
      </c>
      <c r="G185" s="300">
        <f>Verokompensaatiot[[#This Row],[Korvaukset vuosilta 2010-2023, €]]+Verokompensaatiot[[#This Row],[Veromenetysten korvaus 2024]]+Verokompensaatiot[[#This Row],[Veromenetysten korvaus 2025]]+Verokompensaatiot[[#This Row],[Veromenetysten korvaus 2026]]</f>
        <v>762939.36539906485</v>
      </c>
    </row>
    <row r="186" spans="1:7" x14ac:dyDescent="0.25">
      <c r="A186" s="32">
        <v>598</v>
      </c>
      <c r="B186" s="13" t="s">
        <v>193</v>
      </c>
      <c r="C186" s="164">
        <v>3057466.6288290229</v>
      </c>
      <c r="D186" s="164">
        <v>18968.423896229855</v>
      </c>
      <c r="E186" s="164">
        <v>-1441341.3839051221</v>
      </c>
      <c r="F186" s="164">
        <v>-4970.7664183758898</v>
      </c>
      <c r="G186" s="300">
        <f>Verokompensaatiot[[#This Row],[Korvaukset vuosilta 2010-2023, €]]+Verokompensaatiot[[#This Row],[Veromenetysten korvaus 2024]]+Verokompensaatiot[[#This Row],[Veromenetysten korvaus 2025]]+Verokompensaatiot[[#This Row],[Veromenetysten korvaus 2026]]</f>
        <v>1630122.9024017546</v>
      </c>
    </row>
    <row r="187" spans="1:7" x14ac:dyDescent="0.25">
      <c r="A187" s="32">
        <v>599</v>
      </c>
      <c r="B187" s="13" t="s">
        <v>194</v>
      </c>
      <c r="C187" s="164">
        <v>2039832.4276491953</v>
      </c>
      <c r="D187" s="164">
        <v>763.41020902849777</v>
      </c>
      <c r="E187" s="164">
        <v>-894970.76060114545</v>
      </c>
      <c r="F187" s="164">
        <v>18405.989223049</v>
      </c>
      <c r="G187" s="300">
        <f>Verokompensaatiot[[#This Row],[Korvaukset vuosilta 2010-2023, €]]+Verokompensaatiot[[#This Row],[Veromenetysten korvaus 2024]]+Verokompensaatiot[[#This Row],[Veromenetysten korvaus 2025]]+Verokompensaatiot[[#This Row],[Veromenetysten korvaus 2026]]</f>
        <v>1164031.0664801274</v>
      </c>
    </row>
    <row r="188" spans="1:7" x14ac:dyDescent="0.25">
      <c r="A188" s="32">
        <v>601</v>
      </c>
      <c r="B188" s="13" t="s">
        <v>195</v>
      </c>
      <c r="C188" s="164">
        <v>858001.98963607987</v>
      </c>
      <c r="D188" s="164">
        <v>-147.54206033757691</v>
      </c>
      <c r="E188" s="164">
        <v>-243805.40976550116</v>
      </c>
      <c r="F188" s="164">
        <v>13760.979846304319</v>
      </c>
      <c r="G188" s="300">
        <f>Verokompensaatiot[[#This Row],[Korvaukset vuosilta 2010-2023, €]]+Verokompensaatiot[[#This Row],[Veromenetysten korvaus 2024]]+Verokompensaatiot[[#This Row],[Veromenetysten korvaus 2025]]+Verokompensaatiot[[#This Row],[Veromenetysten korvaus 2026]]</f>
        <v>627810.01765654539</v>
      </c>
    </row>
    <row r="189" spans="1:7" x14ac:dyDescent="0.25">
      <c r="A189" s="32">
        <v>604</v>
      </c>
      <c r="B189" s="13" t="s">
        <v>196</v>
      </c>
      <c r="C189" s="164">
        <v>2135859.3612966966</v>
      </c>
      <c r="D189" s="164">
        <v>-16198.816704595545</v>
      </c>
      <c r="E189" s="164">
        <v>-1367197.5450973599</v>
      </c>
      <c r="F189" s="164">
        <v>-267606.62539184408</v>
      </c>
      <c r="G189" s="300">
        <f>Verokompensaatiot[[#This Row],[Korvaukset vuosilta 2010-2023, €]]+Verokompensaatiot[[#This Row],[Veromenetysten korvaus 2024]]+Verokompensaatiot[[#This Row],[Veromenetysten korvaus 2025]]+Verokompensaatiot[[#This Row],[Veromenetysten korvaus 2026]]</f>
        <v>484856.37410289713</v>
      </c>
    </row>
    <row r="190" spans="1:7" x14ac:dyDescent="0.25">
      <c r="A190" s="32">
        <v>607</v>
      </c>
      <c r="B190" s="13" t="s">
        <v>197</v>
      </c>
      <c r="C190" s="164">
        <v>938647.58690160885</v>
      </c>
      <c r="D190" s="164">
        <v>-5764.2108516378266</v>
      </c>
      <c r="E190" s="164">
        <v>-255956.46639578592</v>
      </c>
      <c r="F190" s="164">
        <v>12449.350634618699</v>
      </c>
      <c r="G190" s="300">
        <f>Verokompensaatiot[[#This Row],[Korvaukset vuosilta 2010-2023, €]]+Verokompensaatiot[[#This Row],[Veromenetysten korvaus 2024]]+Verokompensaatiot[[#This Row],[Veromenetysten korvaus 2025]]+Verokompensaatiot[[#This Row],[Veromenetysten korvaus 2026]]</f>
        <v>689376.26028880372</v>
      </c>
    </row>
    <row r="191" spans="1:7" x14ac:dyDescent="0.25">
      <c r="A191" s="32">
        <v>608</v>
      </c>
      <c r="B191" s="13" t="s">
        <v>198</v>
      </c>
      <c r="C191" s="164">
        <v>418388.12446064875</v>
      </c>
      <c r="D191" s="164">
        <v>-5103.6667095825051</v>
      </c>
      <c r="E191" s="164">
        <v>-191847.54161869531</v>
      </c>
      <c r="F191" s="164">
        <v>-928.55482252872116</v>
      </c>
      <c r="G191" s="300">
        <f>Verokompensaatiot[[#This Row],[Korvaukset vuosilta 2010-2023, €]]+Verokompensaatiot[[#This Row],[Veromenetysten korvaus 2024]]+Verokompensaatiot[[#This Row],[Veromenetysten korvaus 2025]]+Verokompensaatiot[[#This Row],[Veromenetysten korvaus 2026]]</f>
        <v>220508.36130984221</v>
      </c>
    </row>
    <row r="192" spans="1:7" x14ac:dyDescent="0.25">
      <c r="A192" s="32">
        <v>609</v>
      </c>
      <c r="B192" s="13" t="s">
        <v>199</v>
      </c>
      <c r="C192" s="164">
        <v>13537031.482079029</v>
      </c>
      <c r="D192" s="164">
        <v>5330.3636550249103</v>
      </c>
      <c r="E192" s="164">
        <v>-5781676.0786911966</v>
      </c>
      <c r="F192" s="164">
        <v>-150041.1524995768</v>
      </c>
      <c r="G192" s="300">
        <f>Verokompensaatiot[[#This Row],[Korvaukset vuosilta 2010-2023, €]]+Verokompensaatiot[[#This Row],[Veromenetysten korvaus 2024]]+Verokompensaatiot[[#This Row],[Veromenetysten korvaus 2025]]+Verokompensaatiot[[#This Row],[Veromenetysten korvaus 2026]]</f>
        <v>7610644.6145432806</v>
      </c>
    </row>
    <row r="193" spans="1:7" x14ac:dyDescent="0.25">
      <c r="A193" s="301">
        <v>611</v>
      </c>
      <c r="B193" s="13" t="s">
        <v>200</v>
      </c>
      <c r="C193" s="164">
        <v>758884.41692466103</v>
      </c>
      <c r="D193" s="164">
        <v>-39242.977017067096</v>
      </c>
      <c r="E193" s="164">
        <v>-320337.31431608251</v>
      </c>
      <c r="F193" s="164">
        <v>-28828.860430558649</v>
      </c>
      <c r="G193" s="300">
        <f>Verokompensaatiot[[#This Row],[Korvaukset vuosilta 2010-2023, €]]+Verokompensaatiot[[#This Row],[Veromenetysten korvaus 2024]]+Verokompensaatiot[[#This Row],[Veromenetysten korvaus 2025]]+Verokompensaatiot[[#This Row],[Veromenetysten korvaus 2026]]</f>
        <v>370475.26516095269</v>
      </c>
    </row>
    <row r="194" spans="1:7" x14ac:dyDescent="0.25">
      <c r="A194" s="32">
        <v>614</v>
      </c>
      <c r="B194" s="13" t="s">
        <v>201</v>
      </c>
      <c r="C194" s="164">
        <v>765773.22457206785</v>
      </c>
      <c r="D194" s="164">
        <v>3227.7093184630639</v>
      </c>
      <c r="E194" s="164">
        <v>-195078.86518612946</v>
      </c>
      <c r="F194" s="164">
        <v>11079.703907649733</v>
      </c>
      <c r="G194" s="300">
        <f>Verokompensaatiot[[#This Row],[Korvaukset vuosilta 2010-2023, €]]+Verokompensaatiot[[#This Row],[Veromenetysten korvaus 2024]]+Verokompensaatiot[[#This Row],[Veromenetysten korvaus 2025]]+Verokompensaatiot[[#This Row],[Veromenetysten korvaus 2026]]</f>
        <v>585001.77261205122</v>
      </c>
    </row>
    <row r="195" spans="1:7" x14ac:dyDescent="0.25">
      <c r="A195" s="32">
        <v>615</v>
      </c>
      <c r="B195" s="13" t="s">
        <v>202</v>
      </c>
      <c r="C195" s="164">
        <v>1559906.3044823692</v>
      </c>
      <c r="D195" s="164">
        <v>-2839.2779425589997</v>
      </c>
      <c r="E195" s="164">
        <v>-510157.63249343925</v>
      </c>
      <c r="F195" s="164">
        <v>26475.602031680835</v>
      </c>
      <c r="G195" s="300">
        <f>Verokompensaatiot[[#This Row],[Korvaukset vuosilta 2010-2023, €]]+Verokompensaatiot[[#This Row],[Veromenetysten korvaus 2024]]+Verokompensaatiot[[#This Row],[Veromenetysten korvaus 2025]]+Verokompensaatiot[[#This Row],[Veromenetysten korvaus 2026]]</f>
        <v>1073384.9960780519</v>
      </c>
    </row>
    <row r="196" spans="1:7" x14ac:dyDescent="0.25">
      <c r="A196" s="32">
        <v>616</v>
      </c>
      <c r="B196" s="13" t="s">
        <v>203</v>
      </c>
      <c r="C196" s="164">
        <v>391264.80938673951</v>
      </c>
      <c r="D196" s="164">
        <v>-11116.095694455018</v>
      </c>
      <c r="E196" s="164">
        <v>-140343.84664111011</v>
      </c>
      <c r="F196" s="164">
        <v>684.70523839618318</v>
      </c>
      <c r="G196" s="300">
        <f>Verokompensaatiot[[#This Row],[Korvaukset vuosilta 2010-2023, €]]+Verokompensaatiot[[#This Row],[Veromenetysten korvaus 2024]]+Verokompensaatiot[[#This Row],[Veromenetysten korvaus 2025]]+Verokompensaatiot[[#This Row],[Veromenetysten korvaus 2026]]</f>
        <v>240489.57228957055</v>
      </c>
    </row>
    <row r="197" spans="1:7" x14ac:dyDescent="0.25">
      <c r="A197" s="32">
        <v>619</v>
      </c>
      <c r="B197" s="13" t="s">
        <v>204</v>
      </c>
      <c r="C197" s="164">
        <v>692332.35488204192</v>
      </c>
      <c r="D197" s="164">
        <v>-3520.836632194194</v>
      </c>
      <c r="E197" s="164">
        <v>-128982.09074987115</v>
      </c>
      <c r="F197" s="164">
        <v>10420.147062040438</v>
      </c>
      <c r="G197" s="300">
        <f>Verokompensaatiot[[#This Row],[Korvaukset vuosilta 2010-2023, €]]+Verokompensaatiot[[#This Row],[Veromenetysten korvaus 2024]]+Verokompensaatiot[[#This Row],[Veromenetysten korvaus 2025]]+Verokompensaatiot[[#This Row],[Veromenetysten korvaus 2026]]</f>
        <v>570249.57456201699</v>
      </c>
    </row>
    <row r="198" spans="1:7" x14ac:dyDescent="0.25">
      <c r="A198" s="32">
        <v>620</v>
      </c>
      <c r="B198" s="13" t="s">
        <v>205</v>
      </c>
      <c r="C198" s="164">
        <v>592880.19126909296</v>
      </c>
      <c r="D198" s="164">
        <v>-1875.5753370449092</v>
      </c>
      <c r="E198" s="164">
        <v>-141835.77889578548</v>
      </c>
      <c r="F198" s="164">
        <v>10334.868622751095</v>
      </c>
      <c r="G198" s="300">
        <f>Verokompensaatiot[[#This Row],[Korvaukset vuosilta 2010-2023, €]]+Verokompensaatiot[[#This Row],[Veromenetysten korvaus 2024]]+Verokompensaatiot[[#This Row],[Veromenetysten korvaus 2025]]+Verokompensaatiot[[#This Row],[Veromenetysten korvaus 2026]]</f>
        <v>459503.70565901371</v>
      </c>
    </row>
    <row r="199" spans="1:7" x14ac:dyDescent="0.25">
      <c r="A199" s="32">
        <v>623</v>
      </c>
      <c r="B199" s="13" t="s">
        <v>206</v>
      </c>
      <c r="C199" s="164">
        <v>477548.71115935524</v>
      </c>
      <c r="D199" s="164">
        <v>-3011.6420900786516</v>
      </c>
      <c r="E199" s="164">
        <v>-70711.72605428203</v>
      </c>
      <c r="F199" s="164">
        <v>5012.0980368359023</v>
      </c>
      <c r="G199" s="300">
        <f>Verokompensaatiot[[#This Row],[Korvaukset vuosilta 2010-2023, €]]+Verokompensaatiot[[#This Row],[Veromenetysten korvaus 2024]]+Verokompensaatiot[[#This Row],[Veromenetysten korvaus 2025]]+Verokompensaatiot[[#This Row],[Veromenetysten korvaus 2026]]</f>
        <v>408837.44105183042</v>
      </c>
    </row>
    <row r="200" spans="1:7" x14ac:dyDescent="0.25">
      <c r="A200" s="32">
        <v>624</v>
      </c>
      <c r="B200" s="13" t="s">
        <v>207</v>
      </c>
      <c r="C200" s="164">
        <v>739756.86131195817</v>
      </c>
      <c r="D200" s="164">
        <v>-25112.735155243034</v>
      </c>
      <c r="E200" s="164">
        <v>-330074.73588737159</v>
      </c>
      <c r="F200" s="164">
        <v>-34227.801268950236</v>
      </c>
      <c r="G200" s="300">
        <f>Verokompensaatiot[[#This Row],[Korvaukset vuosilta 2010-2023, €]]+Verokompensaatiot[[#This Row],[Veromenetysten korvaus 2024]]+Verokompensaatiot[[#This Row],[Veromenetysten korvaus 2025]]+Verokompensaatiot[[#This Row],[Veromenetysten korvaus 2026]]</f>
        <v>350341.58900039329</v>
      </c>
    </row>
    <row r="201" spans="1:7" x14ac:dyDescent="0.25">
      <c r="A201" s="32">
        <v>625</v>
      </c>
      <c r="B201" s="13" t="s">
        <v>208</v>
      </c>
      <c r="C201" s="164">
        <v>563298.79902610555</v>
      </c>
      <c r="D201" s="164">
        <v>-6041.3908384857286</v>
      </c>
      <c r="E201" s="164">
        <v>-166613.22381855772</v>
      </c>
      <c r="F201" s="164">
        <v>591.81269234115143</v>
      </c>
      <c r="G201" s="300">
        <f>Verokompensaatiot[[#This Row],[Korvaukset vuosilta 2010-2023, €]]+Verokompensaatiot[[#This Row],[Veromenetysten korvaus 2024]]+Verokompensaatiot[[#This Row],[Veromenetysten korvaus 2025]]+Verokompensaatiot[[#This Row],[Veromenetysten korvaus 2026]]</f>
        <v>391235.99706140335</v>
      </c>
    </row>
    <row r="202" spans="1:7" x14ac:dyDescent="0.25">
      <c r="A202" s="32">
        <v>626</v>
      </c>
      <c r="B202" s="13" t="s">
        <v>209</v>
      </c>
      <c r="C202" s="164">
        <v>958856.20401978446</v>
      </c>
      <c r="D202" s="164">
        <v>-913.8016317605834</v>
      </c>
      <c r="E202" s="164">
        <v>-285954.03877505008</v>
      </c>
      <c r="F202" s="164">
        <v>14211.902285562797</v>
      </c>
      <c r="G202" s="300">
        <f>Verokompensaatiot[[#This Row],[Korvaukset vuosilta 2010-2023, €]]+Verokompensaatiot[[#This Row],[Veromenetysten korvaus 2024]]+Verokompensaatiot[[#This Row],[Veromenetysten korvaus 2025]]+Verokompensaatiot[[#This Row],[Veromenetysten korvaus 2026]]</f>
        <v>686200.26589853666</v>
      </c>
    </row>
    <row r="203" spans="1:7" x14ac:dyDescent="0.25">
      <c r="A203" s="32">
        <v>630</v>
      </c>
      <c r="B203" s="13" t="s">
        <v>210</v>
      </c>
      <c r="C203" s="164">
        <v>293457.79005564051</v>
      </c>
      <c r="D203" s="164">
        <v>1582.1644145842192</v>
      </c>
      <c r="E203" s="164">
        <v>-84037.996331267816</v>
      </c>
      <c r="F203" s="164">
        <v>7618.0462427701768</v>
      </c>
      <c r="G203" s="300">
        <f>Verokompensaatiot[[#This Row],[Korvaukset vuosilta 2010-2023, €]]+Verokompensaatiot[[#This Row],[Veromenetysten korvaus 2024]]+Verokompensaatiot[[#This Row],[Veromenetysten korvaus 2025]]+Verokompensaatiot[[#This Row],[Veromenetysten korvaus 2026]]</f>
        <v>218620.00438172711</v>
      </c>
    </row>
    <row r="204" spans="1:7" x14ac:dyDescent="0.25">
      <c r="A204" s="32">
        <v>631</v>
      </c>
      <c r="B204" s="13" t="s">
        <v>211</v>
      </c>
      <c r="C204" s="164">
        <v>344417.13611322758</v>
      </c>
      <c r="D204" s="164">
        <v>-11167.013262571138</v>
      </c>
      <c r="E204" s="164">
        <v>-160565.65042111321</v>
      </c>
      <c r="F204" s="164">
        <v>-5296.6720581489335</v>
      </c>
      <c r="G204" s="300">
        <f>Verokompensaatiot[[#This Row],[Korvaukset vuosilta 2010-2023, €]]+Verokompensaatiot[[#This Row],[Veromenetysten korvaus 2024]]+Verokompensaatiot[[#This Row],[Veromenetysten korvaus 2025]]+Verokompensaatiot[[#This Row],[Veromenetysten korvaus 2026]]</f>
        <v>167387.80037139432</v>
      </c>
    </row>
    <row r="205" spans="1:7" x14ac:dyDescent="0.25">
      <c r="A205" s="32">
        <v>635</v>
      </c>
      <c r="B205" s="13" t="s">
        <v>212</v>
      </c>
      <c r="C205" s="164">
        <v>1272187.3641265314</v>
      </c>
      <c r="D205" s="164">
        <v>-33444.399860024489</v>
      </c>
      <c r="E205" s="164">
        <v>-416325.49399629422</v>
      </c>
      <c r="F205" s="164">
        <v>-2364.1346930770478</v>
      </c>
      <c r="G205" s="300">
        <f>Verokompensaatiot[[#This Row],[Korvaukset vuosilta 2010-2023, €]]+Verokompensaatiot[[#This Row],[Veromenetysten korvaus 2024]]+Verokompensaatiot[[#This Row],[Veromenetysten korvaus 2025]]+Verokompensaatiot[[#This Row],[Veromenetysten korvaus 2026]]</f>
        <v>820053.33557713567</v>
      </c>
    </row>
    <row r="206" spans="1:7" x14ac:dyDescent="0.25">
      <c r="A206" s="32">
        <v>636</v>
      </c>
      <c r="B206" s="13" t="s">
        <v>213</v>
      </c>
      <c r="C206" s="164">
        <v>1772192.3552646744</v>
      </c>
      <c r="D206" s="164">
        <v>-33709.773266676566</v>
      </c>
      <c r="E206" s="164">
        <v>-472262.10746194143</v>
      </c>
      <c r="F206" s="164">
        <v>12718.863921783483</v>
      </c>
      <c r="G206" s="300">
        <f>Verokompensaatiot[[#This Row],[Korvaukset vuosilta 2010-2023, €]]+Verokompensaatiot[[#This Row],[Veromenetysten korvaus 2024]]+Verokompensaatiot[[#This Row],[Veromenetysten korvaus 2025]]+Verokompensaatiot[[#This Row],[Veromenetysten korvaus 2026]]</f>
        <v>1278939.3384578398</v>
      </c>
    </row>
    <row r="207" spans="1:7" x14ac:dyDescent="0.25">
      <c r="A207" s="32">
        <v>638</v>
      </c>
      <c r="B207" s="13" t="s">
        <v>214</v>
      </c>
      <c r="C207" s="164">
        <v>7464233.6631018911</v>
      </c>
      <c r="D207" s="164">
        <v>-139313.11942067801</v>
      </c>
      <c r="E207" s="164">
        <v>-2627086.3669178807</v>
      </c>
      <c r="F207" s="164">
        <v>-257456.27332833502</v>
      </c>
      <c r="G207" s="300">
        <f>Verokompensaatiot[[#This Row],[Korvaukset vuosilta 2010-2023, €]]+Verokompensaatiot[[#This Row],[Veromenetysten korvaus 2024]]+Verokompensaatiot[[#This Row],[Veromenetysten korvaus 2025]]+Verokompensaatiot[[#This Row],[Veromenetysten korvaus 2026]]</f>
        <v>4440377.9034349965</v>
      </c>
    </row>
    <row r="208" spans="1:7" x14ac:dyDescent="0.25">
      <c r="A208" s="32">
        <v>678</v>
      </c>
      <c r="B208" s="13" t="s">
        <v>215</v>
      </c>
      <c r="C208" s="164">
        <v>3472366.0037305513</v>
      </c>
      <c r="D208" s="164">
        <v>-17280.547611528971</v>
      </c>
      <c r="E208" s="164">
        <v>-1691930.8021204786</v>
      </c>
      <c r="F208" s="164">
        <v>-99493.032087114378</v>
      </c>
      <c r="G208" s="300">
        <f>Verokompensaatiot[[#This Row],[Korvaukset vuosilta 2010-2023, €]]+Verokompensaatiot[[#This Row],[Veromenetysten korvaus 2024]]+Verokompensaatiot[[#This Row],[Veromenetysten korvaus 2025]]+Verokompensaatiot[[#This Row],[Veromenetysten korvaus 2026]]</f>
        <v>1663661.6219114293</v>
      </c>
    </row>
    <row r="209" spans="1:7" x14ac:dyDescent="0.25">
      <c r="A209" s="32">
        <v>680</v>
      </c>
      <c r="B209" s="13" t="s">
        <v>216</v>
      </c>
      <c r="C209" s="164">
        <v>3437295.6144646946</v>
      </c>
      <c r="D209" s="164">
        <v>-8876.3631779418429</v>
      </c>
      <c r="E209" s="164">
        <v>-1592461.9885869548</v>
      </c>
      <c r="F209" s="164">
        <v>-96015.585163517651</v>
      </c>
      <c r="G209" s="300">
        <f>Verokompensaatiot[[#This Row],[Korvaukset vuosilta 2010-2023, €]]+Verokompensaatiot[[#This Row],[Veromenetysten korvaus 2024]]+Verokompensaatiot[[#This Row],[Veromenetysten korvaus 2025]]+Verokompensaatiot[[#This Row],[Veromenetysten korvaus 2026]]</f>
        <v>1739941.6775362806</v>
      </c>
    </row>
    <row r="210" spans="1:7" x14ac:dyDescent="0.25">
      <c r="A210" s="32">
        <v>681</v>
      </c>
      <c r="B210" s="13" t="s">
        <v>217</v>
      </c>
      <c r="C210" s="164">
        <v>805669.3802147815</v>
      </c>
      <c r="D210" s="164">
        <v>-3647.2257864315234</v>
      </c>
      <c r="E210" s="164">
        <v>-197661.79420138116</v>
      </c>
      <c r="F210" s="164">
        <v>13124.630529078608</v>
      </c>
      <c r="G210" s="300">
        <f>Verokompensaatiot[[#This Row],[Korvaukset vuosilta 2010-2023, €]]+Verokompensaatiot[[#This Row],[Veromenetysten korvaus 2024]]+Verokompensaatiot[[#This Row],[Veromenetysten korvaus 2025]]+Verokompensaatiot[[#This Row],[Veromenetysten korvaus 2026]]</f>
        <v>617484.99075604742</v>
      </c>
    </row>
    <row r="211" spans="1:7" x14ac:dyDescent="0.25">
      <c r="A211" s="32">
        <v>683</v>
      </c>
      <c r="B211" s="13" t="s">
        <v>218</v>
      </c>
      <c r="C211" s="164">
        <v>759963.97848509136</v>
      </c>
      <c r="D211" s="164">
        <v>2195.8263855824698</v>
      </c>
      <c r="E211" s="164">
        <v>-195407.89511294136</v>
      </c>
      <c r="F211" s="164">
        <v>13854.244170657712</v>
      </c>
      <c r="G211" s="300">
        <f>Verokompensaatiot[[#This Row],[Korvaukset vuosilta 2010-2023, €]]+Verokompensaatiot[[#This Row],[Veromenetysten korvaus 2024]]+Verokompensaatiot[[#This Row],[Veromenetysten korvaus 2025]]+Verokompensaatiot[[#This Row],[Veromenetysten korvaus 2026]]</f>
        <v>580606.15392839012</v>
      </c>
    </row>
    <row r="212" spans="1:7" x14ac:dyDescent="0.25">
      <c r="A212" s="32">
        <v>684</v>
      </c>
      <c r="B212" s="13" t="s">
        <v>219</v>
      </c>
      <c r="C212" s="164">
        <v>7040812.967825627</v>
      </c>
      <c r="D212" s="164">
        <v>-46326.868723353313</v>
      </c>
      <c r="E212" s="164">
        <v>-2181687.1836593277</v>
      </c>
      <c r="F212" s="164">
        <v>-44405.521283435432</v>
      </c>
      <c r="G212" s="300">
        <f>Verokompensaatiot[[#This Row],[Korvaukset vuosilta 2010-2023, €]]+Verokompensaatiot[[#This Row],[Veromenetysten korvaus 2024]]+Verokompensaatiot[[#This Row],[Veromenetysten korvaus 2025]]+Verokompensaatiot[[#This Row],[Veromenetysten korvaus 2026]]</f>
        <v>4768393.3941595098</v>
      </c>
    </row>
    <row r="213" spans="1:7" x14ac:dyDescent="0.25">
      <c r="A213" s="32">
        <v>686</v>
      </c>
      <c r="B213" s="13" t="s">
        <v>220</v>
      </c>
      <c r="C213" s="164">
        <v>672707.59369978006</v>
      </c>
      <c r="D213" s="164">
        <v>-5763.5498863852827</v>
      </c>
      <c r="E213" s="164">
        <v>-197957.1715439042</v>
      </c>
      <c r="F213" s="164">
        <v>13231.554255212412</v>
      </c>
      <c r="G213" s="300">
        <f>Verokompensaatiot[[#This Row],[Korvaukset vuosilta 2010-2023, €]]+Verokompensaatiot[[#This Row],[Veromenetysten korvaus 2024]]+Verokompensaatiot[[#This Row],[Veromenetysten korvaus 2025]]+Verokompensaatiot[[#This Row],[Veromenetysten korvaus 2026]]</f>
        <v>482218.42652470293</v>
      </c>
    </row>
    <row r="214" spans="1:7" x14ac:dyDescent="0.25">
      <c r="A214" s="32">
        <v>687</v>
      </c>
      <c r="B214" s="13" t="s">
        <v>221</v>
      </c>
      <c r="C214" s="164">
        <v>376032.70872593054</v>
      </c>
      <c r="D214" s="164">
        <v>997.98261103500727</v>
      </c>
      <c r="E214" s="164">
        <v>-84336.951951624855</v>
      </c>
      <c r="F214" s="164">
        <v>11500.363593759748</v>
      </c>
      <c r="G214" s="300">
        <f>Verokompensaatiot[[#This Row],[Korvaukset vuosilta 2010-2023, €]]+Verokompensaatiot[[#This Row],[Veromenetysten korvaus 2024]]+Verokompensaatiot[[#This Row],[Veromenetysten korvaus 2025]]+Verokompensaatiot[[#This Row],[Veromenetysten korvaus 2026]]</f>
        <v>304194.10297910048</v>
      </c>
    </row>
    <row r="215" spans="1:7" x14ac:dyDescent="0.25">
      <c r="A215" s="32">
        <v>689</v>
      </c>
      <c r="B215" s="13" t="s">
        <v>222</v>
      </c>
      <c r="C215" s="164">
        <v>595411.99035538943</v>
      </c>
      <c r="D215" s="164">
        <v>-6980.7495428664679</v>
      </c>
      <c r="E215" s="164">
        <v>-160446.67180962084</v>
      </c>
      <c r="F215" s="164">
        <v>-4663.8592104568597</v>
      </c>
      <c r="G215" s="300">
        <f>Verokompensaatiot[[#This Row],[Korvaukset vuosilta 2010-2023, €]]+Verokompensaatiot[[#This Row],[Veromenetysten korvaus 2024]]+Verokompensaatiot[[#This Row],[Veromenetysten korvaus 2025]]+Verokompensaatiot[[#This Row],[Veromenetysten korvaus 2026]]</f>
        <v>423320.7097924453</v>
      </c>
    </row>
    <row r="216" spans="1:7" x14ac:dyDescent="0.25">
      <c r="A216" s="32">
        <v>691</v>
      </c>
      <c r="B216" s="13" t="s">
        <v>223</v>
      </c>
      <c r="C216" s="164">
        <v>640960.05842737365</v>
      </c>
      <c r="D216" s="164">
        <v>889.16465889832762</v>
      </c>
      <c r="E216" s="164">
        <v>-191010.3575226258</v>
      </c>
      <c r="F216" s="164">
        <v>3519.7143136288205</v>
      </c>
      <c r="G216" s="300">
        <f>Verokompensaatiot[[#This Row],[Korvaukset vuosilta 2010-2023, €]]+Verokompensaatiot[[#This Row],[Veromenetysten korvaus 2024]]+Verokompensaatiot[[#This Row],[Veromenetysten korvaus 2025]]+Verokompensaatiot[[#This Row],[Veromenetysten korvaus 2026]]</f>
        <v>454358.57987727498</v>
      </c>
    </row>
    <row r="217" spans="1:7" x14ac:dyDescent="0.25">
      <c r="A217" s="32">
        <v>694</v>
      </c>
      <c r="B217" s="13" t="s">
        <v>224</v>
      </c>
      <c r="C217" s="164">
        <v>4328850.2716077119</v>
      </c>
      <c r="D217" s="164">
        <v>-65207.639687632676</v>
      </c>
      <c r="E217" s="164">
        <v>-1832071.2709102626</v>
      </c>
      <c r="F217" s="164">
        <v>-100113.53017078078</v>
      </c>
      <c r="G217" s="300">
        <f>Verokompensaatiot[[#This Row],[Korvaukset vuosilta 2010-2023, €]]+Verokompensaatiot[[#This Row],[Veromenetysten korvaus 2024]]+Verokompensaatiot[[#This Row],[Veromenetysten korvaus 2025]]+Verokompensaatiot[[#This Row],[Veromenetysten korvaus 2026]]</f>
        <v>2331457.8308390356</v>
      </c>
    </row>
    <row r="218" spans="1:7" x14ac:dyDescent="0.25">
      <c r="A218" s="32">
        <v>697</v>
      </c>
      <c r="B218" s="13" t="s">
        <v>225</v>
      </c>
      <c r="C218" s="164">
        <v>294418.19818171416</v>
      </c>
      <c r="D218" s="164">
        <v>-4717.5566931582398</v>
      </c>
      <c r="E218" s="164">
        <v>-73396.14194270513</v>
      </c>
      <c r="F218" s="164">
        <v>1297.265053983228</v>
      </c>
      <c r="G218" s="300">
        <f>Verokompensaatiot[[#This Row],[Korvaukset vuosilta 2010-2023, €]]+Verokompensaatiot[[#This Row],[Veromenetysten korvaus 2024]]+Verokompensaatiot[[#This Row],[Veromenetysten korvaus 2025]]+Verokompensaatiot[[#This Row],[Veromenetysten korvaus 2026]]</f>
        <v>217601.76459983402</v>
      </c>
    </row>
    <row r="219" spans="1:7" x14ac:dyDescent="0.25">
      <c r="A219" s="32">
        <v>698</v>
      </c>
      <c r="B219" s="13" t="s">
        <v>226</v>
      </c>
      <c r="C219" s="164">
        <v>9602704.4680333622</v>
      </c>
      <c r="D219" s="164">
        <v>61591.119052694317</v>
      </c>
      <c r="E219" s="164">
        <v>-4602695.9489609487</v>
      </c>
      <c r="F219" s="164">
        <v>-126660.04934428079</v>
      </c>
      <c r="G219" s="300">
        <f>Verokompensaatiot[[#This Row],[Korvaukset vuosilta 2010-2023, €]]+Verokompensaatiot[[#This Row],[Veromenetysten korvaus 2024]]+Verokompensaatiot[[#This Row],[Veromenetysten korvaus 2025]]+Verokompensaatiot[[#This Row],[Veromenetysten korvaus 2026]]</f>
        <v>4934939.5887808278</v>
      </c>
    </row>
    <row r="220" spans="1:7" x14ac:dyDescent="0.25">
      <c r="A220" s="32">
        <v>700</v>
      </c>
      <c r="B220" s="13" t="s">
        <v>227</v>
      </c>
      <c r="C220" s="164">
        <v>815623.78408988658</v>
      </c>
      <c r="D220" s="164">
        <v>-25084.569847599741</v>
      </c>
      <c r="E220" s="164">
        <v>-306856.17672900803</v>
      </c>
      <c r="F220" s="164">
        <v>-16070.251168828965</v>
      </c>
      <c r="G220" s="300">
        <f>Verokompensaatiot[[#This Row],[Korvaukset vuosilta 2010-2023, €]]+Verokompensaatiot[[#This Row],[Veromenetysten korvaus 2024]]+Verokompensaatiot[[#This Row],[Veromenetysten korvaus 2025]]+Verokompensaatiot[[#This Row],[Veromenetysten korvaus 2026]]</f>
        <v>467612.78634444985</v>
      </c>
    </row>
    <row r="221" spans="1:7" x14ac:dyDescent="0.25">
      <c r="A221" s="32">
        <v>702</v>
      </c>
      <c r="B221" s="13" t="s">
        <v>228</v>
      </c>
      <c r="C221" s="164">
        <v>910151.59470414324</v>
      </c>
      <c r="D221" s="164">
        <v>-12482.508347875468</v>
      </c>
      <c r="E221" s="164">
        <v>-278137.15084059146</v>
      </c>
      <c r="F221" s="164">
        <v>6236.9763905657628</v>
      </c>
      <c r="G221" s="300">
        <f>Verokompensaatiot[[#This Row],[Korvaukset vuosilta 2010-2023, €]]+Verokompensaatiot[[#This Row],[Veromenetysten korvaus 2024]]+Verokompensaatiot[[#This Row],[Veromenetysten korvaus 2025]]+Verokompensaatiot[[#This Row],[Veromenetysten korvaus 2026]]</f>
        <v>625768.91190624214</v>
      </c>
    </row>
    <row r="222" spans="1:7" x14ac:dyDescent="0.25">
      <c r="A222" s="32">
        <v>704</v>
      </c>
      <c r="B222" s="13" t="s">
        <v>229</v>
      </c>
      <c r="C222" s="164">
        <v>871842.56580709014</v>
      </c>
      <c r="D222" s="164">
        <v>-24726.130465027702</v>
      </c>
      <c r="E222" s="164">
        <v>-409534.41552243376</v>
      </c>
      <c r="F222" s="164">
        <v>-47115.166470554119</v>
      </c>
      <c r="G222" s="300">
        <f>Verokompensaatiot[[#This Row],[Korvaukset vuosilta 2010-2023, €]]+Verokompensaatiot[[#This Row],[Veromenetysten korvaus 2024]]+Verokompensaatiot[[#This Row],[Veromenetysten korvaus 2025]]+Verokompensaatiot[[#This Row],[Veromenetysten korvaus 2026]]</f>
        <v>390466.8533490746</v>
      </c>
    </row>
    <row r="223" spans="1:7" x14ac:dyDescent="0.25">
      <c r="A223" s="32">
        <v>707</v>
      </c>
      <c r="B223" s="13" t="s">
        <v>230</v>
      </c>
      <c r="C223" s="164">
        <v>524427.44226363301</v>
      </c>
      <c r="D223" s="164">
        <v>-44.61667030094759</v>
      </c>
      <c r="E223" s="164">
        <v>-111564.36871912124</v>
      </c>
      <c r="F223" s="164">
        <v>9462.3566986902442</v>
      </c>
      <c r="G223" s="300">
        <f>Verokompensaatiot[[#This Row],[Korvaukset vuosilta 2010-2023, €]]+Verokompensaatiot[[#This Row],[Veromenetysten korvaus 2024]]+Verokompensaatiot[[#This Row],[Veromenetysten korvaus 2025]]+Verokompensaatiot[[#This Row],[Veromenetysten korvaus 2026]]</f>
        <v>422280.81357290107</v>
      </c>
    </row>
    <row r="224" spans="1:7" x14ac:dyDescent="0.25">
      <c r="A224" s="32">
        <v>710</v>
      </c>
      <c r="B224" s="13" t="s">
        <v>231</v>
      </c>
      <c r="C224" s="164">
        <v>4902020.8825135343</v>
      </c>
      <c r="D224" s="164">
        <v>-93203.810375645218</v>
      </c>
      <c r="E224" s="164">
        <v>-1962238.7823212848</v>
      </c>
      <c r="F224" s="164">
        <v>-31447.320711214194</v>
      </c>
      <c r="G224" s="300">
        <f>Verokompensaatiot[[#This Row],[Korvaukset vuosilta 2010-2023, €]]+Verokompensaatiot[[#This Row],[Veromenetysten korvaus 2024]]+Verokompensaatiot[[#This Row],[Veromenetysten korvaus 2025]]+Verokompensaatiot[[#This Row],[Veromenetysten korvaus 2026]]</f>
        <v>2815130.9691053908</v>
      </c>
    </row>
    <row r="225" spans="1:7" x14ac:dyDescent="0.25">
      <c r="A225" s="32">
        <v>729</v>
      </c>
      <c r="B225" s="13" t="s">
        <v>232</v>
      </c>
      <c r="C225" s="164">
        <v>1905196.3208219288</v>
      </c>
      <c r="D225" s="164">
        <v>-22058.211785798332</v>
      </c>
      <c r="E225" s="164">
        <v>-579611.78992202028</v>
      </c>
      <c r="F225" s="164">
        <v>22286.125237980224</v>
      </c>
      <c r="G225" s="300">
        <f>Verokompensaatiot[[#This Row],[Korvaukset vuosilta 2010-2023, €]]+Verokompensaatiot[[#This Row],[Veromenetysten korvaus 2024]]+Verokompensaatiot[[#This Row],[Veromenetysten korvaus 2025]]+Verokompensaatiot[[#This Row],[Veromenetysten korvaus 2026]]</f>
        <v>1325812.4443520901</v>
      </c>
    </row>
    <row r="226" spans="1:7" x14ac:dyDescent="0.25">
      <c r="A226" s="32">
        <v>732</v>
      </c>
      <c r="B226" s="13" t="s">
        <v>233</v>
      </c>
      <c r="C226" s="164">
        <v>755675.73850250035</v>
      </c>
      <c r="D226" s="164">
        <v>1465.7189432671148</v>
      </c>
      <c r="E226" s="164">
        <v>-243714.90288716942</v>
      </c>
      <c r="F226" s="164">
        <v>7920.5043577448905</v>
      </c>
      <c r="G226" s="300">
        <f>Verokompensaatiot[[#This Row],[Korvaukset vuosilta 2010-2023, €]]+Verokompensaatiot[[#This Row],[Veromenetysten korvaus 2024]]+Verokompensaatiot[[#This Row],[Veromenetysten korvaus 2025]]+Verokompensaatiot[[#This Row],[Veromenetysten korvaus 2026]]</f>
        <v>521347.05891634297</v>
      </c>
    </row>
    <row r="227" spans="1:7" x14ac:dyDescent="0.25">
      <c r="A227" s="32">
        <v>734</v>
      </c>
      <c r="B227" s="13" t="s">
        <v>234</v>
      </c>
      <c r="C227" s="164">
        <v>9273826.570309896</v>
      </c>
      <c r="D227" s="164">
        <v>-140622.93085031488</v>
      </c>
      <c r="E227" s="164">
        <v>-3049445.9124978217</v>
      </c>
      <c r="F227" s="164">
        <v>-11745.617641380659</v>
      </c>
      <c r="G227" s="300">
        <f>Verokompensaatiot[[#This Row],[Korvaukset vuosilta 2010-2023, €]]+Verokompensaatiot[[#This Row],[Veromenetysten korvaus 2024]]+Verokompensaatiot[[#This Row],[Veromenetysten korvaus 2025]]+Verokompensaatiot[[#This Row],[Veromenetysten korvaus 2026]]</f>
        <v>6072012.1093203789</v>
      </c>
    </row>
    <row r="228" spans="1:7" x14ac:dyDescent="0.25">
      <c r="A228" s="32">
        <v>738</v>
      </c>
      <c r="B228" s="13" t="s">
        <v>235</v>
      </c>
      <c r="C228" s="164">
        <v>584899.15882966924</v>
      </c>
      <c r="D228" s="164">
        <v>-15128.506439010893</v>
      </c>
      <c r="E228" s="164">
        <v>-149805.7415161627</v>
      </c>
      <c r="F228" s="164">
        <v>1733.5130161914785</v>
      </c>
      <c r="G228" s="300">
        <f>Verokompensaatiot[[#This Row],[Korvaukset vuosilta 2010-2023, €]]+Verokompensaatiot[[#This Row],[Veromenetysten korvaus 2024]]+Verokompensaatiot[[#This Row],[Veromenetysten korvaus 2025]]+Verokompensaatiot[[#This Row],[Veromenetysten korvaus 2026]]</f>
        <v>421698.42389068718</v>
      </c>
    </row>
    <row r="229" spans="1:7" x14ac:dyDescent="0.25">
      <c r="A229" s="32">
        <v>739</v>
      </c>
      <c r="B229" s="13" t="s">
        <v>236</v>
      </c>
      <c r="C229" s="164">
        <v>719684.4299765157</v>
      </c>
      <c r="D229" s="164">
        <v>-15399.730164890145</v>
      </c>
      <c r="E229" s="164">
        <v>-173744.61951530568</v>
      </c>
      <c r="F229" s="164">
        <v>6006.6921096898732</v>
      </c>
      <c r="G229" s="300">
        <f>Verokompensaatiot[[#This Row],[Korvaukset vuosilta 2010-2023, €]]+Verokompensaatiot[[#This Row],[Veromenetysten korvaus 2024]]+Verokompensaatiot[[#This Row],[Veromenetysten korvaus 2025]]+Verokompensaatiot[[#This Row],[Veromenetysten korvaus 2026]]</f>
        <v>536546.77240600972</v>
      </c>
    </row>
    <row r="230" spans="1:7" x14ac:dyDescent="0.25">
      <c r="A230" s="32">
        <v>740</v>
      </c>
      <c r="B230" s="13" t="s">
        <v>237</v>
      </c>
      <c r="C230" s="164">
        <v>6155499.2061898317</v>
      </c>
      <c r="D230" s="164">
        <v>-3462.5217500497383</v>
      </c>
      <c r="E230" s="164">
        <v>-2305546.6799952853</v>
      </c>
      <c r="F230" s="164">
        <v>-21702.494896298216</v>
      </c>
      <c r="G230" s="300">
        <f>Verokompensaatiot[[#This Row],[Korvaukset vuosilta 2010-2023, €]]+Verokompensaatiot[[#This Row],[Veromenetysten korvaus 2024]]+Verokompensaatiot[[#This Row],[Veromenetysten korvaus 2025]]+Verokompensaatiot[[#This Row],[Veromenetysten korvaus 2026]]</f>
        <v>3824787.5095481984</v>
      </c>
    </row>
    <row r="231" spans="1:7" x14ac:dyDescent="0.25">
      <c r="A231" s="32">
        <v>742</v>
      </c>
      <c r="B231" s="13" t="s">
        <v>238</v>
      </c>
      <c r="C231" s="164">
        <v>225038.02043149644</v>
      </c>
      <c r="D231" s="164">
        <v>2775.6352535470601</v>
      </c>
      <c r="E231" s="164">
        <v>-64587.197873018122</v>
      </c>
      <c r="F231" s="164">
        <v>3018.9306704845349</v>
      </c>
      <c r="G231" s="300">
        <f>Verokompensaatiot[[#This Row],[Korvaukset vuosilta 2010-2023, €]]+Verokompensaatiot[[#This Row],[Veromenetysten korvaus 2024]]+Verokompensaatiot[[#This Row],[Veromenetysten korvaus 2025]]+Verokompensaatiot[[#This Row],[Veromenetysten korvaus 2026]]</f>
        <v>166245.38848250988</v>
      </c>
    </row>
    <row r="232" spans="1:7" x14ac:dyDescent="0.25">
      <c r="A232" s="32">
        <v>743</v>
      </c>
      <c r="B232" s="13" t="s">
        <v>239</v>
      </c>
      <c r="C232" s="164">
        <v>9945565.9278010912</v>
      </c>
      <c r="D232" s="164">
        <v>-53755.976626312869</v>
      </c>
      <c r="E232" s="164">
        <v>-5229127.8546365211</v>
      </c>
      <c r="F232" s="164">
        <v>-233503.07343590056</v>
      </c>
      <c r="G232" s="300">
        <f>Verokompensaatiot[[#This Row],[Korvaukset vuosilta 2010-2023, €]]+Verokompensaatiot[[#This Row],[Veromenetysten korvaus 2024]]+Verokompensaatiot[[#This Row],[Veromenetysten korvaus 2025]]+Verokompensaatiot[[#This Row],[Veromenetysten korvaus 2026]]</f>
        <v>4429179.0231023571</v>
      </c>
    </row>
    <row r="233" spans="1:7" x14ac:dyDescent="0.25">
      <c r="A233" s="32">
        <v>746</v>
      </c>
      <c r="B233" s="13" t="s">
        <v>240</v>
      </c>
      <c r="C233" s="164">
        <v>923550.17904456658</v>
      </c>
      <c r="D233" s="164">
        <v>3487.6826948098169</v>
      </c>
      <c r="E233" s="164">
        <v>-315217.48529575695</v>
      </c>
      <c r="F233" s="164">
        <v>8528.085965939219</v>
      </c>
      <c r="G233" s="300">
        <f>Verokompensaatiot[[#This Row],[Korvaukset vuosilta 2010-2023, €]]+Verokompensaatiot[[#This Row],[Veromenetysten korvaus 2024]]+Verokompensaatiot[[#This Row],[Veromenetysten korvaus 2025]]+Verokompensaatiot[[#This Row],[Veromenetysten korvaus 2026]]</f>
        <v>620348.46240955871</v>
      </c>
    </row>
    <row r="234" spans="1:7" x14ac:dyDescent="0.25">
      <c r="A234" s="32">
        <v>747</v>
      </c>
      <c r="B234" s="13" t="s">
        <v>241</v>
      </c>
      <c r="C234" s="164">
        <v>336015.46016985853</v>
      </c>
      <c r="D234" s="164">
        <v>-923.87301867191536</v>
      </c>
      <c r="E234" s="164">
        <v>-75843.637201241552</v>
      </c>
      <c r="F234" s="164">
        <v>5329.1858387107914</v>
      </c>
      <c r="G234" s="300">
        <f>Verokompensaatiot[[#This Row],[Korvaukset vuosilta 2010-2023, €]]+Verokompensaatiot[[#This Row],[Veromenetysten korvaus 2024]]+Verokompensaatiot[[#This Row],[Veromenetysten korvaus 2025]]+Verokompensaatiot[[#This Row],[Veromenetysten korvaus 2026]]</f>
        <v>264577.13578865584</v>
      </c>
    </row>
    <row r="235" spans="1:7" x14ac:dyDescent="0.25">
      <c r="A235" s="32">
        <v>748</v>
      </c>
      <c r="B235" s="13" t="s">
        <v>242</v>
      </c>
      <c r="C235" s="164">
        <v>1025424.8215553551</v>
      </c>
      <c r="D235" s="164">
        <v>-9744.5270485501187</v>
      </c>
      <c r="E235" s="164">
        <v>-314934.26144745474</v>
      </c>
      <c r="F235" s="164">
        <v>2452.8461650510653</v>
      </c>
      <c r="G235" s="300">
        <f>Verokompensaatiot[[#This Row],[Korvaukset vuosilta 2010-2023, €]]+Verokompensaatiot[[#This Row],[Veromenetysten korvaus 2024]]+Verokompensaatiot[[#This Row],[Veromenetysten korvaus 2025]]+Verokompensaatiot[[#This Row],[Veromenetysten korvaus 2026]]</f>
        <v>703198.87922440132</v>
      </c>
    </row>
    <row r="236" spans="1:7" x14ac:dyDescent="0.25">
      <c r="A236" s="32">
        <v>749</v>
      </c>
      <c r="B236" s="13" t="s">
        <v>243</v>
      </c>
      <c r="C236" s="164">
        <v>3085504.7920736158</v>
      </c>
      <c r="D236" s="164">
        <v>-65483.638688530249</v>
      </c>
      <c r="E236" s="164">
        <v>-1875603.1821355245</v>
      </c>
      <c r="F236" s="164">
        <v>-145395.16198221463</v>
      </c>
      <c r="G236" s="300">
        <f>Verokompensaatiot[[#This Row],[Korvaukset vuosilta 2010-2023, €]]+Verokompensaatiot[[#This Row],[Veromenetysten korvaus 2024]]+Verokompensaatiot[[#This Row],[Veromenetysten korvaus 2025]]+Verokompensaatiot[[#This Row],[Veromenetysten korvaus 2026]]</f>
        <v>999022.8092673464</v>
      </c>
    </row>
    <row r="237" spans="1:7" x14ac:dyDescent="0.25">
      <c r="A237" s="32">
        <v>751</v>
      </c>
      <c r="B237" s="13" t="s">
        <v>244</v>
      </c>
      <c r="C237" s="164">
        <v>521520.347331553</v>
      </c>
      <c r="D237" s="164">
        <v>-16143.542302261176</v>
      </c>
      <c r="E237" s="164">
        <v>-209600.9785787205</v>
      </c>
      <c r="F237" s="164">
        <v>-5464.785948743569</v>
      </c>
      <c r="G237" s="300">
        <f>Verokompensaatiot[[#This Row],[Korvaukset vuosilta 2010-2023, €]]+Verokompensaatiot[[#This Row],[Veromenetysten korvaus 2024]]+Verokompensaatiot[[#This Row],[Veromenetysten korvaus 2025]]+Verokompensaatiot[[#This Row],[Veromenetysten korvaus 2026]]</f>
        <v>290311.04050182772</v>
      </c>
    </row>
    <row r="238" spans="1:7" x14ac:dyDescent="0.25">
      <c r="A238" s="32">
        <v>753</v>
      </c>
      <c r="B238" s="13" t="s">
        <v>245</v>
      </c>
      <c r="C238" s="164">
        <v>2530377.8872347632</v>
      </c>
      <c r="D238" s="164">
        <v>-54785.270209304406</v>
      </c>
      <c r="E238" s="164">
        <v>-1044096.5584816569</v>
      </c>
      <c r="F238" s="164">
        <v>-186491.31969776147</v>
      </c>
      <c r="G238" s="300">
        <f>Verokompensaatiot[[#This Row],[Korvaukset vuosilta 2010-2023, €]]+Verokompensaatiot[[#This Row],[Veromenetysten korvaus 2024]]+Verokompensaatiot[[#This Row],[Veromenetysten korvaus 2025]]+Verokompensaatiot[[#This Row],[Veromenetysten korvaus 2026]]</f>
        <v>1245004.7388460403</v>
      </c>
    </row>
    <row r="239" spans="1:7" x14ac:dyDescent="0.25">
      <c r="A239" s="32">
        <v>755</v>
      </c>
      <c r="B239" s="13" t="s">
        <v>246</v>
      </c>
      <c r="C239" s="164">
        <v>912800.49977479735</v>
      </c>
      <c r="D239" s="164">
        <v>-43903.329861416343</v>
      </c>
      <c r="E239" s="164">
        <v>-396917.29187575105</v>
      </c>
      <c r="F239" s="164">
        <v>-50079.983489183142</v>
      </c>
      <c r="G239" s="300">
        <f>Verokompensaatiot[[#This Row],[Korvaukset vuosilta 2010-2023, €]]+Verokompensaatiot[[#This Row],[Veromenetysten korvaus 2024]]+Verokompensaatiot[[#This Row],[Veromenetysten korvaus 2025]]+Verokompensaatiot[[#This Row],[Veromenetysten korvaus 2026]]</f>
        <v>421899.89454844681</v>
      </c>
    </row>
    <row r="240" spans="1:7" x14ac:dyDescent="0.25">
      <c r="A240" s="32">
        <v>758</v>
      </c>
      <c r="B240" s="13" t="s">
        <v>247</v>
      </c>
      <c r="C240" s="164">
        <v>1522016.359015387</v>
      </c>
      <c r="D240" s="164">
        <v>-10508.418054106198</v>
      </c>
      <c r="E240" s="164">
        <v>-580947.36632759275</v>
      </c>
      <c r="F240" s="164">
        <v>-13871.793548358844</v>
      </c>
      <c r="G240" s="300">
        <f>Verokompensaatiot[[#This Row],[Korvaukset vuosilta 2010-2023, €]]+Verokompensaatiot[[#This Row],[Veromenetysten korvaus 2024]]+Verokompensaatiot[[#This Row],[Veromenetysten korvaus 2025]]+Verokompensaatiot[[#This Row],[Veromenetysten korvaus 2026]]</f>
        <v>916688.78108532925</v>
      </c>
    </row>
    <row r="241" spans="1:7" x14ac:dyDescent="0.25">
      <c r="A241" s="32">
        <v>759</v>
      </c>
      <c r="B241" s="13" t="s">
        <v>248</v>
      </c>
      <c r="C241" s="164">
        <v>487637.29880807875</v>
      </c>
      <c r="D241" s="164">
        <v>-665.12050297063706</v>
      </c>
      <c r="E241" s="164">
        <v>-115299.94100622271</v>
      </c>
      <c r="F241" s="164">
        <v>7630.7221163998138</v>
      </c>
      <c r="G241" s="300">
        <f>Verokompensaatiot[[#This Row],[Korvaukset vuosilta 2010-2023, €]]+Verokompensaatiot[[#This Row],[Veromenetysten korvaus 2024]]+Verokompensaatiot[[#This Row],[Veromenetysten korvaus 2025]]+Verokompensaatiot[[#This Row],[Veromenetysten korvaus 2026]]</f>
        <v>379302.95941528515</v>
      </c>
    </row>
    <row r="242" spans="1:7" x14ac:dyDescent="0.25">
      <c r="A242" s="32">
        <v>761</v>
      </c>
      <c r="B242" s="13" t="s">
        <v>249</v>
      </c>
      <c r="C242" s="164">
        <v>1840449.4381827028</v>
      </c>
      <c r="D242" s="164">
        <v>-14516.78431071965</v>
      </c>
      <c r="E242" s="164">
        <v>-440276.82037145644</v>
      </c>
      <c r="F242" s="164">
        <v>19129.860936983041</v>
      </c>
      <c r="G242" s="300">
        <f>Verokompensaatiot[[#This Row],[Korvaukset vuosilta 2010-2023, €]]+Verokompensaatiot[[#This Row],[Veromenetysten korvaus 2024]]+Verokompensaatiot[[#This Row],[Veromenetysten korvaus 2025]]+Verokompensaatiot[[#This Row],[Veromenetysten korvaus 2026]]</f>
        <v>1404785.6944375096</v>
      </c>
    </row>
    <row r="243" spans="1:7" x14ac:dyDescent="0.25">
      <c r="A243" s="32">
        <v>762</v>
      </c>
      <c r="B243" s="13" t="s">
        <v>250</v>
      </c>
      <c r="C243" s="164">
        <v>890771.17347844271</v>
      </c>
      <c r="D243" s="164">
        <v>-5539.6239367263152</v>
      </c>
      <c r="E243" s="164">
        <v>-226720.75326550382</v>
      </c>
      <c r="F243" s="164">
        <v>9956.8698381221802</v>
      </c>
      <c r="G243" s="300">
        <f>Verokompensaatiot[[#This Row],[Korvaukset vuosilta 2010-2023, €]]+Verokompensaatiot[[#This Row],[Veromenetysten korvaus 2024]]+Verokompensaatiot[[#This Row],[Veromenetysten korvaus 2025]]+Verokompensaatiot[[#This Row],[Veromenetysten korvaus 2026]]</f>
        <v>668467.66611433472</v>
      </c>
    </row>
    <row r="244" spans="1:7" x14ac:dyDescent="0.25">
      <c r="A244" s="32">
        <v>765</v>
      </c>
      <c r="B244" s="13" t="s">
        <v>251</v>
      </c>
      <c r="C244" s="164">
        <v>1887722.8527956754</v>
      </c>
      <c r="D244" s="164">
        <v>-25338.82072308183</v>
      </c>
      <c r="E244" s="164">
        <v>-778300.92749414954</v>
      </c>
      <c r="F244" s="164">
        <v>-27319.258561506344</v>
      </c>
      <c r="G244" s="300">
        <f>Verokompensaatiot[[#This Row],[Korvaukset vuosilta 2010-2023, €]]+Verokompensaatiot[[#This Row],[Veromenetysten korvaus 2024]]+Verokompensaatiot[[#This Row],[Veromenetysten korvaus 2025]]+Verokompensaatiot[[#This Row],[Veromenetysten korvaus 2026]]</f>
        <v>1056763.8460169374</v>
      </c>
    </row>
    <row r="245" spans="1:7" x14ac:dyDescent="0.25">
      <c r="A245" s="32">
        <v>768</v>
      </c>
      <c r="B245" s="13" t="s">
        <v>252</v>
      </c>
      <c r="C245" s="164">
        <v>569415.54148617201</v>
      </c>
      <c r="D245" s="164">
        <v>-2063.4236582368912</v>
      </c>
      <c r="E245" s="164">
        <v>-109702.00351054815</v>
      </c>
      <c r="F245" s="164">
        <v>11337.390097224266</v>
      </c>
      <c r="G245" s="300">
        <f>Verokompensaatiot[[#This Row],[Korvaukset vuosilta 2010-2023, €]]+Verokompensaatiot[[#This Row],[Veromenetysten korvaus 2024]]+Verokompensaatiot[[#This Row],[Veromenetysten korvaus 2025]]+Verokompensaatiot[[#This Row],[Veromenetysten korvaus 2026]]</f>
        <v>468987.50441461126</v>
      </c>
    </row>
    <row r="246" spans="1:7" x14ac:dyDescent="0.25">
      <c r="A246" s="32">
        <v>777</v>
      </c>
      <c r="B246" s="13" t="s">
        <v>253</v>
      </c>
      <c r="C246" s="164">
        <v>1559568.3935236624</v>
      </c>
      <c r="D246" s="164">
        <v>-246.56918531909105</v>
      </c>
      <c r="E246" s="164">
        <v>-520422.59623356088</v>
      </c>
      <c r="F246" s="164">
        <v>13701.348058860207</v>
      </c>
      <c r="G246" s="300">
        <f>Verokompensaatiot[[#This Row],[Korvaukset vuosilta 2010-2023, €]]+Verokompensaatiot[[#This Row],[Veromenetysten korvaus 2024]]+Verokompensaatiot[[#This Row],[Veromenetysten korvaus 2025]]+Verokompensaatiot[[#This Row],[Veromenetysten korvaus 2026]]</f>
        <v>1052600.5761636426</v>
      </c>
    </row>
    <row r="247" spans="1:7" x14ac:dyDescent="0.25">
      <c r="A247" s="32">
        <v>778</v>
      </c>
      <c r="B247" s="13" t="s">
        <v>254</v>
      </c>
      <c r="C247" s="164">
        <v>1365028.5224604667</v>
      </c>
      <c r="D247" s="164">
        <v>-5890.9047256729646</v>
      </c>
      <c r="E247" s="164">
        <v>-512351.14627884037</v>
      </c>
      <c r="F247" s="164">
        <v>11909.493262052001</v>
      </c>
      <c r="G247" s="300">
        <f>Verokompensaatiot[[#This Row],[Korvaukset vuosilta 2010-2023, €]]+Verokompensaatiot[[#This Row],[Veromenetysten korvaus 2024]]+Verokompensaatiot[[#This Row],[Veromenetysten korvaus 2025]]+Verokompensaatiot[[#This Row],[Veromenetysten korvaus 2026]]</f>
        <v>858695.96471800539</v>
      </c>
    </row>
    <row r="248" spans="1:7" x14ac:dyDescent="0.25">
      <c r="A248" s="32">
        <v>781</v>
      </c>
      <c r="B248" s="13" t="s">
        <v>255</v>
      </c>
      <c r="C248" s="164">
        <v>805419.18893994577</v>
      </c>
      <c r="D248" s="164">
        <v>-3269.1115672129708</v>
      </c>
      <c r="E248" s="164">
        <v>-105395.11801201385</v>
      </c>
      <c r="F248" s="164">
        <v>7699.0349458414385</v>
      </c>
      <c r="G248" s="300">
        <f>Verokompensaatiot[[#This Row],[Korvaukset vuosilta 2010-2023, €]]+Verokompensaatiot[[#This Row],[Veromenetysten korvaus 2024]]+Verokompensaatiot[[#This Row],[Veromenetysten korvaus 2025]]+Verokompensaatiot[[#This Row],[Veromenetysten korvaus 2026]]</f>
        <v>704453.99430656037</v>
      </c>
    </row>
    <row r="249" spans="1:7" x14ac:dyDescent="0.25">
      <c r="A249" s="32">
        <v>783</v>
      </c>
      <c r="B249" s="13" t="s">
        <v>256</v>
      </c>
      <c r="C249" s="164">
        <v>1263911.4918444799</v>
      </c>
      <c r="D249" s="164">
        <v>-25297.668876097196</v>
      </c>
      <c r="E249" s="164">
        <v>-435041.72411698202</v>
      </c>
      <c r="F249" s="164">
        <v>-7587.7465817346902</v>
      </c>
      <c r="G249" s="300">
        <f>Verokompensaatiot[[#This Row],[Korvaukset vuosilta 2010-2023, €]]+Verokompensaatiot[[#This Row],[Veromenetysten korvaus 2024]]+Verokompensaatiot[[#This Row],[Veromenetysten korvaus 2025]]+Verokompensaatiot[[#This Row],[Veromenetysten korvaus 2026]]</f>
        <v>795984.35226966592</v>
      </c>
    </row>
    <row r="250" spans="1:7" x14ac:dyDescent="0.25">
      <c r="A250" s="32">
        <v>785</v>
      </c>
      <c r="B250" s="13" t="s">
        <v>257</v>
      </c>
      <c r="C250" s="164">
        <v>638365.88914082851</v>
      </c>
      <c r="D250" s="164">
        <v>-1738.7571173005672</v>
      </c>
      <c r="E250" s="164">
        <v>-115843.36471869814</v>
      </c>
      <c r="F250" s="164">
        <v>9903.3087363541108</v>
      </c>
      <c r="G250" s="300">
        <f>Verokompensaatiot[[#This Row],[Korvaukset vuosilta 2010-2023, €]]+Verokompensaatiot[[#This Row],[Veromenetysten korvaus 2024]]+Verokompensaatiot[[#This Row],[Veromenetysten korvaus 2025]]+Verokompensaatiot[[#This Row],[Veromenetysten korvaus 2026]]</f>
        <v>530687.0760411839</v>
      </c>
    </row>
    <row r="251" spans="1:7" x14ac:dyDescent="0.25">
      <c r="A251" s="32">
        <v>790</v>
      </c>
      <c r="B251" s="13" t="s">
        <v>258</v>
      </c>
      <c r="C251" s="164">
        <v>4475838.6949382462</v>
      </c>
      <c r="D251" s="164">
        <v>-97637.420714441367</v>
      </c>
      <c r="E251" s="164">
        <v>-1615386.4524028441</v>
      </c>
      <c r="F251" s="164">
        <v>-22905.972787613435</v>
      </c>
      <c r="G251" s="300">
        <f>Verokompensaatiot[[#This Row],[Korvaukset vuosilta 2010-2023, €]]+Verokompensaatiot[[#This Row],[Veromenetysten korvaus 2024]]+Verokompensaatiot[[#This Row],[Veromenetysten korvaus 2025]]+Verokompensaatiot[[#This Row],[Veromenetysten korvaus 2026]]</f>
        <v>2739908.8490333469</v>
      </c>
    </row>
    <row r="252" spans="1:7" x14ac:dyDescent="0.25">
      <c r="A252" s="32">
        <v>791</v>
      </c>
      <c r="B252" s="13" t="s">
        <v>259</v>
      </c>
      <c r="C252" s="164">
        <v>1262903.4928640015</v>
      </c>
      <c r="D252" s="164">
        <v>-3481.3071575720205</v>
      </c>
      <c r="E252" s="164">
        <v>-292727.42043598858</v>
      </c>
      <c r="F252" s="164">
        <v>26192.27325361457</v>
      </c>
      <c r="G252" s="300">
        <f>Verokompensaatiot[[#This Row],[Korvaukset vuosilta 2010-2023, €]]+Verokompensaatiot[[#This Row],[Veromenetysten korvaus 2024]]+Verokompensaatiot[[#This Row],[Veromenetysten korvaus 2025]]+Verokompensaatiot[[#This Row],[Veromenetysten korvaus 2026]]</f>
        <v>992887.03852405539</v>
      </c>
    </row>
    <row r="253" spans="1:7" x14ac:dyDescent="0.25">
      <c r="A253" s="32">
        <v>831</v>
      </c>
      <c r="B253" s="13" t="s">
        <v>260</v>
      </c>
      <c r="C253" s="164">
        <v>695604.28385445755</v>
      </c>
      <c r="D253" s="164">
        <v>-18795.158042885178</v>
      </c>
      <c r="E253" s="164">
        <v>-295784.45011722401</v>
      </c>
      <c r="F253" s="164">
        <v>-29417.468828783276</v>
      </c>
      <c r="G253" s="300">
        <f>Verokompensaatiot[[#This Row],[Korvaukset vuosilta 2010-2023, €]]+Verokompensaatiot[[#This Row],[Veromenetysten korvaus 2024]]+Verokompensaatiot[[#This Row],[Veromenetysten korvaus 2025]]+Verokompensaatiot[[#This Row],[Veromenetysten korvaus 2026]]</f>
        <v>351607.20686556515</v>
      </c>
    </row>
    <row r="254" spans="1:7" x14ac:dyDescent="0.25">
      <c r="A254" s="32">
        <v>832</v>
      </c>
      <c r="B254" s="13" t="s">
        <v>261</v>
      </c>
      <c r="C254" s="164">
        <v>765347.09521522536</v>
      </c>
      <c r="D254" s="164">
        <v>94.710858530927453</v>
      </c>
      <c r="E254" s="164">
        <v>-223515.33527973399</v>
      </c>
      <c r="F254" s="164">
        <v>6267.7696433209376</v>
      </c>
      <c r="G254" s="300">
        <f>Verokompensaatiot[[#This Row],[Korvaukset vuosilta 2010-2023, €]]+Verokompensaatiot[[#This Row],[Veromenetysten korvaus 2024]]+Verokompensaatiot[[#This Row],[Veromenetysten korvaus 2025]]+Verokompensaatiot[[#This Row],[Veromenetysten korvaus 2026]]</f>
        <v>548194.24043734325</v>
      </c>
    </row>
    <row r="255" spans="1:7" x14ac:dyDescent="0.25">
      <c r="A255" s="32">
        <v>833</v>
      </c>
      <c r="B255" s="13" t="s">
        <v>262</v>
      </c>
      <c r="C255" s="164">
        <v>342281.76810028055</v>
      </c>
      <c r="D255" s="164">
        <v>-7185.6569388959533</v>
      </c>
      <c r="E255" s="164">
        <v>-76570.201065549467</v>
      </c>
      <c r="F255" s="164">
        <v>1649.6623433062591</v>
      </c>
      <c r="G255" s="300">
        <f>Verokompensaatiot[[#This Row],[Korvaukset vuosilta 2010-2023, €]]+Verokompensaatiot[[#This Row],[Veromenetysten korvaus 2024]]+Verokompensaatiot[[#This Row],[Veromenetysten korvaus 2025]]+Verokompensaatiot[[#This Row],[Veromenetysten korvaus 2026]]</f>
        <v>260175.57243914143</v>
      </c>
    </row>
    <row r="256" spans="1:7" x14ac:dyDescent="0.25">
      <c r="A256" s="32">
        <v>834</v>
      </c>
      <c r="B256" s="13" t="s">
        <v>263</v>
      </c>
      <c r="C256" s="164">
        <v>1113721.6941235559</v>
      </c>
      <c r="D256" s="164">
        <v>-24717.224699091807</v>
      </c>
      <c r="E256" s="164">
        <v>-380515.47210766026</v>
      </c>
      <c r="F256" s="164">
        <v>-13654.280554356919</v>
      </c>
      <c r="G256" s="300">
        <f>Verokompensaatiot[[#This Row],[Korvaukset vuosilta 2010-2023, €]]+Verokompensaatiot[[#This Row],[Veromenetysten korvaus 2024]]+Verokompensaatiot[[#This Row],[Veromenetysten korvaus 2025]]+Verokompensaatiot[[#This Row],[Veromenetysten korvaus 2026]]</f>
        <v>694834.71676244691</v>
      </c>
    </row>
    <row r="257" spans="1:7" x14ac:dyDescent="0.25">
      <c r="A257" s="32">
        <v>837</v>
      </c>
      <c r="B257" s="13" t="s">
        <v>264</v>
      </c>
      <c r="C257" s="164">
        <v>36300023.396053225</v>
      </c>
      <c r="D257" s="164">
        <v>420076.98405097169</v>
      </c>
      <c r="E257" s="164">
        <v>-11055730.147087298</v>
      </c>
      <c r="F257" s="164">
        <v>-130864.71560370628</v>
      </c>
      <c r="G257" s="300">
        <f>Verokompensaatiot[[#This Row],[Korvaukset vuosilta 2010-2023, €]]+Verokompensaatiot[[#This Row],[Veromenetysten korvaus 2024]]+Verokompensaatiot[[#This Row],[Veromenetysten korvaus 2025]]+Verokompensaatiot[[#This Row],[Veromenetysten korvaus 2026]]</f>
        <v>25533505.517413195</v>
      </c>
    </row>
    <row r="258" spans="1:7" x14ac:dyDescent="0.25">
      <c r="A258" s="32">
        <v>844</v>
      </c>
      <c r="B258" s="13" t="s">
        <v>265</v>
      </c>
      <c r="C258" s="164">
        <v>367381.62735902192</v>
      </c>
      <c r="D258" s="164">
        <v>-8927.1742334659211</v>
      </c>
      <c r="E258" s="164">
        <v>-96072.702275958785</v>
      </c>
      <c r="F258" s="164">
        <v>2932.9357524937245</v>
      </c>
      <c r="G258" s="300">
        <f>Verokompensaatiot[[#This Row],[Korvaukset vuosilta 2010-2023, €]]+Verokompensaatiot[[#This Row],[Veromenetysten korvaus 2024]]+Verokompensaatiot[[#This Row],[Veromenetysten korvaus 2025]]+Verokompensaatiot[[#This Row],[Veromenetysten korvaus 2026]]</f>
        <v>265314.68660209095</v>
      </c>
    </row>
    <row r="259" spans="1:7" x14ac:dyDescent="0.25">
      <c r="A259" s="32">
        <v>845</v>
      </c>
      <c r="B259" s="13" t="s">
        <v>266</v>
      </c>
      <c r="C259" s="164">
        <v>595425.26634182339</v>
      </c>
      <c r="D259" s="164">
        <v>-5597.3370576055113</v>
      </c>
      <c r="E259" s="164">
        <v>-121755.50005702759</v>
      </c>
      <c r="F259" s="164">
        <v>2879.494718898577</v>
      </c>
      <c r="G259" s="300">
        <f>Verokompensaatiot[[#This Row],[Korvaukset vuosilta 2010-2023, €]]+Verokompensaatiot[[#This Row],[Veromenetysten korvaus 2024]]+Verokompensaatiot[[#This Row],[Veromenetysten korvaus 2025]]+Verokompensaatiot[[#This Row],[Veromenetysten korvaus 2026]]</f>
        <v>470951.92394608888</v>
      </c>
    </row>
    <row r="260" spans="1:7" x14ac:dyDescent="0.25">
      <c r="A260" s="32">
        <v>846</v>
      </c>
      <c r="B260" s="13" t="s">
        <v>267</v>
      </c>
      <c r="C260" s="164">
        <v>1137822.754602755</v>
      </c>
      <c r="D260" s="164">
        <v>355.49147906483813</v>
      </c>
      <c r="E260" s="164">
        <v>-346676.87861495104</v>
      </c>
      <c r="F260" s="164">
        <v>11077.707866436023</v>
      </c>
      <c r="G260" s="300">
        <f>Verokompensaatiot[[#This Row],[Korvaukset vuosilta 2010-2023, €]]+Verokompensaatiot[[#This Row],[Veromenetysten korvaus 2024]]+Verokompensaatiot[[#This Row],[Veromenetysten korvaus 2025]]+Verokompensaatiot[[#This Row],[Veromenetysten korvaus 2026]]</f>
        <v>802579.0753333047</v>
      </c>
    </row>
    <row r="261" spans="1:7" x14ac:dyDescent="0.25">
      <c r="A261" s="32">
        <v>848</v>
      </c>
      <c r="B261" s="13" t="s">
        <v>268</v>
      </c>
      <c r="C261" s="164">
        <v>989321.16184801655</v>
      </c>
      <c r="D261" s="164">
        <v>-12471.088586874963</v>
      </c>
      <c r="E261" s="164">
        <v>-254554.80702797518</v>
      </c>
      <c r="F261" s="164">
        <v>7251.7599106077332</v>
      </c>
      <c r="G261" s="300">
        <f>Verokompensaatiot[[#This Row],[Korvaukset vuosilta 2010-2023, €]]+Verokompensaatiot[[#This Row],[Veromenetysten korvaus 2024]]+Verokompensaatiot[[#This Row],[Veromenetysten korvaus 2025]]+Verokompensaatiot[[#This Row],[Veromenetysten korvaus 2026]]</f>
        <v>729547.02614377404</v>
      </c>
    </row>
    <row r="262" spans="1:7" x14ac:dyDescent="0.25">
      <c r="A262" s="32">
        <v>849</v>
      </c>
      <c r="B262" s="13" t="s">
        <v>269</v>
      </c>
      <c r="C262" s="164">
        <v>698965.11716177594</v>
      </c>
      <c r="D262" s="164">
        <v>-1960.3759419803773</v>
      </c>
      <c r="E262" s="164">
        <v>-196354.20335520431</v>
      </c>
      <c r="F262" s="164">
        <v>12001.982709575437</v>
      </c>
      <c r="G262" s="300">
        <f>Verokompensaatiot[[#This Row],[Korvaukset vuosilta 2010-2023, €]]+Verokompensaatiot[[#This Row],[Veromenetysten korvaus 2024]]+Verokompensaatiot[[#This Row],[Veromenetysten korvaus 2025]]+Verokompensaatiot[[#This Row],[Veromenetysten korvaus 2026]]</f>
        <v>512652.52057416667</v>
      </c>
    </row>
    <row r="263" spans="1:7" x14ac:dyDescent="0.25">
      <c r="A263" s="32">
        <v>850</v>
      </c>
      <c r="B263" s="13" t="s">
        <v>270</v>
      </c>
      <c r="C263" s="164">
        <v>420099.4296281893</v>
      </c>
      <c r="D263" s="164">
        <v>-16488.361190124262</v>
      </c>
      <c r="E263" s="164">
        <v>-171209.11687018984</v>
      </c>
      <c r="F263" s="164">
        <v>-8246.9957012683426</v>
      </c>
      <c r="G263" s="300">
        <f>Verokompensaatiot[[#This Row],[Korvaukset vuosilta 2010-2023, €]]+Verokompensaatiot[[#This Row],[Veromenetysten korvaus 2024]]+Verokompensaatiot[[#This Row],[Veromenetysten korvaus 2025]]+Verokompensaatiot[[#This Row],[Veromenetysten korvaus 2026]]</f>
        <v>224154.95586660688</v>
      </c>
    </row>
    <row r="264" spans="1:7" x14ac:dyDescent="0.25">
      <c r="A264" s="32">
        <v>851</v>
      </c>
      <c r="B264" s="13" t="s">
        <v>271</v>
      </c>
      <c r="C264" s="164">
        <v>3292338.6038466329</v>
      </c>
      <c r="D264" s="164">
        <v>-18714.073120874687</v>
      </c>
      <c r="E264" s="164">
        <v>-1447389.0367234088</v>
      </c>
      <c r="F264" s="164">
        <v>-133123.39557740642</v>
      </c>
      <c r="G264" s="300">
        <f>Verokompensaatiot[[#This Row],[Korvaukset vuosilta 2010-2023, €]]+Verokompensaatiot[[#This Row],[Veromenetysten korvaus 2024]]+Verokompensaatiot[[#This Row],[Veromenetysten korvaus 2025]]+Verokompensaatiot[[#This Row],[Veromenetysten korvaus 2026]]</f>
        <v>1693112.0984249427</v>
      </c>
    </row>
    <row r="265" spans="1:7" x14ac:dyDescent="0.25">
      <c r="A265" s="32">
        <v>853</v>
      </c>
      <c r="B265" s="13" t="s">
        <v>272</v>
      </c>
      <c r="C265" s="164">
        <v>31340782.047305316</v>
      </c>
      <c r="D265" s="164">
        <v>374358.79328620632</v>
      </c>
      <c r="E265" s="164">
        <v>-7083087.7923871297</v>
      </c>
      <c r="F265" s="164">
        <v>510054.09505566093</v>
      </c>
      <c r="G265" s="300">
        <f>Verokompensaatiot[[#This Row],[Korvaukset vuosilta 2010-2023, €]]+Verokompensaatiot[[#This Row],[Veromenetysten korvaus 2024]]+Verokompensaatiot[[#This Row],[Veromenetysten korvaus 2025]]+Verokompensaatiot[[#This Row],[Veromenetysten korvaus 2026]]</f>
        <v>25142107.143260054</v>
      </c>
    </row>
    <row r="266" spans="1:7" x14ac:dyDescent="0.25">
      <c r="A266" s="32">
        <v>854</v>
      </c>
      <c r="B266" s="13" t="s">
        <v>273</v>
      </c>
      <c r="C266" s="164">
        <v>677713.52548992494</v>
      </c>
      <c r="D266" s="164">
        <v>-6669.4635548915649</v>
      </c>
      <c r="E266" s="164">
        <v>-229253.31594360221</v>
      </c>
      <c r="F266" s="164">
        <v>2107.784975491234</v>
      </c>
      <c r="G266" s="300">
        <f>Verokompensaatiot[[#This Row],[Korvaukset vuosilta 2010-2023, €]]+Verokompensaatiot[[#This Row],[Veromenetysten korvaus 2024]]+Verokompensaatiot[[#This Row],[Veromenetysten korvaus 2025]]+Verokompensaatiot[[#This Row],[Veromenetysten korvaus 2026]]</f>
        <v>443898.53096692241</v>
      </c>
    </row>
    <row r="267" spans="1:7" x14ac:dyDescent="0.25">
      <c r="A267" s="32">
        <v>857</v>
      </c>
      <c r="B267" s="13" t="s">
        <v>274</v>
      </c>
      <c r="C267" s="164">
        <v>527451.85057411972</v>
      </c>
      <c r="D267" s="164">
        <v>-8903.5198820928417</v>
      </c>
      <c r="E267" s="164">
        <v>-131546.80713189792</v>
      </c>
      <c r="F267" s="164">
        <v>7963.6812242902515</v>
      </c>
      <c r="G267" s="300">
        <f>Verokompensaatiot[[#This Row],[Korvaukset vuosilta 2010-2023, €]]+Verokompensaatiot[[#This Row],[Veromenetysten korvaus 2024]]+Verokompensaatiot[[#This Row],[Veromenetysten korvaus 2025]]+Verokompensaatiot[[#This Row],[Veromenetysten korvaus 2026]]</f>
        <v>394965.20478441921</v>
      </c>
    </row>
    <row r="268" spans="1:7" x14ac:dyDescent="0.25">
      <c r="A268" s="32">
        <v>858</v>
      </c>
      <c r="B268" s="13" t="s">
        <v>275</v>
      </c>
      <c r="C268" s="164">
        <v>4629137.4877160415</v>
      </c>
      <c r="D268" s="164">
        <v>-106119.51493814212</v>
      </c>
      <c r="E268" s="164">
        <v>-2244850.4403212946</v>
      </c>
      <c r="F268" s="164">
        <v>-357761.94906853652</v>
      </c>
      <c r="G268" s="300">
        <f>Verokompensaatiot[[#This Row],[Korvaukset vuosilta 2010-2023, €]]+Verokompensaatiot[[#This Row],[Veromenetysten korvaus 2024]]+Verokompensaatiot[[#This Row],[Veromenetysten korvaus 2025]]+Verokompensaatiot[[#This Row],[Veromenetysten korvaus 2026]]</f>
        <v>1920405.5833880682</v>
      </c>
    </row>
    <row r="269" spans="1:7" x14ac:dyDescent="0.25">
      <c r="A269" s="32">
        <v>859</v>
      </c>
      <c r="B269" s="13" t="s">
        <v>276</v>
      </c>
      <c r="C269" s="164">
        <v>968220.28774869489</v>
      </c>
      <c r="D269" s="164">
        <v>-24225.913534068655</v>
      </c>
      <c r="E269" s="164">
        <v>-532573.64726192562</v>
      </c>
      <c r="F269" s="164">
        <v>-12718.000680210956</v>
      </c>
      <c r="G269" s="300">
        <f>Verokompensaatiot[[#This Row],[Korvaukset vuosilta 2010-2023, €]]+Verokompensaatiot[[#This Row],[Veromenetysten korvaus 2024]]+Verokompensaatiot[[#This Row],[Veromenetysten korvaus 2025]]+Verokompensaatiot[[#This Row],[Veromenetysten korvaus 2026]]</f>
        <v>398702.7262724897</v>
      </c>
    </row>
    <row r="270" spans="1:7" x14ac:dyDescent="0.25">
      <c r="A270" s="32">
        <v>886</v>
      </c>
      <c r="B270" s="13" t="s">
        <v>277</v>
      </c>
      <c r="C270" s="164">
        <v>1935332.8315087492</v>
      </c>
      <c r="D270" s="164">
        <v>-28088.924984773057</v>
      </c>
      <c r="E270" s="164">
        <v>-1050585.5675147993</v>
      </c>
      <c r="F270" s="164">
        <v>-63507.127689799294</v>
      </c>
      <c r="G270" s="300">
        <f>Verokompensaatiot[[#This Row],[Korvaukset vuosilta 2010-2023, €]]+Verokompensaatiot[[#This Row],[Veromenetysten korvaus 2024]]+Verokompensaatiot[[#This Row],[Veromenetysten korvaus 2025]]+Verokompensaatiot[[#This Row],[Veromenetysten korvaus 2026]]</f>
        <v>793151.21131937741</v>
      </c>
    </row>
    <row r="271" spans="1:7" x14ac:dyDescent="0.25">
      <c r="A271" s="32">
        <v>887</v>
      </c>
      <c r="B271" s="13" t="s">
        <v>278</v>
      </c>
      <c r="C271" s="164">
        <v>1059397.7324163243</v>
      </c>
      <c r="D271" s="164">
        <v>-22137.603092433375</v>
      </c>
      <c r="E271" s="164">
        <v>-316024.70587963401</v>
      </c>
      <c r="F271" s="164">
        <v>10846.854054870957</v>
      </c>
      <c r="G271" s="300">
        <f>Verokompensaatiot[[#This Row],[Korvaukset vuosilta 2010-2023, €]]+Verokompensaatiot[[#This Row],[Veromenetysten korvaus 2024]]+Verokompensaatiot[[#This Row],[Veromenetysten korvaus 2025]]+Verokompensaatiot[[#This Row],[Veromenetysten korvaus 2026]]</f>
        <v>732082.2774991279</v>
      </c>
    </row>
    <row r="272" spans="1:7" x14ac:dyDescent="0.25">
      <c r="A272" s="32">
        <v>889</v>
      </c>
      <c r="B272" s="13" t="s">
        <v>279</v>
      </c>
      <c r="C272" s="164">
        <v>555205.31133360858</v>
      </c>
      <c r="D272" s="164">
        <v>-2221.0085262214507</v>
      </c>
      <c r="E272" s="164">
        <v>-148711.46022281193</v>
      </c>
      <c r="F272" s="164">
        <v>3081.072114972214</v>
      </c>
      <c r="G272" s="300">
        <f>Verokompensaatiot[[#This Row],[Korvaukset vuosilta 2010-2023, €]]+Verokompensaatiot[[#This Row],[Veromenetysten korvaus 2024]]+Verokompensaatiot[[#This Row],[Veromenetysten korvaus 2025]]+Verokompensaatiot[[#This Row],[Veromenetysten korvaus 2026]]</f>
        <v>407353.9146995474</v>
      </c>
    </row>
    <row r="273" spans="1:7" x14ac:dyDescent="0.25">
      <c r="A273" s="32">
        <v>890</v>
      </c>
      <c r="B273" s="13" t="s">
        <v>280</v>
      </c>
      <c r="C273" s="164">
        <v>234551.63909570267</v>
      </c>
      <c r="D273" s="164">
        <v>3171.3782403669902</v>
      </c>
      <c r="E273" s="164">
        <v>-64536.79731050507</v>
      </c>
      <c r="F273" s="164">
        <v>147.17220017902605</v>
      </c>
      <c r="G273" s="300">
        <f>Verokompensaatiot[[#This Row],[Korvaukset vuosilta 2010-2023, €]]+Verokompensaatiot[[#This Row],[Veromenetysten korvaus 2024]]+Verokompensaatiot[[#This Row],[Veromenetysten korvaus 2025]]+Verokompensaatiot[[#This Row],[Veromenetysten korvaus 2026]]</f>
        <v>173333.39222574362</v>
      </c>
    </row>
    <row r="274" spans="1:7" x14ac:dyDescent="0.25">
      <c r="A274" s="32">
        <v>892</v>
      </c>
      <c r="B274" s="13" t="s">
        <v>281</v>
      </c>
      <c r="C274" s="164">
        <v>596788.2530678059</v>
      </c>
      <c r="D274" s="164">
        <v>-17466.152090015872</v>
      </c>
      <c r="E274" s="164">
        <v>-260893.06062904233</v>
      </c>
      <c r="F274" s="164">
        <v>-6238.1907427054011</v>
      </c>
      <c r="G274" s="300">
        <f>Verokompensaatiot[[#This Row],[Korvaukset vuosilta 2010-2023, €]]+Verokompensaatiot[[#This Row],[Veromenetysten korvaus 2024]]+Verokompensaatiot[[#This Row],[Veromenetysten korvaus 2025]]+Verokompensaatiot[[#This Row],[Veromenetysten korvaus 2026]]</f>
        <v>312190.84960604232</v>
      </c>
    </row>
    <row r="275" spans="1:7" x14ac:dyDescent="0.25">
      <c r="A275" s="32">
        <v>893</v>
      </c>
      <c r="B275" s="13" t="s">
        <v>282</v>
      </c>
      <c r="C275" s="164">
        <v>1521040.3856361369</v>
      </c>
      <c r="D275" s="164">
        <v>-4529.8111347074046</v>
      </c>
      <c r="E275" s="164">
        <v>-468742.13707244257</v>
      </c>
      <c r="F275" s="164">
        <v>3948.5932431500696</v>
      </c>
      <c r="G275" s="300">
        <f>Verokompensaatiot[[#This Row],[Korvaukset vuosilta 2010-2023, €]]+Verokompensaatiot[[#This Row],[Veromenetysten korvaus 2024]]+Verokompensaatiot[[#This Row],[Veromenetysten korvaus 2025]]+Verokompensaatiot[[#This Row],[Veromenetysten korvaus 2026]]</f>
        <v>1051717.0306721369</v>
      </c>
    </row>
    <row r="276" spans="1:7" x14ac:dyDescent="0.25">
      <c r="A276" s="32">
        <v>895</v>
      </c>
      <c r="B276" s="13" t="s">
        <v>283</v>
      </c>
      <c r="C276" s="164">
        <v>2613083.7152337562</v>
      </c>
      <c r="D276" s="164">
        <v>-9667.2574188193066</v>
      </c>
      <c r="E276" s="164">
        <v>-1181760.4317978439</v>
      </c>
      <c r="F276" s="164">
        <v>-29548.449871683777</v>
      </c>
      <c r="G276" s="300">
        <f>Verokompensaatiot[[#This Row],[Korvaukset vuosilta 2010-2023, €]]+Verokompensaatiot[[#This Row],[Veromenetysten korvaus 2024]]+Verokompensaatiot[[#This Row],[Veromenetysten korvaus 2025]]+Verokompensaatiot[[#This Row],[Veromenetysten korvaus 2026]]</f>
        <v>1392107.5761454094</v>
      </c>
    </row>
    <row r="277" spans="1:7" x14ac:dyDescent="0.25">
      <c r="A277" s="32">
        <v>905</v>
      </c>
      <c r="B277" s="13" t="s">
        <v>284</v>
      </c>
      <c r="C277" s="164">
        <v>10466596.893593695</v>
      </c>
      <c r="D277" s="164">
        <v>120547.78794924309</v>
      </c>
      <c r="E277" s="164">
        <v>-3228003.575703097</v>
      </c>
      <c r="F277" s="164">
        <v>11634.274464937409</v>
      </c>
      <c r="G277" s="300">
        <f>Verokompensaatiot[[#This Row],[Korvaukset vuosilta 2010-2023, €]]+Verokompensaatiot[[#This Row],[Veromenetysten korvaus 2024]]+Verokompensaatiot[[#This Row],[Veromenetysten korvaus 2025]]+Verokompensaatiot[[#This Row],[Veromenetysten korvaus 2026]]</f>
        <v>7370775.3803047789</v>
      </c>
    </row>
    <row r="278" spans="1:7" x14ac:dyDescent="0.25">
      <c r="A278" s="32">
        <v>908</v>
      </c>
      <c r="B278" s="13" t="s">
        <v>285</v>
      </c>
      <c r="C278" s="164">
        <v>2924192.5603013141</v>
      </c>
      <c r="D278" s="164">
        <v>-60796.277065151095</v>
      </c>
      <c r="E278" s="164">
        <v>-1597178.2831787411</v>
      </c>
      <c r="F278" s="164">
        <v>-95508.303175466528</v>
      </c>
      <c r="G278" s="300">
        <f>Verokompensaatiot[[#This Row],[Korvaukset vuosilta 2010-2023, €]]+Verokompensaatiot[[#This Row],[Veromenetysten korvaus 2024]]+Verokompensaatiot[[#This Row],[Veromenetysten korvaus 2025]]+Verokompensaatiot[[#This Row],[Veromenetysten korvaus 2026]]</f>
        <v>1170709.6968819555</v>
      </c>
    </row>
    <row r="279" spans="1:7" x14ac:dyDescent="0.25">
      <c r="A279" s="32">
        <v>915</v>
      </c>
      <c r="B279" s="13" t="s">
        <v>286</v>
      </c>
      <c r="C279" s="164">
        <v>3323029.3194958586</v>
      </c>
      <c r="D279" s="164">
        <v>-12555.937114786198</v>
      </c>
      <c r="E279" s="164">
        <v>-1557363.9230777782</v>
      </c>
      <c r="F279" s="164">
        <v>-30842.156709950996</v>
      </c>
      <c r="G279" s="300">
        <f>Verokompensaatiot[[#This Row],[Korvaukset vuosilta 2010-2023, €]]+Verokompensaatiot[[#This Row],[Veromenetysten korvaus 2024]]+Verokompensaatiot[[#This Row],[Veromenetysten korvaus 2025]]+Verokompensaatiot[[#This Row],[Veromenetysten korvaus 2026]]</f>
        <v>1722267.3025933432</v>
      </c>
    </row>
    <row r="280" spans="1:7" x14ac:dyDescent="0.25">
      <c r="A280" s="32">
        <v>918</v>
      </c>
      <c r="B280" s="13" t="s">
        <v>287</v>
      </c>
      <c r="C280" s="164">
        <v>520627.62677149219</v>
      </c>
      <c r="D280" s="164">
        <v>-10490.84787955154</v>
      </c>
      <c r="E280" s="164">
        <v>-157709.94079331213</v>
      </c>
      <c r="F280" s="164">
        <v>7079.4627331882702</v>
      </c>
      <c r="G280" s="300">
        <f>Verokompensaatiot[[#This Row],[Korvaukset vuosilta 2010-2023, €]]+Verokompensaatiot[[#This Row],[Veromenetysten korvaus 2024]]+Verokompensaatiot[[#This Row],[Veromenetysten korvaus 2025]]+Verokompensaatiot[[#This Row],[Veromenetysten korvaus 2026]]</f>
        <v>359506.30083181686</v>
      </c>
    </row>
    <row r="281" spans="1:7" x14ac:dyDescent="0.25">
      <c r="A281" s="32">
        <v>921</v>
      </c>
      <c r="B281" s="13" t="s">
        <v>288</v>
      </c>
      <c r="C281" s="164">
        <v>489090.13610551949</v>
      </c>
      <c r="D281" s="164">
        <v>738.96572517530785</v>
      </c>
      <c r="E281" s="164">
        <v>-113794.42277849271</v>
      </c>
      <c r="F281" s="164">
        <v>11553.185252013016</v>
      </c>
      <c r="G281" s="300">
        <f>Verokompensaatiot[[#This Row],[Korvaukset vuosilta 2010-2023, €]]+Verokompensaatiot[[#This Row],[Veromenetysten korvaus 2024]]+Verokompensaatiot[[#This Row],[Veromenetysten korvaus 2025]]+Verokompensaatiot[[#This Row],[Veromenetysten korvaus 2026]]</f>
        <v>387587.86430421507</v>
      </c>
    </row>
    <row r="282" spans="1:7" x14ac:dyDescent="0.25">
      <c r="A282" s="32">
        <v>922</v>
      </c>
      <c r="B282" s="13" t="s">
        <v>289</v>
      </c>
      <c r="C282" s="164">
        <v>723605.03246662044</v>
      </c>
      <c r="D282" s="164">
        <v>-26269.225509112926</v>
      </c>
      <c r="E282" s="164">
        <v>-353815.48171553278</v>
      </c>
      <c r="F282" s="164">
        <v>-31841.569614905151</v>
      </c>
      <c r="G282" s="300">
        <f>Verokompensaatiot[[#This Row],[Korvaukset vuosilta 2010-2023, €]]+Verokompensaatiot[[#This Row],[Veromenetysten korvaus 2024]]+Verokompensaatiot[[#This Row],[Veromenetysten korvaus 2025]]+Verokompensaatiot[[#This Row],[Veromenetysten korvaus 2026]]</f>
        <v>311678.75562706956</v>
      </c>
    </row>
    <row r="283" spans="1:7" x14ac:dyDescent="0.25">
      <c r="A283" s="32">
        <v>924</v>
      </c>
      <c r="B283" s="13" t="s">
        <v>290</v>
      </c>
      <c r="C283" s="164">
        <v>723912.00203211629</v>
      </c>
      <c r="D283" s="164">
        <v>-3511.9560778691302</v>
      </c>
      <c r="E283" s="164">
        <v>-217239.50742470531</v>
      </c>
      <c r="F283" s="164">
        <v>6157.55571978221</v>
      </c>
      <c r="G283" s="300">
        <f>Verokompensaatiot[[#This Row],[Korvaukset vuosilta 2010-2023, €]]+Verokompensaatiot[[#This Row],[Veromenetysten korvaus 2024]]+Verokompensaatiot[[#This Row],[Veromenetysten korvaus 2025]]+Verokompensaatiot[[#This Row],[Veromenetysten korvaus 2026]]</f>
        <v>509318.094249324</v>
      </c>
    </row>
    <row r="284" spans="1:7" x14ac:dyDescent="0.25">
      <c r="A284" s="32">
        <v>925</v>
      </c>
      <c r="B284" s="13" t="s">
        <v>291</v>
      </c>
      <c r="C284" s="164">
        <v>817536.66303129564</v>
      </c>
      <c r="D284" s="164">
        <v>2993.6838939091194</v>
      </c>
      <c r="E284" s="164">
        <v>-219409.93575765321</v>
      </c>
      <c r="F284" s="164">
        <v>1111.9895704266773</v>
      </c>
      <c r="G284" s="300">
        <f>Verokompensaatiot[[#This Row],[Korvaukset vuosilta 2010-2023, €]]+Verokompensaatiot[[#This Row],[Veromenetysten korvaus 2024]]+Verokompensaatiot[[#This Row],[Veromenetysten korvaus 2025]]+Verokompensaatiot[[#This Row],[Veromenetysten korvaus 2026]]</f>
        <v>602232.40073797817</v>
      </c>
    </row>
    <row r="285" spans="1:7" x14ac:dyDescent="0.25">
      <c r="A285" s="32">
        <v>927</v>
      </c>
      <c r="B285" s="13" t="s">
        <v>292</v>
      </c>
      <c r="C285" s="164">
        <v>4188001.3455443028</v>
      </c>
      <c r="D285" s="164">
        <v>-159819.00281489795</v>
      </c>
      <c r="E285" s="164">
        <v>-1790909.5168551509</v>
      </c>
      <c r="F285" s="164">
        <v>-177823.153460723</v>
      </c>
      <c r="G285" s="300">
        <f>Verokompensaatiot[[#This Row],[Korvaukset vuosilta 2010-2023, €]]+Verokompensaatiot[[#This Row],[Veromenetysten korvaus 2024]]+Verokompensaatiot[[#This Row],[Veromenetysten korvaus 2025]]+Verokompensaatiot[[#This Row],[Veromenetysten korvaus 2026]]</f>
        <v>2059449.6724135312</v>
      </c>
    </row>
    <row r="286" spans="1:7" x14ac:dyDescent="0.25">
      <c r="A286" s="32">
        <v>931</v>
      </c>
      <c r="B286" s="13" t="s">
        <v>293</v>
      </c>
      <c r="C286" s="164">
        <v>1313012.965701743</v>
      </c>
      <c r="D286" s="164">
        <v>-3298.6731226030506</v>
      </c>
      <c r="E286" s="164">
        <v>-391908.2581653432</v>
      </c>
      <c r="F286" s="164">
        <v>14698.621239003725</v>
      </c>
      <c r="G286" s="300">
        <f>Verokompensaatiot[[#This Row],[Korvaukset vuosilta 2010-2023, €]]+Verokompensaatiot[[#This Row],[Veromenetysten korvaus 2024]]+Verokompensaatiot[[#This Row],[Veromenetysten korvaus 2025]]+Verokompensaatiot[[#This Row],[Veromenetysten korvaus 2026]]</f>
        <v>932504.65565280057</v>
      </c>
    </row>
    <row r="287" spans="1:7" x14ac:dyDescent="0.25">
      <c r="A287" s="32">
        <v>934</v>
      </c>
      <c r="B287" s="13" t="s">
        <v>294</v>
      </c>
      <c r="C287" s="164">
        <v>565563.69020306994</v>
      </c>
      <c r="D287" s="164">
        <v>-3664.599877405436</v>
      </c>
      <c r="E287" s="164">
        <v>-223101.26908653256</v>
      </c>
      <c r="F287" s="164">
        <v>-4464.698092155184</v>
      </c>
      <c r="G287" s="300">
        <f>Verokompensaatiot[[#This Row],[Korvaukset vuosilta 2010-2023, €]]+Verokompensaatiot[[#This Row],[Veromenetysten korvaus 2024]]+Verokompensaatiot[[#This Row],[Veromenetysten korvaus 2025]]+Verokompensaatiot[[#This Row],[Veromenetysten korvaus 2026]]</f>
        <v>334333.12314697681</v>
      </c>
    </row>
    <row r="288" spans="1:7" x14ac:dyDescent="0.25">
      <c r="A288" s="32">
        <v>935</v>
      </c>
      <c r="B288" s="13" t="s">
        <v>295</v>
      </c>
      <c r="C288" s="164">
        <v>632603.8478659899</v>
      </c>
      <c r="D288" s="164">
        <v>-10116.522724127277</v>
      </c>
      <c r="E288" s="164">
        <v>-227852.84666785997</v>
      </c>
      <c r="F288" s="164">
        <v>3086.1558361403013</v>
      </c>
      <c r="G288" s="300">
        <f>Verokompensaatiot[[#This Row],[Korvaukset vuosilta 2010-2023, €]]+Verokompensaatiot[[#This Row],[Veromenetysten korvaus 2024]]+Verokompensaatiot[[#This Row],[Veromenetysten korvaus 2025]]+Verokompensaatiot[[#This Row],[Veromenetysten korvaus 2026]]</f>
        <v>397720.63431014301</v>
      </c>
    </row>
    <row r="289" spans="1:7" x14ac:dyDescent="0.25">
      <c r="A289" s="32">
        <v>936</v>
      </c>
      <c r="B289" s="13" t="s">
        <v>296</v>
      </c>
      <c r="C289" s="164">
        <v>1423625.6235486302</v>
      </c>
      <c r="D289" s="164">
        <v>-7046.5084695038131</v>
      </c>
      <c r="E289" s="164">
        <v>-362932.62004548014</v>
      </c>
      <c r="F289" s="164">
        <v>6808.6817760141639</v>
      </c>
      <c r="G289" s="300">
        <f>Verokompensaatiot[[#This Row],[Korvaukset vuosilta 2010-2023, €]]+Verokompensaatiot[[#This Row],[Veromenetysten korvaus 2024]]+Verokompensaatiot[[#This Row],[Veromenetysten korvaus 2025]]+Verokompensaatiot[[#This Row],[Veromenetysten korvaus 2026]]</f>
        <v>1060455.1768096604</v>
      </c>
    </row>
    <row r="290" spans="1:7" x14ac:dyDescent="0.25">
      <c r="A290" s="32">
        <v>946</v>
      </c>
      <c r="B290" s="13" t="s">
        <v>297</v>
      </c>
      <c r="C290" s="164">
        <v>1380218.5947131673</v>
      </c>
      <c r="D290" s="164">
        <v>-16183.450541126163</v>
      </c>
      <c r="E290" s="164">
        <v>-443596.9247077193</v>
      </c>
      <c r="F290" s="164">
        <v>-3809.2984891117339</v>
      </c>
      <c r="G290" s="300">
        <f>Verokompensaatiot[[#This Row],[Korvaukset vuosilta 2010-2023, €]]+Verokompensaatiot[[#This Row],[Veromenetysten korvaus 2024]]+Verokompensaatiot[[#This Row],[Veromenetysten korvaus 2025]]+Verokompensaatiot[[#This Row],[Veromenetysten korvaus 2026]]</f>
        <v>916628.92097521015</v>
      </c>
    </row>
    <row r="291" spans="1:7" x14ac:dyDescent="0.25">
      <c r="A291" s="32">
        <v>976</v>
      </c>
      <c r="B291" s="13" t="s">
        <v>298</v>
      </c>
      <c r="C291" s="164">
        <v>829621.10435336339</v>
      </c>
      <c r="D291" s="164">
        <v>-6850.0211902480742</v>
      </c>
      <c r="E291" s="164">
        <v>-230598.63837712308</v>
      </c>
      <c r="F291" s="164">
        <v>2133.8918898990933</v>
      </c>
      <c r="G291" s="300">
        <f>Verokompensaatiot[[#This Row],[Korvaukset vuosilta 2010-2023, €]]+Verokompensaatiot[[#This Row],[Veromenetysten korvaus 2024]]+Verokompensaatiot[[#This Row],[Veromenetysten korvaus 2025]]+Verokompensaatiot[[#This Row],[Veromenetysten korvaus 2026]]</f>
        <v>594306.3366758913</v>
      </c>
    </row>
    <row r="292" spans="1:7" x14ac:dyDescent="0.25">
      <c r="A292" s="32">
        <v>977</v>
      </c>
      <c r="B292" s="13" t="s">
        <v>299</v>
      </c>
      <c r="C292" s="164">
        <v>2434887.9310677741</v>
      </c>
      <c r="D292" s="164">
        <v>-1474.647877423824</v>
      </c>
      <c r="E292" s="164">
        <v>-1440507.7732135148</v>
      </c>
      <c r="F292" s="164">
        <v>-60095.593624075686</v>
      </c>
      <c r="G292" s="300">
        <f>Verokompensaatiot[[#This Row],[Korvaukset vuosilta 2010-2023, €]]+Verokompensaatiot[[#This Row],[Veromenetysten korvaus 2024]]+Verokompensaatiot[[#This Row],[Veromenetysten korvaus 2025]]+Verokompensaatiot[[#This Row],[Veromenetysten korvaus 2026]]</f>
        <v>932809.91635275958</v>
      </c>
    </row>
    <row r="293" spans="1:7" x14ac:dyDescent="0.25">
      <c r="A293" s="32">
        <v>980</v>
      </c>
      <c r="B293" s="13" t="s">
        <v>300</v>
      </c>
      <c r="C293" s="164">
        <v>4320934.4172466155</v>
      </c>
      <c r="D293" s="164">
        <v>-99965.103571664047</v>
      </c>
      <c r="E293" s="164">
        <v>-2560310.4615513519</v>
      </c>
      <c r="F293" s="164">
        <v>-333384.83375150629</v>
      </c>
      <c r="G293" s="300">
        <f>Verokompensaatiot[[#This Row],[Korvaukset vuosilta 2010-2023, €]]+Verokompensaatiot[[#This Row],[Veromenetysten korvaus 2024]]+Verokompensaatiot[[#This Row],[Veromenetysten korvaus 2025]]+Verokompensaatiot[[#This Row],[Veromenetysten korvaus 2026]]</f>
        <v>1327274.0183720938</v>
      </c>
    </row>
    <row r="294" spans="1:7" x14ac:dyDescent="0.25">
      <c r="A294" s="32">
        <v>981</v>
      </c>
      <c r="B294" s="13" t="s">
        <v>301</v>
      </c>
      <c r="C294" s="164">
        <v>512319.97658165707</v>
      </c>
      <c r="D294" s="164">
        <v>-5725.0016940501655</v>
      </c>
      <c r="E294" s="164">
        <v>-144702.8983041594</v>
      </c>
      <c r="F294" s="164">
        <v>3116.4345399637864</v>
      </c>
      <c r="G294" s="300">
        <f>Verokompensaatiot[[#This Row],[Korvaukset vuosilta 2010-2023, €]]+Verokompensaatiot[[#This Row],[Veromenetysten korvaus 2024]]+Verokompensaatiot[[#This Row],[Veromenetysten korvaus 2025]]+Verokompensaatiot[[#This Row],[Veromenetysten korvaus 2026]]</f>
        <v>365008.5111234113</v>
      </c>
    </row>
    <row r="295" spans="1:7" x14ac:dyDescent="0.25">
      <c r="A295" s="32">
        <v>989</v>
      </c>
      <c r="B295" s="13" t="s">
        <v>302</v>
      </c>
      <c r="C295" s="164">
        <v>1159091.2377425535</v>
      </c>
      <c r="D295" s="164">
        <v>-8814.1020562735011</v>
      </c>
      <c r="E295" s="164">
        <v>-473466.53048360412</v>
      </c>
      <c r="F295" s="164">
        <v>-3531.591419827264</v>
      </c>
      <c r="G295" s="300">
        <f>Verokompensaatiot[[#This Row],[Korvaukset vuosilta 2010-2023, €]]+Verokompensaatiot[[#This Row],[Veromenetysten korvaus 2024]]+Verokompensaatiot[[#This Row],[Veromenetysten korvaus 2025]]+Verokompensaatiot[[#This Row],[Veromenetysten korvaus 2026]]</f>
        <v>673279.01378284849</v>
      </c>
    </row>
    <row r="296" spans="1:7" x14ac:dyDescent="0.25">
      <c r="A296" s="32">
        <v>992</v>
      </c>
      <c r="B296" s="13" t="s">
        <v>303</v>
      </c>
      <c r="C296" s="164">
        <v>2981917.2262499053</v>
      </c>
      <c r="D296" s="164">
        <v>-47616.011511176992</v>
      </c>
      <c r="E296" s="164">
        <v>-1418804.3990410566</v>
      </c>
      <c r="F296" s="164">
        <v>-41804.2580502356</v>
      </c>
      <c r="G296" s="300">
        <f>Verokompensaatiot[[#This Row],[Korvaukset vuosilta 2010-2023, €]]+Verokompensaatiot[[#This Row],[Veromenetysten korvaus 2024]]+Verokompensaatiot[[#This Row],[Veromenetysten korvaus 2025]]+Verokompensaatiot[[#This Row],[Veromenetysten korvaus 2026]]</f>
        <v>1473692.5576474362</v>
      </c>
    </row>
    <row r="297" spans="1:7" x14ac:dyDescent="0.25">
      <c r="A297" s="302"/>
    </row>
  </sheetData>
  <phoneticPr fontId="50" type="noConversion"/>
  <pageMargins left="0.7" right="0.7" top="0.75" bottom="0.75" header="0.3" footer="0.3"/>
  <pageSetup paperSize="9" orientation="portrait" r:id="rId1"/>
  <ignoredErrors>
    <ignoredError sqref="G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10</vt:i4>
      </vt:variant>
    </vt:vector>
  </HeadingPairs>
  <TitlesOfParts>
    <vt:vector size="20"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2025-12-08T07:28:13Z</dcterms:modified>
</cp:coreProperties>
</file>