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valtion.fi\yhteiset_tiedostot\VM\KAO\Kuntatalous\Kunnan pp vos\Laskelmat\2026\Julkaisut\"/>
    </mc:Choice>
  </mc:AlternateContent>
  <xr:revisionPtr revIDLastSave="0" documentId="13_ncr:1_{E4B0E018-20CE-4AB7-AAE2-9A0422706C2E}" xr6:coauthVersionLast="47" xr6:coauthVersionMax="47" xr10:uidLastSave="{00000000-0000-0000-0000-000000000000}"/>
  <bookViews>
    <workbookView xWindow="-12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11" l="1"/>
  <c r="G6" i="14" l="1"/>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G5" i="14"/>
  <c r="F4" i="14"/>
  <c r="E4" i="14"/>
  <c r="U7" i="10" l="1"/>
  <c r="G168" i="12" l="1"/>
  <c r="L15" i="25" l="1"/>
  <c r="E15" i="25"/>
  <c r="F15" i="25"/>
  <c r="G15" i="25"/>
  <c r="H15" i="25"/>
  <c r="I15" i="25"/>
  <c r="J15" i="25"/>
  <c r="K15" i="25"/>
  <c r="D15" i="25"/>
  <c r="B15"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s="1"/>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s="1"/>
  <c r="J19" i="8" a="1"/>
  <c r="J19" i="8" s="1"/>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s="1"/>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s="1"/>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F375" i="24"/>
  <c r="Q373" i="7" s="1"/>
  <c r="F374" i="24"/>
  <c r="Q372" i="7" s="1"/>
  <c r="F373" i="24"/>
  <c r="Q371" i="7" s="1"/>
  <c r="F372" i="24"/>
  <c r="Q370" i="7" s="1"/>
  <c r="F371" i="24"/>
  <c r="Q369" i="7" s="1"/>
  <c r="F370" i="24"/>
  <c r="Q368" i="7" s="1"/>
  <c r="F369" i="24"/>
  <c r="Q367" i="7" s="1"/>
  <c r="F368" i="24"/>
  <c r="Q366" i="7" s="1"/>
  <c r="F367" i="24"/>
  <c r="Q365" i="7" s="1"/>
  <c r="F366" i="24"/>
  <c r="Q364" i="7" s="1"/>
  <c r="F365" i="24"/>
  <c r="Q363" i="7" s="1"/>
  <c r="F364" i="24"/>
  <c r="Q362" i="7" s="1"/>
  <c r="F363" i="24"/>
  <c r="Q361" i="7" s="1"/>
  <c r="F362" i="24"/>
  <c r="Q360" i="7" s="1"/>
  <c r="F361" i="24"/>
  <c r="Q359" i="7" s="1"/>
  <c r="F360" i="24"/>
  <c r="Q358" i="7" s="1"/>
  <c r="F359" i="24"/>
  <c r="Q357" i="7" s="1"/>
  <c r="F358" i="24"/>
  <c r="Q356" i="7" s="1"/>
  <c r="F357" i="24"/>
  <c r="Q355" i="7" s="1"/>
  <c r="F356" i="24"/>
  <c r="Q354" i="7" s="1"/>
  <c r="F355" i="24"/>
  <c r="Q353" i="7" s="1"/>
  <c r="F354" i="24"/>
  <c r="Q352" i="7" s="1"/>
  <c r="F353" i="24"/>
  <c r="Q351" i="7" s="1"/>
  <c r="F352" i="24"/>
  <c r="Q350" i="7" s="1"/>
  <c r="F351" i="24"/>
  <c r="Q349" i="7" s="1"/>
  <c r="F350" i="24"/>
  <c r="Q348" i="7" s="1"/>
  <c r="F349" i="24"/>
  <c r="Q347" i="7" s="1"/>
  <c r="F348" i="24"/>
  <c r="Q346" i="7" s="1"/>
  <c r="F347" i="24"/>
  <c r="Q345" i="7" s="1"/>
  <c r="F346" i="24"/>
  <c r="Q344" i="7" s="1"/>
  <c r="F345" i="24"/>
  <c r="Q343" i="7" s="1"/>
  <c r="F344" i="24"/>
  <c r="Q342" i="7" s="1"/>
  <c r="F343" i="24"/>
  <c r="Q341" i="7" s="1"/>
  <c r="F342" i="24"/>
  <c r="Q340" i="7" s="1"/>
  <c r="F341" i="24"/>
  <c r="Q339" i="7" s="1"/>
  <c r="F340" i="24"/>
  <c r="Q338" i="7" s="1"/>
  <c r="F339" i="24"/>
  <c r="Q337" i="7" s="1"/>
  <c r="F338" i="24"/>
  <c r="Q336" i="7" s="1"/>
  <c r="F337" i="24"/>
  <c r="Q335" i="7" s="1"/>
  <c r="F336" i="24"/>
  <c r="Q334" i="7" s="1"/>
  <c r="F335" i="24"/>
  <c r="Q333" i="7" s="1"/>
  <c r="F334" i="24"/>
  <c r="Q332" i="7" s="1"/>
  <c r="F333" i="24"/>
  <c r="Q331" i="7" s="1"/>
  <c r="F332" i="24"/>
  <c r="Q330" i="7" s="1"/>
  <c r="F331" i="24"/>
  <c r="Q329" i="7" s="1"/>
  <c r="F330" i="24"/>
  <c r="Q328" i="7" s="1"/>
  <c r="F329" i="24"/>
  <c r="Q327" i="7" s="1"/>
  <c r="F328" i="24"/>
  <c r="Q326" i="7" s="1"/>
  <c r="F327" i="24"/>
  <c r="Q325" i="7" s="1"/>
  <c r="F326" i="24"/>
  <c r="Q324" i="7" s="1"/>
  <c r="F325" i="24"/>
  <c r="Q323" i="7" s="1"/>
  <c r="F324" i="24"/>
  <c r="Q322" i="7" s="1"/>
  <c r="F323" i="24"/>
  <c r="Q321" i="7" s="1"/>
  <c r="F322" i="24"/>
  <c r="Q320" i="7" s="1"/>
  <c r="F321" i="24"/>
  <c r="Q319" i="7" s="1"/>
  <c r="F320" i="24"/>
  <c r="Q318" i="7" s="1"/>
  <c r="F319" i="24"/>
  <c r="Q317" i="7" s="1"/>
  <c r="F318" i="24"/>
  <c r="Q316" i="7" s="1"/>
  <c r="F317" i="24"/>
  <c r="Q315" i="7" s="1"/>
  <c r="F316" i="24"/>
  <c r="Q314" i="7" s="1"/>
  <c r="F315" i="24"/>
  <c r="Q313" i="7" s="1"/>
  <c r="F314" i="24"/>
  <c r="Q312" i="7" s="1"/>
  <c r="F313" i="24"/>
  <c r="Q311" i="7" s="1"/>
  <c r="F312" i="24"/>
  <c r="Q310" i="7" s="1"/>
  <c r="F311" i="24"/>
  <c r="Q309" i="7" s="1"/>
  <c r="F310" i="24"/>
  <c r="Q308" i="7" s="1"/>
  <c r="F309" i="24"/>
  <c r="Q307" i="7" s="1"/>
  <c r="F308" i="24"/>
  <c r="Q306" i="7" s="1"/>
  <c r="F307" i="24"/>
  <c r="Q305" i="7" s="1"/>
  <c r="F306" i="24"/>
  <c r="Q304" i="7" s="1"/>
  <c r="F305" i="24"/>
  <c r="Q303" i="7" s="1"/>
  <c r="F304" i="24"/>
  <c r="Q302" i="7" s="1"/>
  <c r="F303" i="24"/>
  <c r="Q301" i="7" s="1"/>
  <c r="F302" i="24"/>
  <c r="Q300" i="7" s="1"/>
  <c r="F301" i="24"/>
  <c r="Q299" i="7" s="1"/>
  <c r="F300" i="24"/>
  <c r="Q298" i="7" s="1"/>
  <c r="F299" i="24"/>
  <c r="Q297" i="7" s="1"/>
  <c r="F298" i="24"/>
  <c r="Q296" i="7" s="1"/>
  <c r="F297" i="24"/>
  <c r="Q295" i="7" s="1"/>
  <c r="F296" i="24"/>
  <c r="Q294" i="7" s="1"/>
  <c r="F295" i="24"/>
  <c r="Q293" i="7" s="1"/>
  <c r="F294" i="24"/>
  <c r="Q292" i="7" s="1"/>
  <c r="F293" i="24"/>
  <c r="Q291" i="7" s="1"/>
  <c r="F292" i="24"/>
  <c r="Q290" i="7" s="1"/>
  <c r="F291" i="24"/>
  <c r="Q289" i="7" s="1"/>
  <c r="F290" i="24"/>
  <c r="Q288" i="7" s="1"/>
  <c r="F289" i="24"/>
  <c r="Q287" i="7" s="1"/>
  <c r="F288" i="24"/>
  <c r="Q286" i="7" s="1"/>
  <c r="F287" i="24"/>
  <c r="Q285" i="7" s="1"/>
  <c r="F286" i="24"/>
  <c r="Q284" i="7" s="1"/>
  <c r="F285" i="24"/>
  <c r="Q283" i="7" s="1"/>
  <c r="F284" i="24"/>
  <c r="Q282" i="7" s="1"/>
  <c r="F283" i="24"/>
  <c r="Q281" i="7" s="1"/>
  <c r="F282" i="24"/>
  <c r="Q280" i="7" s="1"/>
  <c r="F281" i="24"/>
  <c r="Q279" i="7" s="1"/>
  <c r="F280" i="24"/>
  <c r="Q278" i="7" s="1"/>
  <c r="F279" i="24"/>
  <c r="Q277" i="7" s="1"/>
  <c r="F278" i="24"/>
  <c r="Q276" i="7" s="1"/>
  <c r="F277" i="24"/>
  <c r="Q275" i="7" s="1"/>
  <c r="F276" i="24"/>
  <c r="Q274" i="7" s="1"/>
  <c r="F275" i="24"/>
  <c r="Q273" i="7" s="1"/>
  <c r="F274" i="24"/>
  <c r="Q272" i="7" s="1"/>
  <c r="F273" i="24"/>
  <c r="Q271" i="7" s="1"/>
  <c r="F272" i="24"/>
  <c r="Q270" i="7" s="1"/>
  <c r="F271" i="24"/>
  <c r="Q269" i="7" s="1"/>
  <c r="F270" i="24"/>
  <c r="Q268" i="7" s="1"/>
  <c r="F269" i="24"/>
  <c r="Q267" i="7" s="1"/>
  <c r="F268" i="24"/>
  <c r="Q266" i="7" s="1"/>
  <c r="F267" i="24"/>
  <c r="Q265" i="7" s="1"/>
  <c r="F266" i="24"/>
  <c r="Q264" i="7" s="1"/>
  <c r="F265" i="24"/>
  <c r="Q263" i="7" s="1"/>
  <c r="F264" i="24"/>
  <c r="Q262" i="7" s="1"/>
  <c r="F263" i="24"/>
  <c r="Q261" i="7" s="1"/>
  <c r="F262" i="24"/>
  <c r="Q260" i="7" s="1"/>
  <c r="F261" i="24"/>
  <c r="Q259" i="7" s="1"/>
  <c r="F260" i="24"/>
  <c r="Q258" i="7" s="1"/>
  <c r="F259" i="24"/>
  <c r="Q257" i="7" s="1"/>
  <c r="F258" i="24"/>
  <c r="Q256" i="7" s="1"/>
  <c r="F257" i="24"/>
  <c r="Q255" i="7" s="1"/>
  <c r="F256" i="24"/>
  <c r="Q254" i="7" s="1"/>
  <c r="F255" i="24"/>
  <c r="Q253" i="7" s="1"/>
  <c r="F254" i="24"/>
  <c r="Q252" i="7" s="1"/>
  <c r="F253" i="24"/>
  <c r="Q251" i="7" s="1"/>
  <c r="F252" i="24"/>
  <c r="Q250" i="7" s="1"/>
  <c r="F251" i="24"/>
  <c r="Q249" i="7" s="1"/>
  <c r="F250" i="24"/>
  <c r="Q248" i="7" s="1"/>
  <c r="F249" i="24"/>
  <c r="Q247" i="7" s="1"/>
  <c r="F248" i="24"/>
  <c r="Q246" i="7" s="1"/>
  <c r="F247" i="24"/>
  <c r="Q245" i="7" s="1"/>
  <c r="F246" i="24"/>
  <c r="Q244" i="7" s="1"/>
  <c r="F245" i="24"/>
  <c r="Q243" i="7" s="1"/>
  <c r="F244" i="24"/>
  <c r="Q242" i="7" s="1"/>
  <c r="F243" i="24"/>
  <c r="Q241" i="7" s="1"/>
  <c r="F242" i="24"/>
  <c r="Q240" i="7" s="1"/>
  <c r="F241" i="24"/>
  <c r="Q239" i="7" s="1"/>
  <c r="F240" i="24"/>
  <c r="Q238" i="7" s="1"/>
  <c r="F239" i="24"/>
  <c r="Q237" i="7" s="1"/>
  <c r="F238" i="24"/>
  <c r="Q236" i="7" s="1"/>
  <c r="F237" i="24"/>
  <c r="Q235" i="7" s="1"/>
  <c r="F236" i="24"/>
  <c r="Q234" i="7" s="1"/>
  <c r="F235" i="24"/>
  <c r="Q233" i="7" s="1"/>
  <c r="F234" i="24"/>
  <c r="Q232" i="7" s="1"/>
  <c r="F233" i="24"/>
  <c r="Q231" i="7" s="1"/>
  <c r="F232" i="24"/>
  <c r="Q230" i="7" s="1"/>
  <c r="F231" i="24"/>
  <c r="Q229" i="7" s="1"/>
  <c r="F230" i="24"/>
  <c r="Q228" i="7" s="1"/>
  <c r="F229" i="24"/>
  <c r="Q227" i="7" s="1"/>
  <c r="F228" i="24"/>
  <c r="Q226" i="7" s="1"/>
  <c r="F227" i="24"/>
  <c r="Q225" i="7" s="1"/>
  <c r="F226" i="24"/>
  <c r="Q224" i="7" s="1"/>
  <c r="F225" i="24"/>
  <c r="Q223" i="7" s="1"/>
  <c r="F224" i="24"/>
  <c r="Q222" i="7" s="1"/>
  <c r="F223" i="24"/>
  <c r="Q221" i="7" s="1"/>
  <c r="F222" i="24"/>
  <c r="Q220" i="7" s="1"/>
  <c r="F221" i="24"/>
  <c r="Q219" i="7" s="1"/>
  <c r="F220" i="24"/>
  <c r="Q218" i="7" s="1"/>
  <c r="F219" i="24"/>
  <c r="Q217" i="7" s="1"/>
  <c r="F218" i="24"/>
  <c r="Q216" i="7" s="1"/>
  <c r="F217" i="24"/>
  <c r="Q215" i="7" s="1"/>
  <c r="F216" i="24"/>
  <c r="Q214" i="7" s="1"/>
  <c r="F215" i="24"/>
  <c r="Q213" i="7" s="1"/>
  <c r="F214" i="24"/>
  <c r="Q212" i="7" s="1"/>
  <c r="F213" i="24"/>
  <c r="Q211" i="7" s="1"/>
  <c r="F212" i="24"/>
  <c r="Q210" i="7" s="1"/>
  <c r="F211" i="24"/>
  <c r="Q209" i="7" s="1"/>
  <c r="F210" i="24"/>
  <c r="Q208" i="7" s="1"/>
  <c r="F209" i="24"/>
  <c r="Q207" i="7" s="1"/>
  <c r="F208" i="24"/>
  <c r="Q206" i="7" s="1"/>
  <c r="F207" i="24"/>
  <c r="Q205" i="7" s="1"/>
  <c r="F206" i="24"/>
  <c r="Q204" i="7" s="1"/>
  <c r="F205" i="24"/>
  <c r="Q203" i="7" s="1"/>
  <c r="F204" i="24"/>
  <c r="Q202" i="7" s="1"/>
  <c r="F203" i="24"/>
  <c r="Q201" i="7" s="1"/>
  <c r="F202" i="24"/>
  <c r="Q200" i="7" s="1"/>
  <c r="F201" i="24"/>
  <c r="Q199" i="7" s="1"/>
  <c r="F200" i="24"/>
  <c r="Q198" i="7" s="1"/>
  <c r="F199" i="24"/>
  <c r="Q197" i="7" s="1"/>
  <c r="F198" i="24"/>
  <c r="Q196" i="7" s="1"/>
  <c r="F197" i="24"/>
  <c r="Q195" i="7" s="1"/>
  <c r="F196" i="24"/>
  <c r="Q194" i="7" s="1"/>
  <c r="F195" i="24"/>
  <c r="Q193" i="7" s="1"/>
  <c r="F194" i="24"/>
  <c r="Q192" i="7" s="1"/>
  <c r="F193" i="24"/>
  <c r="Q191" i="7" s="1"/>
  <c r="F192" i="24"/>
  <c r="Q190" i="7" s="1"/>
  <c r="F191" i="24"/>
  <c r="Q189" i="7" s="1"/>
  <c r="F190" i="24"/>
  <c r="Q188" i="7" s="1"/>
  <c r="F189" i="24"/>
  <c r="Q187" i="7" s="1"/>
  <c r="F188" i="24"/>
  <c r="Q186" i="7" s="1"/>
  <c r="F187" i="24"/>
  <c r="Q185" i="7" s="1"/>
  <c r="F186" i="24"/>
  <c r="Q184" i="7" s="1"/>
  <c r="F185" i="24"/>
  <c r="Q183" i="7" s="1"/>
  <c r="F184" i="24"/>
  <c r="Q182" i="7" s="1"/>
  <c r="F183" i="24"/>
  <c r="Q181" i="7" s="1"/>
  <c r="F182" i="24"/>
  <c r="Q180" i="7" s="1"/>
  <c r="F181" i="24"/>
  <c r="Q179" i="7" s="1"/>
  <c r="F180" i="24"/>
  <c r="Q178" i="7" s="1"/>
  <c r="F179" i="24"/>
  <c r="Q177" i="7" s="1"/>
  <c r="F178" i="24"/>
  <c r="Q176" i="7" s="1"/>
  <c r="F177" i="24"/>
  <c r="Q175" i="7" s="1"/>
  <c r="F176" i="24"/>
  <c r="Q174" i="7" s="1"/>
  <c r="F175" i="24"/>
  <c r="Q173" i="7" s="1"/>
  <c r="F174" i="24"/>
  <c r="Q172" i="7" s="1"/>
  <c r="F173" i="24"/>
  <c r="Q171" i="7" s="1"/>
  <c r="F172" i="24"/>
  <c r="Q170" i="7" s="1"/>
  <c r="F171" i="24"/>
  <c r="Q169" i="7" s="1"/>
  <c r="F170" i="24"/>
  <c r="Q168" i="7" s="1"/>
  <c r="F169" i="24"/>
  <c r="Q167" i="7" s="1"/>
  <c r="F168" i="24"/>
  <c r="Q166" i="7" s="1"/>
  <c r="F167" i="24"/>
  <c r="Q165" i="7" s="1"/>
  <c r="F166" i="24"/>
  <c r="Q164" i="7" s="1"/>
  <c r="F165" i="24"/>
  <c r="Q163" i="7" s="1"/>
  <c r="F164" i="24"/>
  <c r="Q162" i="7" s="1"/>
  <c r="F163" i="24"/>
  <c r="Q161" i="7" s="1"/>
  <c r="F162" i="24"/>
  <c r="Q160" i="7" s="1"/>
  <c r="F161" i="24"/>
  <c r="Q159" i="7" s="1"/>
  <c r="F160" i="24"/>
  <c r="Q158" i="7" s="1"/>
  <c r="F159" i="24"/>
  <c r="Q157" i="7" s="1"/>
  <c r="F158" i="24"/>
  <c r="Q156" i="7" s="1"/>
  <c r="F157" i="24"/>
  <c r="Q155" i="7" s="1"/>
  <c r="F156" i="24"/>
  <c r="Q154" i="7" s="1"/>
  <c r="F155" i="24"/>
  <c r="Q153" i="7" s="1"/>
  <c r="F154" i="24"/>
  <c r="Q152" i="7" s="1"/>
  <c r="F153" i="24"/>
  <c r="Q151" i="7" s="1"/>
  <c r="F152" i="24"/>
  <c r="Q150" i="7" s="1"/>
  <c r="F151" i="24"/>
  <c r="Q149" i="7" s="1"/>
  <c r="F150" i="24"/>
  <c r="Q148" i="7" s="1"/>
  <c r="F149" i="24"/>
  <c r="Q147" i="7" s="1"/>
  <c r="F148" i="24"/>
  <c r="Q146" i="7" s="1"/>
  <c r="F147" i="24"/>
  <c r="Q145" i="7" s="1"/>
  <c r="F146" i="24"/>
  <c r="Q144" i="7" s="1"/>
  <c r="F145" i="24"/>
  <c r="Q143" i="7" s="1"/>
  <c r="F144" i="24"/>
  <c r="Q142" i="7" s="1"/>
  <c r="F143" i="24"/>
  <c r="Q141" i="7" s="1"/>
  <c r="F142" i="24"/>
  <c r="Q140" i="7" s="1"/>
  <c r="F141" i="24"/>
  <c r="Q139" i="7" s="1"/>
  <c r="F140" i="24"/>
  <c r="Q138" i="7" s="1"/>
  <c r="F139" i="24"/>
  <c r="Q137" i="7" s="1"/>
  <c r="F138" i="24"/>
  <c r="Q136" i="7" s="1"/>
  <c r="F137" i="24"/>
  <c r="Q135" i="7" s="1"/>
  <c r="F136" i="24"/>
  <c r="Q134" i="7" s="1"/>
  <c r="F135" i="24"/>
  <c r="Q133" i="7" s="1"/>
  <c r="F134" i="24"/>
  <c r="Q132" i="7" s="1"/>
  <c r="F133" i="24"/>
  <c r="Q131" i="7" s="1"/>
  <c r="F132" i="24"/>
  <c r="Q130" i="7" s="1"/>
  <c r="F131" i="24"/>
  <c r="Q129" i="7" s="1"/>
  <c r="F130" i="24"/>
  <c r="Q128" i="7" s="1"/>
  <c r="F129" i="24"/>
  <c r="Q127" i="7" s="1"/>
  <c r="F128" i="24"/>
  <c r="Q126" i="7" s="1"/>
  <c r="F127" i="24"/>
  <c r="Q125" i="7" s="1"/>
  <c r="F126" i="24"/>
  <c r="Q124" i="7" s="1"/>
  <c r="F125" i="24"/>
  <c r="Q123" i="7" s="1"/>
  <c r="F124" i="24"/>
  <c r="Q122" i="7" s="1"/>
  <c r="F123" i="24"/>
  <c r="Q121" i="7" s="1"/>
  <c r="F122" i="24"/>
  <c r="Q120" i="7" s="1"/>
  <c r="F121" i="24"/>
  <c r="Q119" i="7" s="1"/>
  <c r="F120" i="24"/>
  <c r="Q118" i="7" s="1"/>
  <c r="F119" i="24"/>
  <c r="Q117" i="7" s="1"/>
  <c r="F118" i="24"/>
  <c r="Q116" i="7" s="1"/>
  <c r="F117" i="24"/>
  <c r="Q115" i="7" s="1"/>
  <c r="F116" i="24"/>
  <c r="Q114" i="7" s="1"/>
  <c r="F115" i="24"/>
  <c r="Q113" i="7" s="1"/>
  <c r="F114" i="24"/>
  <c r="Q112" i="7" s="1"/>
  <c r="F113" i="24"/>
  <c r="Q111" i="7" s="1"/>
  <c r="F112" i="24"/>
  <c r="Q110" i="7" s="1"/>
  <c r="F111" i="24"/>
  <c r="Q109" i="7" s="1"/>
  <c r="F110" i="24"/>
  <c r="Q108" i="7" s="1"/>
  <c r="F109" i="24"/>
  <c r="Q107" i="7" s="1"/>
  <c r="F108" i="24"/>
  <c r="Q106" i="7" s="1"/>
  <c r="F107" i="24"/>
  <c r="Q105" i="7" s="1"/>
  <c r="F106" i="24"/>
  <c r="Q104" i="7" s="1"/>
  <c r="F105" i="24"/>
  <c r="Q103" i="7" s="1"/>
  <c r="F104" i="24"/>
  <c r="Q102" i="7" s="1"/>
  <c r="F103" i="24"/>
  <c r="Q101" i="7" s="1"/>
  <c r="F102" i="24"/>
  <c r="Q100" i="7" s="1"/>
  <c r="F101" i="24"/>
  <c r="Q99" i="7" s="1"/>
  <c r="F100" i="24"/>
  <c r="Q98" i="7" s="1"/>
  <c r="F99" i="24"/>
  <c r="Q97" i="7" s="1"/>
  <c r="F98" i="24"/>
  <c r="Q96" i="7" s="1"/>
  <c r="F97" i="24"/>
  <c r="Q95" i="7" s="1"/>
  <c r="F96" i="24"/>
  <c r="Q94" i="7" s="1"/>
  <c r="F95" i="24"/>
  <c r="Q93" i="7" s="1"/>
  <c r="F94" i="24"/>
  <c r="Q92" i="7" s="1"/>
  <c r="F93" i="24"/>
  <c r="Q91" i="7" s="1"/>
  <c r="F92" i="24"/>
  <c r="Q90" i="7" s="1"/>
  <c r="F91" i="24"/>
  <c r="Q89" i="7" s="1"/>
  <c r="F90" i="24"/>
  <c r="Q88" i="7" s="1"/>
  <c r="F89" i="24"/>
  <c r="Q87" i="7" s="1"/>
  <c r="F88" i="24"/>
  <c r="Q86" i="7" s="1"/>
  <c r="F87" i="24"/>
  <c r="Q85" i="7" s="1"/>
  <c r="F86" i="24"/>
  <c r="Q84" i="7" s="1"/>
  <c r="F85" i="24"/>
  <c r="Q83" i="7" s="1"/>
  <c r="F84" i="24"/>
  <c r="Q82" i="7" s="1"/>
  <c r="F83" i="24"/>
  <c r="Q81" i="7" s="1"/>
  <c r="F82" i="24"/>
  <c r="Q80" i="7" s="1"/>
  <c r="F81" i="24"/>
  <c r="Q79" i="7" s="1"/>
  <c r="F80" i="24"/>
  <c r="Q78" i="7" s="1"/>
  <c r="F79" i="24"/>
  <c r="Q77" i="7" s="1"/>
  <c r="F78" i="24"/>
  <c r="Q76" i="7" s="1"/>
  <c r="F77" i="24"/>
  <c r="Q75" i="7" s="1"/>
  <c r="F76" i="24"/>
  <c r="Q74" i="7" s="1"/>
  <c r="F75" i="24"/>
  <c r="Q73" i="7" s="1"/>
  <c r="F74" i="24"/>
  <c r="Q72" i="7" s="1"/>
  <c r="F73" i="24"/>
  <c r="Q71" i="7" s="1"/>
  <c r="F72" i="24"/>
  <c r="Q70" i="7" s="1"/>
  <c r="F71" i="24"/>
  <c r="Q69" i="7" s="1"/>
  <c r="F70" i="24"/>
  <c r="Q68" i="7" s="1"/>
  <c r="F69" i="24"/>
  <c r="Q67" i="7" s="1"/>
  <c r="F68" i="24"/>
  <c r="Q66" i="7" s="1"/>
  <c r="F67" i="24"/>
  <c r="Q65" i="7" s="1"/>
  <c r="F66" i="24"/>
  <c r="Q64" i="7" s="1"/>
  <c r="F65" i="24"/>
  <c r="Q63" i="7" s="1"/>
  <c r="F64" i="24"/>
  <c r="Q62" i="7" s="1"/>
  <c r="F63" i="24"/>
  <c r="Q61" i="7" s="1"/>
  <c r="F62" i="24"/>
  <c r="Q60" i="7" s="1"/>
  <c r="F61" i="24"/>
  <c r="Q59" i="7" s="1"/>
  <c r="F60" i="24"/>
  <c r="Q58" i="7" s="1"/>
  <c r="F59" i="24"/>
  <c r="Q57" i="7" s="1"/>
  <c r="F58" i="24"/>
  <c r="Q56" i="7" s="1"/>
  <c r="F57" i="24"/>
  <c r="Q55" i="7" s="1"/>
  <c r="F56" i="24"/>
  <c r="Q54" i="7" s="1"/>
  <c r="F55" i="24"/>
  <c r="Q53" i="7" s="1"/>
  <c r="F54" i="24"/>
  <c r="Q52" i="7" s="1"/>
  <c r="F53" i="24"/>
  <c r="Q51" i="7" s="1"/>
  <c r="F52" i="24"/>
  <c r="Q50" i="7" s="1"/>
  <c r="F51" i="24"/>
  <c r="Q49" i="7" s="1"/>
  <c r="F50" i="24"/>
  <c r="Q48" i="7" s="1"/>
  <c r="F49" i="24"/>
  <c r="Q47" i="7" s="1"/>
  <c r="F48" i="24"/>
  <c r="Q46" i="7" s="1"/>
  <c r="F47" i="24"/>
  <c r="Q45" i="7" s="1"/>
  <c r="F46" i="24"/>
  <c r="Q44" i="7" s="1"/>
  <c r="F45" i="24"/>
  <c r="Q43" i="7" s="1"/>
  <c r="F44" i="24"/>
  <c r="Q42" i="7" s="1"/>
  <c r="F43" i="24"/>
  <c r="Q41" i="7" s="1"/>
  <c r="F42" i="24"/>
  <c r="Q40" i="7" s="1"/>
  <c r="F41" i="24"/>
  <c r="Q39" i="7" s="1"/>
  <c r="F40" i="24"/>
  <c r="Q38" i="7" s="1"/>
  <c r="F39" i="24"/>
  <c r="Q37" i="7" s="1"/>
  <c r="F38" i="24"/>
  <c r="Q36" i="7" s="1"/>
  <c r="F37" i="24"/>
  <c r="Q35" i="7" s="1"/>
  <c r="F36" i="24"/>
  <c r="Q34" i="7" s="1"/>
  <c r="F35" i="24"/>
  <c r="Q33" i="7" s="1"/>
  <c r="F34" i="24"/>
  <c r="Q32" i="7" s="1"/>
  <c r="F33" i="24"/>
  <c r="Q31" i="7" s="1"/>
  <c r="F32" i="24"/>
  <c r="Q30" i="7" s="1"/>
  <c r="F31" i="24"/>
  <c r="Q29" i="7" s="1"/>
  <c r="F30" i="24"/>
  <c r="Q28" i="7" s="1"/>
  <c r="F29" i="24"/>
  <c r="Q27" i="7" s="1"/>
  <c r="F28" i="24"/>
  <c r="Q26" i="7" s="1"/>
  <c r="F27" i="24"/>
  <c r="Q25" i="7" s="1"/>
  <c r="F26" i="24"/>
  <c r="Q24" i="7" s="1"/>
  <c r="F25" i="24"/>
  <c r="Q23" i="7" s="1"/>
  <c r="F24" i="24"/>
  <c r="Q22" i="7" s="1"/>
  <c r="F23" i="24"/>
  <c r="Q21" i="7" s="1"/>
  <c r="F22" i="24"/>
  <c r="Q20" i="7" s="1"/>
  <c r="F21" i="24"/>
  <c r="Q19" i="7" s="1"/>
  <c r="F20" i="24"/>
  <c r="Q18" i="7" s="1"/>
  <c r="F19" i="24"/>
  <c r="Q17" i="7" s="1"/>
  <c r="F18" i="24"/>
  <c r="Q16" i="7" s="1"/>
  <c r="F17" i="24"/>
  <c r="Q15" i="7" s="1"/>
  <c r="F16" i="24"/>
  <c r="Q14" i="7" s="1"/>
  <c r="F15" i="24"/>
  <c r="Q13" i="7" s="1"/>
  <c r="F14" i="24"/>
  <c r="Q12" i="7" s="1"/>
  <c r="F13" i="24"/>
  <c r="Q11" i="7" s="1"/>
  <c r="F12" i="24"/>
  <c r="Q10" i="7" s="1"/>
  <c r="F11" i="24"/>
  <c r="Q9" i="7" s="1"/>
  <c r="F10" i="24"/>
  <c r="Q8" i="7" s="1"/>
  <c r="F9" i="24"/>
  <c r="Q7" i="7" s="1"/>
  <c r="E8" i="24"/>
  <c r="D8" i="24"/>
  <c r="C8" i="24"/>
  <c r="F8" i="24" l="1"/>
  <c r="F7" i="24"/>
  <c r="Q6" i="11" l="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Q161" i="11" l="1"/>
  <c r="K163" i="7" s="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G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M8" i="10"/>
  <c r="G12" i="12" l="1"/>
  <c r="U9" i="10" l="1"/>
  <c r="J8" i="7" s="1"/>
  <c r="L8" i="7" s="1"/>
  <c r="U8" i="10"/>
  <c r="J7" i="7" s="1"/>
  <c r="L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J9" i="7" s="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L9" i="7" l="1"/>
  <c r="J6" i="7"/>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P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P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111" i="7"/>
  <c r="P163" i="7"/>
  <c r="R159" i="7"/>
  <c r="P11" i="7"/>
  <c r="R198" i="7"/>
  <c r="P274" i="7"/>
  <c r="N7" i="7"/>
  <c r="R260" i="7" l="1"/>
  <c r="R222" i="7"/>
  <c r="R204" i="7"/>
  <c r="R194" i="7"/>
  <c r="R253" i="7"/>
  <c r="P286" i="7"/>
  <c r="R63" i="7"/>
  <c r="R112" i="7"/>
  <c r="P107" i="7"/>
  <c r="R135" i="7"/>
  <c r="R165" i="7"/>
  <c r="R153" i="7"/>
  <c r="R183" i="7"/>
  <c r="R125" i="7"/>
  <c r="R269" i="7"/>
  <c r="R55" i="7"/>
  <c r="R23" i="7"/>
  <c r="R184" i="7"/>
  <c r="P45" i="7"/>
  <c r="P232" i="7"/>
  <c r="P258" i="7"/>
  <c r="P83" i="7"/>
  <c r="R167" i="7"/>
  <c r="R238" i="7"/>
  <c r="R109" i="7"/>
  <c r="R294" i="7"/>
  <c r="R108" i="7"/>
  <c r="P131" i="7"/>
  <c r="P241" i="7"/>
  <c r="R151" i="7"/>
  <c r="R22" i="7"/>
  <c r="R133" i="7"/>
  <c r="R39" i="7"/>
  <c r="P146" i="7"/>
  <c r="R229" i="7"/>
  <c r="P271" i="7"/>
  <c r="P43" i="7"/>
  <c r="R278" i="7"/>
  <c r="R47" i="7"/>
  <c r="R214" i="7"/>
  <c r="R86"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8" i="10" s="1"/>
  <c r="N197" i="10"/>
  <c r="N261" i="10"/>
  <c r="N256" i="10"/>
  <c r="N55" i="10"/>
  <c r="N246" i="10"/>
  <c r="N120" i="10"/>
  <c r="N184" i="10"/>
  <c r="N247" i="10"/>
  <c r="N116" i="10"/>
  <c r="N105" i="10"/>
  <c r="N169" i="10"/>
  <c r="N181" i="10"/>
  <c r="N233" i="10"/>
  <c r="N163" i="10"/>
  <c r="N156" i="10"/>
  <c r="N165" i="10"/>
  <c r="N272" i="10"/>
  <c r="N204" i="10"/>
  <c r="N50" i="10"/>
  <c r="N178" i="10"/>
  <c r="N241" i="10"/>
  <c r="N202" i="10"/>
  <c r="N249" i="10"/>
  <c r="N284" i="10"/>
  <c r="N130" i="10"/>
  <c r="N274" i="10"/>
  <c r="N24" i="10"/>
  <c r="N282" i="10"/>
  <c r="N37" i="10"/>
  <c r="N68" i="10"/>
  <c r="N159" i="10"/>
  <c r="N13" i="10"/>
  <c r="N287" i="10"/>
  <c r="N81" i="10"/>
  <c r="N91" i="10"/>
  <c r="N126" i="10"/>
  <c r="N148" i="10"/>
  <c r="N48" i="10"/>
  <c r="N92" i="10"/>
  <c r="N157" i="10"/>
  <c r="N78" i="10"/>
  <c r="N142" i="10"/>
  <c r="N205" i="10"/>
  <c r="N269" i="10"/>
  <c r="N280" i="10"/>
  <c r="N226" i="10"/>
  <c r="N63" i="10"/>
  <c r="N127" i="10"/>
  <c r="N190" i="10"/>
  <c r="N254" i="10"/>
  <c r="N264" i="10"/>
  <c r="N100" i="10"/>
  <c r="N128" i="10"/>
  <c r="N191" i="10"/>
  <c r="N255" i="10"/>
  <c r="N171" i="10"/>
  <c r="N196" i="10"/>
  <c r="N113" i="10"/>
  <c r="N211" i="10"/>
  <c r="N195" i="10"/>
  <c r="N252" i="10"/>
  <c r="N281" i="10"/>
  <c r="N129" i="10"/>
  <c r="N283" i="10"/>
  <c r="N193" i="10"/>
  <c r="N276" i="10"/>
  <c r="N267" i="10"/>
  <c r="N215" i="10"/>
  <c r="N9" i="10"/>
  <c r="N290" i="10"/>
  <c r="N138" i="10"/>
  <c r="N132" i="10"/>
  <c r="N83" i="10"/>
  <c r="N286" i="10"/>
  <c r="N160" i="10"/>
  <c r="N17" i="10"/>
  <c r="N36" i="10"/>
  <c r="N59" i="10"/>
  <c r="N117" i="10"/>
  <c r="N93" i="10"/>
  <c r="N175" i="10"/>
  <c r="N176" i="10"/>
  <c r="N33" i="10"/>
  <c r="N162" i="10"/>
  <c r="N22" i="10"/>
  <c r="N86" i="10"/>
  <c r="N150" i="10"/>
  <c r="N277" i="10"/>
  <c r="N257" i="10"/>
  <c r="N258" i="10"/>
  <c r="N259" i="10"/>
  <c r="N260" i="10"/>
  <c r="N71" i="10"/>
  <c r="N135" i="10"/>
  <c r="N262" i="10"/>
  <c r="N296" i="10"/>
  <c r="N164" i="10"/>
  <c r="N268" i="10"/>
  <c r="N72" i="10"/>
  <c r="N136" i="10"/>
  <c r="N199" i="10"/>
  <c r="N265" i="10"/>
  <c r="N194" i="10"/>
  <c r="N203" i="10"/>
  <c r="N244" i="10"/>
  <c r="N57" i="10"/>
  <c r="N121" i="10"/>
  <c r="N216" i="10"/>
  <c r="N218" i="10"/>
  <c r="N251" i="10"/>
  <c r="N236" i="10"/>
  <c r="N58" i="10"/>
  <c r="N122" i="10"/>
  <c r="N234" i="10"/>
  <c r="N207" i="10"/>
  <c r="N65" i="10"/>
  <c r="N292" i="10"/>
  <c r="N273" i="10"/>
  <c r="N23" i="10"/>
  <c r="N88" i="10"/>
  <c r="N291" i="10"/>
  <c r="N288" i="10"/>
  <c r="N74" i="10"/>
  <c r="N12" i="10"/>
  <c r="N177" i="10"/>
  <c r="N95" i="10"/>
  <c r="N131" i="10"/>
  <c r="N223" i="10"/>
  <c r="N21" i="10"/>
  <c r="N11" i="10"/>
  <c r="N146" i="10"/>
  <c r="N26" i="10"/>
  <c r="N76" i="10"/>
  <c r="N155" i="10"/>
  <c r="N47" i="10"/>
  <c r="N266" i="10"/>
  <c r="N239" i="10"/>
  <c r="N97" i="10"/>
  <c r="N34" i="10"/>
  <c r="N125" i="10"/>
  <c r="N30" i="10"/>
  <c r="N94" i="10"/>
  <c r="N158" i="10"/>
  <c r="N221" i="10"/>
  <c r="N285" i="10"/>
  <c r="N297" i="10"/>
  <c r="N298" i="10"/>
  <c r="N299" i="10"/>
  <c r="N15" i="10"/>
  <c r="N79" i="10"/>
  <c r="N143" i="10"/>
  <c r="N206" i="10"/>
  <c r="N270" i="10"/>
  <c r="N289" i="10"/>
  <c r="N219" i="10"/>
  <c r="N16" i="10"/>
  <c r="N80" i="10"/>
  <c r="N144" i="10"/>
  <c r="N242" i="10"/>
  <c r="N243" i="10"/>
  <c r="N248" i="10"/>
  <c r="N66" i="10"/>
  <c r="N275" i="10"/>
  <c r="N278" i="10"/>
  <c r="N152" i="10"/>
  <c r="N19" i="10"/>
  <c r="N73" i="10"/>
  <c r="N29" i="10"/>
  <c r="N27" i="10"/>
  <c r="N237" i="10"/>
  <c r="N222" i="10"/>
  <c r="N96" i="10"/>
  <c r="N20" i="10"/>
  <c r="N145" i="10"/>
  <c r="N82" i="10"/>
  <c r="N53" i="10"/>
  <c r="N217" i="10"/>
  <c r="N189" i="10"/>
  <c r="N149" i="10"/>
  <c r="N141" i="10"/>
  <c r="N107" i="10"/>
  <c r="N140" i="10"/>
  <c r="N123" i="10"/>
  <c r="N38" i="10"/>
  <c r="N102" i="10"/>
  <c r="N166" i="10"/>
  <c r="N229" i="10"/>
  <c r="N293" i="10"/>
  <c r="N43" i="10"/>
  <c r="N28" i="10"/>
  <c r="N45" i="10"/>
  <c r="N151" i="10"/>
  <c r="N35" i="10"/>
  <c r="N279" i="10"/>
  <c r="N201" i="10"/>
  <c r="N51" i="10"/>
  <c r="N18" i="10"/>
  <c r="N90" i="10"/>
  <c r="N62" i="10"/>
  <c r="N238" i="10"/>
  <c r="N192" i="10"/>
  <c r="N99" i="10"/>
  <c r="N225" i="10"/>
  <c r="N46" i="10"/>
  <c r="N110" i="10"/>
  <c r="N174" i="10"/>
  <c r="N77" i="10"/>
  <c r="N32" i="10"/>
  <c r="N209" i="10"/>
  <c r="N185" i="10"/>
  <c r="N161" i="10"/>
  <c r="N54" i="10"/>
  <c r="N118" i="10"/>
  <c r="N182" i="10"/>
  <c r="N245" i="10"/>
  <c r="N208" i="10"/>
  <c r="N115" i="10"/>
  <c r="N108" i="10"/>
  <c r="N109" i="10"/>
  <c r="N39" i="10"/>
  <c r="N103" i="10"/>
  <c r="N167" i="10"/>
  <c r="N230" i="10"/>
  <c r="N294" i="10"/>
  <c r="N210" i="10"/>
  <c r="N85" i="10"/>
  <c r="N40" i="10"/>
  <c r="N104" i="10"/>
  <c r="N168" i="10"/>
  <c r="N231" i="10"/>
  <c r="N295" i="10"/>
  <c r="N75" i="10"/>
  <c r="N60" i="10"/>
  <c r="N61" i="10"/>
  <c r="N25" i="10"/>
  <c r="N89" i="10"/>
  <c r="N153" i="10"/>
  <c r="N67" i="10"/>
  <c r="N84" i="10"/>
  <c r="N154" i="10"/>
  <c r="N253" i="10"/>
  <c r="N111" i="10"/>
  <c r="N112" i="10"/>
  <c r="N101" i="10"/>
  <c r="N98" i="10"/>
  <c r="AD12" i="9"/>
  <c r="N180" i="10" l="1"/>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<sst xmlns="http://schemas.openxmlformats.org/spreadsheetml/2006/main" count="3025" uniqueCount="1424">
  <si>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</si>
  <si>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</si>
  <si>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</si>
  <si>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</si>
  <si>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</si>
  <si>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</si>
  <si>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</si>
  <si>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</si>
  <si>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</si>
  <si>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</si>
  <si>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</si>
  <si>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</si>
  <si>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</si>
  <si>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</si>
  <si>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</si>
  <si>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</si>
  <si>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</si>
  <si>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</si>
  <si>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</si>
  <si>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</si>
  <si>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</si>
  <si>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</si>
  <si>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</si>
  <si>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</si>
  <si>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</si>
  <si>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</si>
  <si>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</si>
  <si>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</si>
  <si>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</si>
  <si>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</si>
  <si>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</si>
  <si>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</si>
  <si>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</si>
  <si>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</si>
  <si>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</si>
  <si>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</si>
  <si>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</si>
  <si>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</si>
  <si>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</si>
  <si>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</si>
  <si>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</si>
  <si>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</si>
  <si>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</si>
  <si>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</si>
  <si>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</si>
  <si>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</si>
  <si>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</si>
  <si>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</si>
  <si>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</si>
  <si>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</si>
  <si>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</si>
  <si>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</si>
  <si>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</si>
  <si>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</si>
  <si>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</si>
  <si>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</si>
  <si>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</si>
  <si>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</si>
  <si>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</si>
  <si>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</si>
  <si>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</si>
  <si>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</si>
  <si>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</si>
  <si>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</si>
  <si>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</si>
  <si>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</si>
  <si>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</si>
  <si>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</si>
  <si>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</si>
  <si>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</si>
  <si>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</si>
  <si>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</si>
  <si>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</si>
  <si>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</si>
  <si>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</si>
  <si>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</si>
  <si>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</si>
  <si>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</si>
  <si>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</si>
  <si>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</si>
  <si>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</si>
  <si>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</si>
  <si>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</si>
  <si>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</si>
  <si>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</si>
  <si>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</si>
  <si>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</si>
  <si>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</si>
  <si>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</si>
  <si>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</si>
  <si>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</si>
  <si>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</si>
  <si>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</si>
  <si>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</si>
  <si>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</si>
  <si>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</si>
  <si>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</si>
  <si>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</si>
  <si>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</si>
  <si>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</si>
  <si>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</si>
  <si>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</si>
  <si>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</si>
  <si>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</si>
  <si>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</si>
  <si>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</si>
  <si>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</si>
  <si>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</si>
  <si>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</si>
  <si>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</si>
  <si>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</si>
  <si>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</si>
  <si>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</si>
  <si>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</si>
  <si>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</si>
  <si>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</si>
  <si>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</si>
  <si>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</si>
  <si>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</si>
  <si>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</si>
  <si>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</si>
  <si>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</si>
  <si>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</si>
  <si>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</si>
  <si>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</si>
  <si>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</si>
  <si>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</si>
  <si>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</si>
  <si>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</si>
  <si>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</si>
  <si>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</si>
  <si>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</si>
  <si>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</si>
  <si>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</si>
  <si>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</si>
  <si>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</si>
  <si>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</si>
  <si>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</si>
  <si>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</si>
  <si>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</si>
  <si>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</si>
  <si>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</si>
  <si>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</si>
  <si>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</si>
  <si>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</si>
  <si>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</si>
  <si>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</si>
  <si>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</si>
  <si>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</si>
  <si>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</si>
  <si>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</si>
  <si>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</si>
  <si>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</si>
  <si>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</si>
  <si>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</si>
  <si>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</si>
  <si>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</si>
  <si>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</si>
  <si>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</si>
  <si>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</si>
  <si>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</si>
  <si>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</si>
  <si>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</si>
  <si>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</si>
  <si>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</si>
  <si>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</si>
  <si>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</si>
  <si>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</si>
  <si>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</si>
  <si>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</si>
  <si>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</si>
  <si>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</si>
  <si>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</si>
  <si>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</si>
  <si>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</si>
  <si>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</si>
  <si>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</si>
  <si>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</si>
  <si>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</si>
  <si>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</si>
  <si>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</si>
  <si>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</si>
  <si>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</si>
  <si>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</si>
  <si>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</si>
  <si>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</si>
  <si>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</si>
  <si>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</si>
  <si>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</si>
  <si>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</si>
  <si>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</si>
  <si>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</si>
  <si>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</si>
  <si>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</si>
  <si>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</si>
  <si>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</si>
  <si>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</si>
  <si>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</si>
  <si>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</si>
  <si>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</si>
  <si>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</si>
  <si>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</si>
  <si>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</si>
  <si>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</si>
  <si>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</si>
  <si>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</si>
  <si>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</si>
  <si>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</si>
  <si>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</si>
  <si>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</si>
  <si>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</si>
  <si>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</si>
  <si>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</si>
  <si>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</si>
  <si>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</si>
  <si>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</si>
  <si>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</si>
  <si>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</si>
  <si>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</si>
  <si>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</si>
  <si>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</si>
  <si>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</si>
  <si>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</si>
  <si>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</si>
  <si>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</si>
  <si>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</si>
  <si>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</si>
  <si>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</si>
  <si>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</si>
  <si>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</si>
  <si>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</si>
  <si>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</si>
  <si>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</si>
  <si>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</si>
  <si>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</si>
  <si>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</si>
  <si>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</si>
  <si>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</si>
  <si>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</si>
  <si>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</si>
  <si>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</si>
  <si>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</si>
  <si>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</si>
  <si>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</si>
  <si>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</si>
  <si>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</si>
  <si>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</si>
  <si>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</si>
  <si>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</si>
  <si>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</si>
  <si>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</si>
  <si>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</si>
  <si>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</si>
  <si>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</si>
  <si>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</si>
  <si>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</si>
  <si>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</si>
  <si>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</si>
  <si>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</si>
  <si>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</si>
  <si>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</si>
  <si>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</si>
  <si>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</si>
  <si>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</si>
  <si>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</si>
  <si>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</si>
  <si>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</si>
  <si>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</si>
  <si>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</si>
  <si>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</si>
  <si>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</si>
  <si>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</si>
  <si>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</si>
  <si>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</si>
  <si>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</si>
  <si>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</si>
  <si>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</si>
  <si>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</si>
  <si>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</si>
  <si>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</si>
  <si>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</si>
  <si>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</si>
  <si>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</si>
  <si>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</si>
  <si>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</si>
  <si>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</si>
  <si>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</si>
  <si>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</si>
  <si>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</si>
  <si>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</si>
  <si>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</si>
  <si>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</si>
  <si>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</si>
  <si>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</si>
  <si>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</si>
  <si>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</si>
  <si>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</si>
  <si>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</si>
  <si>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</si>
  <si>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</si>
  <si>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</si>
  <si>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</si>
  <si>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</si>
  <si>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</si>
  <si>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</si>
  <si>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</si>
  <si>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</si>
  <si>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</si>
  <si>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</si>
  <si>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</si>
  <si>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</si>
  <si>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</si>
  <si>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</si>
  <si>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</si>
  <si>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</si>
  <si>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</si>
  <si>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</si>
  <si>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</si>
  <si>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</si>
  <si>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</si>
  <si>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</si>
  <si>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</si>
  <si>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</si>
  <si>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</si>
  <si>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</si>
  <si>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</si>
  <si>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</si>
  <si>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</si>
  <si>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</si>
  <si>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</si>
  <si>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</si>
  <si>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</si>
  <si>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</si>
  <si>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</si>
  <si>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</si>
  <si>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</si>
  <si>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</si>
  <si>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</si>
  <si>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</si>
  <si>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</si>
  <si>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</si>
  <si>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</si>
  <si>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</si>
  <si>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</si>
  <si>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</si>
  <si>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</si>
  <si>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</si>
  <si>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</si>
  <si>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</si>
  <si>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</si>
  <si>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</si>
  <si>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</si>
  <si>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</si>
  <si>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</si>
  <si>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</si>
  <si>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</si>
  <si>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</si>
  <si>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</si>
  <si>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</si>
  <si>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</si>
  <si>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</si>
  <si>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</si>
  <si>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</si>
  <si>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</si>
  <si>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</si>
  <si>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</si>
  <si>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</si>
  <si>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</si>
  <si>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</si>
  <si>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</si>
  <si>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</si>
  <si>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</si>
  <si>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</si>
  <si>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</si>
  <si>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</si>
  <si>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</si>
  <si>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</si>
  <si>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</si>
  <si>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</si>
  <si>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</si>
  <si>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</si>
  <si>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</si>
  <si>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</si>
  <si>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</si>
  <si>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</si>
  <si>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</si>
  <si>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</si>
  <si>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</si>
  <si>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</si>
  <si>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</si>
  <si>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</si>
  <si>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</si>
  <si>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</si>
  <si>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</si>
  <si>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</si>
  <si>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</si>
  <si>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</si>
  <si>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</si>
  <si>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</si>
  <si>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</si>
  <si>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</si>
  <si>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</si>
  <si>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</si>
  <si>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</si>
  <si>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</si>
  <si>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</si>
  <si>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</si>
  <si>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</si>
  <si>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</si>
  <si>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</si>
  <si>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</si>
  <si>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</si>
  <si>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</si>
  <si>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</si>
  <si>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</si>
  <si>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</si>
  <si>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</si>
  <si>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</si>
  <si>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</si>
  <si>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</si>
  <si>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</si>
  <si>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</si>
  <si>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</si>
  <si>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</si>
  <si>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</si>
  <si>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</si>
  <si>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</si>
  <si>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</si>
  <si>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</si>
  <si>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</si>
  <si>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</si>
  <si>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</si>
  <si>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</si>
  <si>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</si>
  <si>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</si>
  <si>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</si>
  <si>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</si>
  <si>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</si>
  <si>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</si>
  <si>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</si>
  <si>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</si>
  <si>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</si>
  <si>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</si>
  <si>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</si>
  <si>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</si>
  <si>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</si>
  <si>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</si>
  <si>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</si>
  <si>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</si>
  <si>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</si>
  <si>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</si>
  <si>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</si>
  <si>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</si>
  <si>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</si>
  <si>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</si>
  <si>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</si>
  <si>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</si>
  <si>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</si>
  <si>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</si>
  <si>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</si>
  <si>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</si>
  <si>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</si>
  <si>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</si>
  <si>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</si>
  <si>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</si>
  <si>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</si>
  <si>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</si>
  <si>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</si>
  <si>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</si>
  <si>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</si>
  <si>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</si>
  <si>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</si>
  <si>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</si>
  <si>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</si>
  <si>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</si>
  <si>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</si>
  <si>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</si>
  <si>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</si>
  <si>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</si>
  <si>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</si>
  <si>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</si>
  <si>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</si>
  <si>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</si>
  <si>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</si>
  <si>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</si>
  <si>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</si>
  <si>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</si>
  <si>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</si>
  <si>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</si>
  <si>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</si>
  <si>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</si>
  <si>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</si>
  <si>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</si>
  <si>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</si>
  <si>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</si>
  <si>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</si>
  <si>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</si>
  <si>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</si>
  <si>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</si>
  <si>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</si>
  <si>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</si>
  <si>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</si>
  <si>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</si>
  <si>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</si>
  <si>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</si>
  <si>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</si>
  <si>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</si>
  <si>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</si>
  <si>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</si>
  <si>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</si>
  <si>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</si>
  <si>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</si>
  <si>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</si>
  <si>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</si>
  <si>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</si>
  <si>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</si>
  <si>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</si>
  <si>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</si>
  <si>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</si>
  <si>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</si>
  <si>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</si>
  <si>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</si>
  <si>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</si>
  <si>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</si>
  <si>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</si>
  <si>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</si>
  <si>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</si>
  <si>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</si>
  <si>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</si>
  <si>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</si>
  <si>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</si>
  <si>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</si>
  <si>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</si>
  <si>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</si>
  <si>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</si>
  <si>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</si>
  <si>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</si>
  <si>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</si>
  <si>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</si>
  <si>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</si>
  <si>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</si>
  <si>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</si>
  <si>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</si>
  <si>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</si>
  <si>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</si>
  <si>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</si>
  <si>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</si>
  <si>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</si>
  <si>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</si>
  <si>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</si>
  <si>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</si>
  <si>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</si>
  <si>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</si>
  <si>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</si>
  <si>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</si>
  <si>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</si>
  <si>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</si>
  <si>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</si>
  <si>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</si>
  <si>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</si>
  <si>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</si>
  <si>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</si>
  <si>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</si>
  <si>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</si>
  <si>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</si>
  <si>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</si>
  <si>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</si>
  <si>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</si>
  <si>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</si>
  <si>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</si>
  <si>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</si>
  <si>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</si>
  <si>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</si>
  <si>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</si>
  <si>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</si>
  <si>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</si>
  <si>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</si>
  <si>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</si>
  <si>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</si>
  <si>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</si>
  <si>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</si>
  <si>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</si>
  <si>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</si>
  <si>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</si>
  <si>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</si>
  <si>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</si>
  <si>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</si>
  <si>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</si>
  <si>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</si>
  <si>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</si>
  <si>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</si>
  <si>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</si>
  <si>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</si>
  <si>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</si>
  <si>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</si>
  <si>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</si>
  <si>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</si>
  <si>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</si>
  <si>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</si>
  <si>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</si>
  <si>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</si>
  <si>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</si>
  <si>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</si>
  <si>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</si>
  <si>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</si>
  <si>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</si>
  <si>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</si>
  <si>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</si>
  <si>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</si>
  <si>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</si>
  <si>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</si>
  <si>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</si>
  <si>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</si>
  <si>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</si>
  <si>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</si>
  <si>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</si>
  <si>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</si>
  <si>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</si>
  <si>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</si>
  <si>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</si>
  <si>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</si>
  <si>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</si>
  <si>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</si>
  <si>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</si>
  <si>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</si>
  <si>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</si>
  <si>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</si>
  <si>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</si>
  <si>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</si>
  <si>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</si>
  <si>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</si>
  <si>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</si>
  <si>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</si>
  <si>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</si>
  <si>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</si>
  <si>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</si>
  <si>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</si>
  <si>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</si>
  <si>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</si>
  <si>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</si>
  <si>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</si>
  <si>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</si>
  <si>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</si>
  <si>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</si>
  <si>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</si>
  <si>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</si>
  <si>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</si>
  <si>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</si>
  <si>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</si>
  <si>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</si>
  <si>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</si>
  <si>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</si>
  <si>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</si>
  <si>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</si>
  <si>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</si>
  <si>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</si>
  <si>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</si>
  <si>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</si>
  <si>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</si>
  <si>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</si>
  <si>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</si>
  <si>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</si>
  <si>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</si>
  <si>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</si>
  <si>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</si>
  <si>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</si>
  <si>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</si>
  <si>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</si>
  <si>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</si>
  <si>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</si>
  <si>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</si>
  <si>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</si>
  <si>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</si>
  <si>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</si>
  <si>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</si>
  <si>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</si>
  <si>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</si>
  <si>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</si>
  <si>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</si>
  <si>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</si>
  <si>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</si>
  <si>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</si>
  <si>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</si>
  <si>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</si>
  <si>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</si>
  <si>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</si>
  <si>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</si>
  <si>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</si>
  <si>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</si>
  <si>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</si>
  <si>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</si>
  <si>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</si>
  <si>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</si>
  <si>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</si>
  <si>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</si>
  <si>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</si>
  <si>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</si>
  <si>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</si>
  <si>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</si>
  <si>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</si>
  <si>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</si>
  <si>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</si>
  <si>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</si>
  <si>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</si>
  <si>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</si>
  <si>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</si>
  <si>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</si>
  <si>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</si>
  <si>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</si>
  <si>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</si>
  <si>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</si>
  <si>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</si>
  <si>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</si>
  <si>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</si>
  <si>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</si>
  <si>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</si>
  <si>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</si>
  <si>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</si>
  <si>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</si>
  <si>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</si>
  <si>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</si>
  <si>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</si>
  <si>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</si>
  <si>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</si>
  <si>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</si>
  <si>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</si>
  <si>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</si>
  <si>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</si>
  <si>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</si>
  <si>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</si>
  <si>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</si>
  <si>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</si>
  <si>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</si>
  <si>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</si>
  <si>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</si>
  <si>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</si>
  <si>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</si>
  <si>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</si>
  <si>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</si>
  <si>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</si>
  <si>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30 - 54 v. väestö 31.12.2023</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</si>
  <si>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</si>
  <si>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</si>
  <si>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</si>
  <si>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</si>
  <si>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</si>
  <si>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</si>
  <si>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</si>
  <si>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</si>
  <si>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</si>
  <si>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</si>
  <si>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Saaristoväestö 2023</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</si>
  <si>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</si>
  <si>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</si>
  <si>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</si>
  <si>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</si>
  <si>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</si>
  <si>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</si>
  <si>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</si>
  <si>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</si>
  <si>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</si>
  <si>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</si>
  <si>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</si>
  <si>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</si>
  <si>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</si>
  <si>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</si>
  <si>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</si>
  <si>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</si>
  <si>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</si>
  <si>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</si>
  <si>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</si>
  <si>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</si>
  <si>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</si>
  <si>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</si>
  <si>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</si>
  <si>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</si>
  <si>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</si>
  <si>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</si>
  <si>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</si>
  <si>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</si>
  <si>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</si>
  <si>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</si>
  <si>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</si>
  <si>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</si>
  <si>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</si>
  <si>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</si>
  <si>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</si>
  <si>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</si>
  <si>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</si>
  <si>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</si>
  <si>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</si>
  <si>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</si>
  <si>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</si>
  <si>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</si>
  <si>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</si>
  <si>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</si>
  <si>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</si>
  <si>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</si>
  <si>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</si>
  <si>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</si>
  <si>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</si>
  <si>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</si>
  <si>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</si>
  <si>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</si>
  <si>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</si>
  <si>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</si>
  <si>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</si>
  <si>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</si>
  <si>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</si>
  <si>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</si>
  <si>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</si>
  <si>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</si>
  <si>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</si>
  <si>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</si>
  <si>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</si>
  <si>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</si>
  <si>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</si>
  <si>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</si>
  <si>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</si>
  <si>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</si>
  <si>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</si>
  <si>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</si>
  <si>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</si>
  <si>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</si>
  <si>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</si>
  <si>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</si>
  <si>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</si>
  <si>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</si>
  <si>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</si>
  <si>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</si>
  <si>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</si>
  <si>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</si>
  <si>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</si>
  <si>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</si>
  <si>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</si>
  <si>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</si>
  <si>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</si>
  <si>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</si>
  <si>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</si>
  <si>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</si>
  <si>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</si>
  <si>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</si>
  <si>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</si>
  <si>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</si>
  <si>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</si>
  <si>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</si>
  <si>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</si>
  <si>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</si>
  <si>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</si>
  <si>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</si>
  <si>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</si>
  <si>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</si>
  <si>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</si>
  <si>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</si>
  <si>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</si>
  <si>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</si>
  <si>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</si>
  <si>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</si>
  <si>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</si>
  <si>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</si>
  <si>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</si>
  <si>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</si>
  <si>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</si>
  <si>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</si>
  <si>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</si>
  <si>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</si>
  <si>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</si>
  <si>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</si>
  <si>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</si>
  <si>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</si>
  <si>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</si>
  <si>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</si>
  <si>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</si>
  <si>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</si>
  <si>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</si>
  <si>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</si>
  <si>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</si>
  <si>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</si>
  <si>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</si>
  <si>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</si>
  <si>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</si>
  <si>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</si>
  <si>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</si>
  <si>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</si>
  <si>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</si>
  <si>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</si>
  <si>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</si>
  <si>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</si>
  <si>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</si>
  <si>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</si>
  <si>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</si>
  <si>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</si>
  <si>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</si>
  <si>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</si>
  <si>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</si>
  <si>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</si>
  <si>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</si>
  <si>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</si>
  <si>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</si>
  <si>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</si>
  <si>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</si>
  <si>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</si>
  <si>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</si>
  <si>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</si>
  <si>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</si>
  <si>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</si>
  <si>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</si>
  <si>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</si>
  <si>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</si>
  <si>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</si>
  <si>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</si>
  <si>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</si>
  <si>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</si>
  <si>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</si>
  <si>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</si>
  <si>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</si>
  <si>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</si>
  <si>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</si>
  <si>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</si>
  <si>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</si>
  <si>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</si>
  <si>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</si>
  <si>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</si>
  <si>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</si>
  <si>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</si>
  <si>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</si>
  <si>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</si>
  <si>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</si>
  <si>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</si>
  <si>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</si>
  <si>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</si>
  <si>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</si>
  <si>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</si>
  <si>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</si>
  <si>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</si>
  <si>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</si>
  <si>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</si>
  <si>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</si>
  <si>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</si>
  <si>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</si>
  <si>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</si>
  <si>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</si>
  <si>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</si>
  <si>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</si>
  <si>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</si>
  <si>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</si>
  <si>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</si>
  <si>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</si>
  <si>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</si>
  <si>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</si>
  <si>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</si>
  <si>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</si>
  <si>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</si>
  <si>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</si>
  <si>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</si>
  <si>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</si>
  <si>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</si>
  <si>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</si>
  <si>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</si>
  <si>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</si>
  <si>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</si>
  <si>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</si>
  <si>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</si>
  <si>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</si>
  <si>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</si>
  <si>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</si>
  <si>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</si>
  <si>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</si>
  <si>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</si>
  <si>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</si>
  <si>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</si>
  <si>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</si>
  <si>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</si>
  <si>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</si>
  <si>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</si>
  <si>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</si>
  <si>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</si>
  <si>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</si>
  <si>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</si>
  <si>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</si>
  <si>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</si>
  <si>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</si>
  <si>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</si>
  <si>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</si>
  <si>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</si>
  <si>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</si>
  <si>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</si>
  <si>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</si>
  <si>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</si>
  <si>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</si>
  <si>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</si>
  <si>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</si>
  <si>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</si>
  <si>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</si>
  <si>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</si>
  <si>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</si>
  <si>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</si>
  <si>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</si>
  <si>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</si>
  <si>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</si>
  <si>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</si>
  <si>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</si>
  <si>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</si>
  <si>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</si>
  <si>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</si>
  <si>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</si>
  <si>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</si>
  <si>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</si>
  <si>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</si>
  <si>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</si>
  <si>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</si>
  <si>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</si>
  <si>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</si>
  <si>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</si>
  <si>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</si>
  <si>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</si>
  <si>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</si>
  <si>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</si>
  <si>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</si>
  <si>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</si>
  <si>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</si>
  <si>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</si>
  <si>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</si>
  <si>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</si>
  <si>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</si>
  <si>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</si>
  <si>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</si>
  <si>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</si>
  <si>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</si>
  <si>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</si>
  <si>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</si>
  <si>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</si>
  <si>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</si>
  <si>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</si>
  <si>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</si>
  <si>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</si>
  <si>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</si>
  <si>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</si>
  <si>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</si>
  <si>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</si>
  <si>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</si>
  <si>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</si>
  <si>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</si>
  <si>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</si>
  <si>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</si>
  <si>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</si>
  <si>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</si>
  <si>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</si>
  <si>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</si>
  <si>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</si>
  <si>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</si>
  <si>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</si>
  <si>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</si>
  <si>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</si>
  <si>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</si>
  <si>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</si>
  <si>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</si>
  <si>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</si>
  <si>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</si>
  <si>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</si>
  <si>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</si>
  <si>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</si>
  <si>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Perusosa vuodelle 2025:</t>
  </si>
  <si>
    <r>
      <t>30 - 54 v. ilman tutkintoa 31.12.</t>
    </r>
    <r>
      <rPr>
        <sz val="11"/>
        <color rgb="FFFF0000"/>
        <rFont val="Arial"/>
        <family val="2"/>
      </rPr>
      <t>2023</t>
    </r>
  </si>
  <si>
    <t>Teija Kauhanen, erityisasiantuntija</t>
  </si>
  <si>
    <t>02 9553 0619 / etunimi.sukunimi@gov.fi</t>
  </si>
  <si>
    <t>Ennakollinen kunnan peruspalvelujen valtionosuuslaskelma vuodelle 2026</t>
  </si>
  <si>
    <t xml:space="preserve">Tämä tiedosto sisältää ennakollisen kuntakohtaisen laskelman vuodelle 2026 myönnettävistä kuntien peruspalvelujen valtionosuuksista, kotikuntakorvauksista sekä veromenetysten korvauksista. </t>
  </si>
  <si>
    <t>Lauri Piirainen, erityisasiantuntija</t>
  </si>
  <si>
    <t>Ennakollinen kunnan peruspalvelujen valtionosuus vuonna 2026</t>
  </si>
  <si>
    <t>Laskennalliset kustannukset 2026, IKÄRAKENNE 31.12.2024 mukaan</t>
  </si>
  <si>
    <t>Laskennalliset kustannukset 2026; MUUT KRITEERIT</t>
  </si>
  <si>
    <t>Työttömät työnhakijat 2024</t>
  </si>
  <si>
    <t>Työvoima 2024</t>
  </si>
  <si>
    <t>Keskim. työttömyysaste 2024, %</t>
  </si>
  <si>
    <t>Maapinta-ala km2, 31.12.2024</t>
  </si>
  <si>
    <t>Syrjäisyysluku (tiestö) 2023-2027</t>
  </si>
  <si>
    <t>Saamenkielisen väestön määrä 31.12.2024</t>
  </si>
  <si>
    <t>Työpaikat 2023</t>
  </si>
  <si>
    <t>Työlliset 2023</t>
  </si>
  <si>
    <t>Työpaikkaomavaraisuus 2023</t>
  </si>
  <si>
    <t>Sote-uudistuksen järjestelmämuutoksen tasaus vuodelle 2026</t>
  </si>
  <si>
    <t>Valtionosuusjärjestelmän säästö (Lisätoimet 2025), -2%</t>
  </si>
  <si>
    <t>TE25: Uudistuksen rahoituksen siirtymäajan porrastus (25 % kustannusperusteinen / 75 % vos-kriteerit)</t>
  </si>
  <si>
    <t xml:space="preserve"> - Kolmen vuosiviikkotunnin lisääminen perusopetukseen (siirto momentilta 29.10.30) (HO 2023)</t>
  </si>
  <si>
    <t xml:space="preserve"> - Yksityisten opetuksen järjestäjien kotikuntakorvausten nosto 100 prosenttiin (HO2023) (siirto momentilta 29.10.30)</t>
  </si>
  <si>
    <t xml:space="preserve"> - Esi- ja perusopetuksen tuen asiakirjat</t>
  </si>
  <si>
    <t xml:space="preserve"> - Työnhakijan palveluprosessin keventäminen II vaihe</t>
  </si>
  <si>
    <t xml:space="preserve"> - Työttömyysturvaan liittyvän muistutusvelvoitteen kumoaminen</t>
  </si>
  <si>
    <t xml:space="preserve"> - Kotihoidontuen Norjan malli (Puoliväliriihi 2025)</t>
  </si>
  <si>
    <t>Ennakolliset verotiedot vuodelta 2024</t>
  </si>
  <si>
    <t>Verotulohin perustuva valtionosuuden tasaus 2026</t>
  </si>
  <si>
    <t>Asukasluku 31.12.2023</t>
  </si>
  <si>
    <t>Tuloveroprosentti 2024</t>
  </si>
  <si>
    <t>Veromenetysten korvaus 2026</t>
  </si>
  <si>
    <t>Veromuutosten (-menetysten) korvaus v. 2026</t>
  </si>
  <si>
    <t>Lisäosat vuonna 2026</t>
  </si>
  <si>
    <t>Valtionosuuteen tehtävät vähennykset ja lisäykset v. 2026</t>
  </si>
  <si>
    <t>Kunnan peruspalvelujen hintaindeksin arvioidaan olevan 3,8 prosenttia vuodelle 2026, mikä lisää valtionosuutta noin 118 milj. euroa. Hallitusohjelman mukainen yhtä prosenttiyksikköä vastaava indeksijarru pienentää kuitenkin kuntien valtionosuutta noin 31 milj. euroa. Alustavat laskelmat sisältävät myös arvion valtion ja kuntien välisestä kustannustenjaon tarkistuksesta, joka lisää valtionosuutta noin 69 milj. euroa vuodelle 2026. Arvio tarkentuu kuntien palveluluokkakohtaisten tilinpäätöstietojen valmistumisen myötä kesällä 2025.</t>
  </si>
  <si>
    <t>Ennakollinen laskelma sisältää myös arvion pääministeri Orpon hallituksen puoliväliriihessä linjaamasta 75 milj. euron valtiontalouden säästöstä kunnan peruspalvelujen valtionosuuteen, joka toteutetaan prosenttikohtaisesti osana kasvutoimien rahoitusta.</t>
  </si>
  <si>
    <t>Lisätietoja kunnan peruspalvelujen valtionosuudesta antaa kevään 2025 kuntatalousohjelma sekä sen yhteydessä julkaistu kuntakohtainen painelaskelma. Vuosien 2027-2029 valtionosuusennusteet löytyvät kuntakohtaisesta painelaskelmasta: vm.fi/kuntatalousohjelma.</t>
  </si>
  <si>
    <t>Vuoden 2026 valtionosuuslaskelma on alustava. Laskelmat tarkentuvat valtion talousarviovalmistelun yhteydessä ja lopulliset laskelmat valmistuvat loppuvuodesta kaikkien määräytymistekijöiden valmistuttua.</t>
  </si>
  <si>
    <t>Asukasmäärä 31.12.2024</t>
  </si>
  <si>
    <t>Kuntien yhdistymisavustus (-0,98 €/as)</t>
  </si>
  <si>
    <t>Harkinnanvaraisten avustusten vähennys (-1,78 €/as)</t>
  </si>
  <si>
    <t>Kriisikuntien harkinnanvarainen yhdistymisavustus (-0,98 €/as)</t>
  </si>
  <si>
    <t>Vieraskielisten määrä 31.12.2024</t>
  </si>
  <si>
    <t>Ruotsinkielisten määrä 31.12.2024</t>
  </si>
  <si>
    <t>Asukastiheys 2024</t>
  </si>
  <si>
    <t>Työttömät ja palveluissa olevat 2024</t>
  </si>
  <si>
    <t>Ennakollinen kunnan peruspalvelujen valtionosuuslaskelma sisältää verotuloihin perustuvan valtionosuuden tasauksen päivityksen sekä alustavat kotikuntakorvauksiin liittyvät oppilastietojen päivitykset.</t>
  </si>
  <si>
    <t>Kotikuntakorvauksissa on huomioitu oppilastiedot 15.12.2024 ajankohdan mukaisina.</t>
  </si>
  <si>
    <t>Keskimääräinen tuloveroprosentti: 7,47</t>
  </si>
  <si>
    <t>5</t>
  </si>
  <si>
    <t>9</t>
  </si>
  <si>
    <t>10</t>
  </si>
  <si>
    <t>16</t>
  </si>
  <si>
    <t>18</t>
  </si>
  <si>
    <t>19</t>
  </si>
  <si>
    <t>20</t>
  </si>
  <si>
    <t>46</t>
  </si>
  <si>
    <t>47</t>
  </si>
  <si>
    <t>49</t>
  </si>
  <si>
    <t>50</t>
  </si>
  <si>
    <t>51</t>
  </si>
  <si>
    <t>52</t>
  </si>
  <si>
    <t>61</t>
  </si>
  <si>
    <t>69</t>
  </si>
  <si>
    <t>71</t>
  </si>
  <si>
    <t>72</t>
  </si>
  <si>
    <t>74</t>
  </si>
  <si>
    <t>75</t>
  </si>
  <si>
    <t>77</t>
  </si>
  <si>
    <t>78</t>
  </si>
  <si>
    <t>79</t>
  </si>
  <si>
    <t>81</t>
  </si>
  <si>
    <t>82</t>
  </si>
  <si>
    <t>86</t>
  </si>
  <si>
    <t>90</t>
  </si>
  <si>
    <t>91</t>
  </si>
  <si>
    <t>92</t>
  </si>
  <si>
    <t>97</t>
  </si>
  <si>
    <t>98</t>
  </si>
  <si>
    <t>102</t>
  </si>
  <si>
    <t>103</t>
  </si>
  <si>
    <t>105</t>
  </si>
  <si>
    <t>106</t>
  </si>
  <si>
    <t>108</t>
  </si>
  <si>
    <t>109</t>
  </si>
  <si>
    <t>111</t>
  </si>
  <si>
    <t>139</t>
  </si>
  <si>
    <t>140</t>
  </si>
  <si>
    <t>142</t>
  </si>
  <si>
    <t>143</t>
  </si>
  <si>
    <t>145</t>
  </si>
  <si>
    <t>146</t>
  </si>
  <si>
    <t>148</t>
  </si>
  <si>
    <t>149</t>
  </si>
  <si>
    <t>INKOON KUNTA</t>
  </si>
  <si>
    <t>151</t>
  </si>
  <si>
    <t>152</t>
  </si>
  <si>
    <t>153</t>
  </si>
  <si>
    <t>165</t>
  </si>
  <si>
    <t>167</t>
  </si>
  <si>
    <t>169</t>
  </si>
  <si>
    <t>171</t>
  </si>
  <si>
    <t>172</t>
  </si>
  <si>
    <t>176</t>
  </si>
  <si>
    <t>177</t>
  </si>
  <si>
    <t>178</t>
  </si>
  <si>
    <t>179</t>
  </si>
  <si>
    <t>181</t>
  </si>
  <si>
    <t>182</t>
  </si>
  <si>
    <t>186</t>
  </si>
  <si>
    <t>202</t>
  </si>
  <si>
    <t>204</t>
  </si>
  <si>
    <t>205</t>
  </si>
  <si>
    <t>208</t>
  </si>
  <si>
    <t>211</t>
  </si>
  <si>
    <t>213</t>
  </si>
  <si>
    <t>214</t>
  </si>
  <si>
    <t>216</t>
  </si>
  <si>
    <t>217</t>
  </si>
  <si>
    <t>218</t>
  </si>
  <si>
    <t>224</t>
  </si>
  <si>
    <t>226</t>
  </si>
  <si>
    <t>230</t>
  </si>
  <si>
    <t>231</t>
  </si>
  <si>
    <t>KASKISTEN KAUPUNKI</t>
  </si>
  <si>
    <t>232</t>
  </si>
  <si>
    <t>233</t>
  </si>
  <si>
    <t>235</t>
  </si>
  <si>
    <t>236</t>
  </si>
  <si>
    <t>239</t>
  </si>
  <si>
    <t>240</t>
  </si>
  <si>
    <t>241</t>
  </si>
  <si>
    <t>244</t>
  </si>
  <si>
    <t>245</t>
  </si>
  <si>
    <t>249</t>
  </si>
  <si>
    <t>250</t>
  </si>
  <si>
    <t>256</t>
  </si>
  <si>
    <t>257</t>
  </si>
  <si>
    <t>260</t>
  </si>
  <si>
    <t>261</t>
  </si>
  <si>
    <t>263</t>
  </si>
  <si>
    <t>265</t>
  </si>
  <si>
    <t>271</t>
  </si>
  <si>
    <t>272</t>
  </si>
  <si>
    <t>273</t>
  </si>
  <si>
    <t>275</t>
  </si>
  <si>
    <t>276</t>
  </si>
  <si>
    <t>280</t>
  </si>
  <si>
    <t>284</t>
  </si>
  <si>
    <t>285</t>
  </si>
  <si>
    <t>286</t>
  </si>
  <si>
    <t>287</t>
  </si>
  <si>
    <t>KRISTIINANKAUPUNKI</t>
  </si>
  <si>
    <t>288</t>
  </si>
  <si>
    <t>290</t>
  </si>
  <si>
    <t>291</t>
  </si>
  <si>
    <t>297</t>
  </si>
  <si>
    <t>300</t>
  </si>
  <si>
    <t>301</t>
  </si>
  <si>
    <t>304</t>
  </si>
  <si>
    <t>305</t>
  </si>
  <si>
    <t>309</t>
  </si>
  <si>
    <t>312</t>
  </si>
  <si>
    <t>316</t>
  </si>
  <si>
    <t>317</t>
  </si>
  <si>
    <t>320</t>
  </si>
  <si>
    <t>322</t>
  </si>
  <si>
    <t>KEMIÖNSAAREN KUNTA</t>
  </si>
  <si>
    <t>398</t>
  </si>
  <si>
    <t>399</t>
  </si>
  <si>
    <t>400</t>
  </si>
  <si>
    <t>402</t>
  </si>
  <si>
    <t>403</t>
  </si>
  <si>
    <t>405</t>
  </si>
  <si>
    <t>407</t>
  </si>
  <si>
    <t>408</t>
  </si>
  <si>
    <t>410</t>
  </si>
  <si>
    <t>416</t>
  </si>
  <si>
    <t>418</t>
  </si>
  <si>
    <t>420</t>
  </si>
  <si>
    <t>421</t>
  </si>
  <si>
    <t>422</t>
  </si>
  <si>
    <t>423</t>
  </si>
  <si>
    <t>425</t>
  </si>
  <si>
    <t>426</t>
  </si>
  <si>
    <t>430</t>
  </si>
  <si>
    <t>433</t>
  </si>
  <si>
    <t>434</t>
  </si>
  <si>
    <t>435</t>
  </si>
  <si>
    <t>436</t>
  </si>
  <si>
    <t>440</t>
  </si>
  <si>
    <t>441</t>
  </si>
  <si>
    <t>444</t>
  </si>
  <si>
    <t>445</t>
  </si>
  <si>
    <t>PARAISTEN KAUPUNKI</t>
  </si>
  <si>
    <t>475</t>
  </si>
  <si>
    <t>MAALAHDEN KUNTA</t>
  </si>
  <si>
    <t>480</t>
  </si>
  <si>
    <t>481</t>
  </si>
  <si>
    <t>483</t>
  </si>
  <si>
    <t>484</t>
  </si>
  <si>
    <t>489</t>
  </si>
  <si>
    <t>491</t>
  </si>
  <si>
    <t>494</t>
  </si>
  <si>
    <t>495</t>
  </si>
  <si>
    <t>498</t>
  </si>
  <si>
    <t>499</t>
  </si>
  <si>
    <t>MUSTASAAREN KUNTA</t>
  </si>
  <si>
    <t>500</t>
  </si>
  <si>
    <t>503</t>
  </si>
  <si>
    <t>504</t>
  </si>
  <si>
    <t>505</t>
  </si>
  <si>
    <t>507</t>
  </si>
  <si>
    <t>508</t>
  </si>
  <si>
    <t>529</t>
  </si>
  <si>
    <t>531</t>
  </si>
  <si>
    <t>535</t>
  </si>
  <si>
    <t>536</t>
  </si>
  <si>
    <t>538</t>
  </si>
  <si>
    <t>541</t>
  </si>
  <si>
    <t>543</t>
  </si>
  <si>
    <t>545</t>
  </si>
  <si>
    <t>560</t>
  </si>
  <si>
    <t>561</t>
  </si>
  <si>
    <t>562</t>
  </si>
  <si>
    <t>563</t>
  </si>
  <si>
    <t>564</t>
  </si>
  <si>
    <t>576</t>
  </si>
  <si>
    <t>577</t>
  </si>
  <si>
    <t>578</t>
  </si>
  <si>
    <t>580</t>
  </si>
  <si>
    <t>581</t>
  </si>
  <si>
    <t>583</t>
  </si>
  <si>
    <t>584</t>
  </si>
  <si>
    <t>592</t>
  </si>
  <si>
    <t>593</t>
  </si>
  <si>
    <t>595</t>
  </si>
  <si>
    <t>598</t>
  </si>
  <si>
    <t>PIETARSAAREN KAUPUNKI</t>
  </si>
  <si>
    <t>599</t>
  </si>
  <si>
    <t>PEDERSÖREN KUNTA</t>
  </si>
  <si>
    <t>601</t>
  </si>
  <si>
    <t>604</t>
  </si>
  <si>
    <t>607</t>
  </si>
  <si>
    <t>608</t>
  </si>
  <si>
    <t>609</t>
  </si>
  <si>
    <t>611</t>
  </si>
  <si>
    <t>614</t>
  </si>
  <si>
    <t>615</t>
  </si>
  <si>
    <t>616</t>
  </si>
  <si>
    <t>619</t>
  </si>
  <si>
    <t>620</t>
  </si>
  <si>
    <t>623</t>
  </si>
  <si>
    <t>624</t>
  </si>
  <si>
    <t>625</t>
  </si>
  <si>
    <t>626</t>
  </si>
  <si>
    <t>630</t>
  </si>
  <si>
    <t>631</t>
  </si>
  <si>
    <t>635</t>
  </si>
  <si>
    <t>636</t>
  </si>
  <si>
    <t>638</t>
  </si>
  <si>
    <t>678</t>
  </si>
  <si>
    <t>680</t>
  </si>
  <si>
    <t>681</t>
  </si>
  <si>
    <t>683</t>
  </si>
  <si>
    <t>684</t>
  </si>
  <si>
    <t>686</t>
  </si>
  <si>
    <t>687</t>
  </si>
  <si>
    <t>689</t>
  </si>
  <si>
    <t>691</t>
  </si>
  <si>
    <t>694</t>
  </si>
  <si>
    <t>697</t>
  </si>
  <si>
    <t>698</t>
  </si>
  <si>
    <t>700</t>
  </si>
  <si>
    <t>702</t>
  </si>
  <si>
    <t>704</t>
  </si>
  <si>
    <t>707</t>
  </si>
  <si>
    <t>710</t>
  </si>
  <si>
    <t>RAASEPORIN KAUPUNKI</t>
  </si>
  <si>
    <t>729</t>
  </si>
  <si>
    <t>732</t>
  </si>
  <si>
    <t>734</t>
  </si>
  <si>
    <t>738</t>
  </si>
  <si>
    <t>739</t>
  </si>
  <si>
    <t>740</t>
  </si>
  <si>
    <t>742</t>
  </si>
  <si>
    <t>743</t>
  </si>
  <si>
    <t>746</t>
  </si>
  <si>
    <t>747</t>
  </si>
  <si>
    <t>748</t>
  </si>
  <si>
    <t>749</t>
  </si>
  <si>
    <t>751</t>
  </si>
  <si>
    <t>753</t>
  </si>
  <si>
    <t>SIPOON KUNTA</t>
  </si>
  <si>
    <t>755</t>
  </si>
  <si>
    <t>758</t>
  </si>
  <si>
    <t>759</t>
  </si>
  <si>
    <t>761</t>
  </si>
  <si>
    <t>762</t>
  </si>
  <si>
    <t>765</t>
  </si>
  <si>
    <t>768</t>
  </si>
  <si>
    <t>777</t>
  </si>
  <si>
    <t>778</t>
  </si>
  <si>
    <t>781</t>
  </si>
  <si>
    <t>783</t>
  </si>
  <si>
    <t>785</t>
  </si>
  <si>
    <t>790</t>
  </si>
  <si>
    <t>791</t>
  </si>
  <si>
    <t>831</t>
  </si>
  <si>
    <t>832</t>
  </si>
  <si>
    <t>833</t>
  </si>
  <si>
    <t>834</t>
  </si>
  <si>
    <t>837</t>
  </si>
  <si>
    <t>844</t>
  </si>
  <si>
    <t>845</t>
  </si>
  <si>
    <t>846</t>
  </si>
  <si>
    <t>848</t>
  </si>
  <si>
    <t>849</t>
  </si>
  <si>
    <t>850</t>
  </si>
  <si>
    <t>851</t>
  </si>
  <si>
    <t>853</t>
  </si>
  <si>
    <t>854</t>
  </si>
  <si>
    <t>857</t>
  </si>
  <si>
    <t>858</t>
  </si>
  <si>
    <t>859</t>
  </si>
  <si>
    <t>886</t>
  </si>
  <si>
    <t>887</t>
  </si>
  <si>
    <t>889</t>
  </si>
  <si>
    <t>890</t>
  </si>
  <si>
    <t>892</t>
  </si>
  <si>
    <t>893</t>
  </si>
  <si>
    <t>UUDENKAARLEPYYN KAUPUNKI</t>
  </si>
  <si>
    <t>895</t>
  </si>
  <si>
    <t>905</t>
  </si>
  <si>
    <t>908</t>
  </si>
  <si>
    <t>915</t>
  </si>
  <si>
    <t>918</t>
  </si>
  <si>
    <t>921</t>
  </si>
  <si>
    <t>922</t>
  </si>
  <si>
    <t>924</t>
  </si>
  <si>
    <t>925</t>
  </si>
  <si>
    <t>927</t>
  </si>
  <si>
    <t>931</t>
  </si>
  <si>
    <t>934</t>
  </si>
  <si>
    <t>935</t>
  </si>
  <si>
    <t>936</t>
  </si>
  <si>
    <t>946</t>
  </si>
  <si>
    <t>VÖYRIN KUNTA</t>
  </si>
  <si>
    <t>976</t>
  </si>
  <si>
    <t>977</t>
  </si>
  <si>
    <t>980</t>
  </si>
  <si>
    <t>981</t>
  </si>
  <si>
    <t>989</t>
  </si>
  <si>
    <t>992</t>
  </si>
  <si>
    <t>Oppilastiedot 15.12.2024 mukaisia.</t>
  </si>
  <si>
    <t>Kotikuntakorvaukset vuonna 2026, yhteenveto</t>
  </si>
  <si>
    <t>Perusosa vuodelle 2026 päivitetään syksyllä.</t>
  </si>
  <si>
    <t>VM/KAO Kesäkuu 2025</t>
  </si>
  <si>
    <r>
      <t xml:space="preserve">Ennakollisten tietojen perusteella kuntien peruspalvelujen valtionosuusprosentti on </t>
    </r>
    <r>
      <rPr>
        <sz val="11"/>
        <rFont val="Arial"/>
        <family val="2"/>
        <scheme val="minor"/>
      </rPr>
      <t xml:space="preserve">25,82 prosenttia vuonna 2026. </t>
    </r>
    <r>
      <rPr>
        <sz val="11"/>
        <color theme="1"/>
        <rFont val="Arial"/>
        <family val="2"/>
        <scheme val="minor"/>
      </rPr>
      <t xml:space="preserve">Laskelmassa on huomioitu Tilastokeskuksen vuotta 2024 koskevat väestörakenne- ja työttömyystilastot. </t>
    </r>
  </si>
  <si>
    <t>Tasausraja: 2205,96 euroa/as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</si>
</sst>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18">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4">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9" fillId="0" borderId="16"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4"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7" tableBorderDxfId="36">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5"/>
    <tableColumn id="2" xr3:uid="{00000000-0010-0000-0900-000002000000}" name="Kunta" dataDxfId="34"/>
    <tableColumn id="3" xr3:uid="{00000000-0010-0000-0900-000003000000}" name="Asukasluku 31.12.2023" dataDxfId="33"/>
    <tableColumn id="7" xr3:uid="{00000000-0010-0000-0900-000007000000}" name="Tuloveroprosentti 2024" dataDxfId="32">
      <calculatedColumnFormula>#REF!-12.64</calculatedColumnFormula>
    </tableColumn>
    <tableColumn id="5" xr3:uid="{00000000-0010-0000-0900-000005000000}" name="Kunnallisvero (maksuunpantu), €" dataDxfId="31"/>
    <tableColumn id="6" xr3:uid="{00000000-0010-0000-0900-000006000000}" name="Verotettava tulo (kunnallisvero), €" dataDxfId="30"/>
    <tableColumn id="8" xr3:uid="{00000000-0010-0000-0900-000008000000}" name="Laskennallinen kunnallisvero, €" dataDxfId="29"/>
    <tableColumn id="9" xr3:uid="{00000000-0010-0000-0900-000009000000}" name="Maksettava yhteisövero, €" dataDxfId="28"/>
    <tableColumn id="10" xr3:uid="{00000000-0010-0000-0900-00000A000000}" name="Laskennallinen kiinteistövero, €" dataDxfId="27"/>
    <tableColumn id="11" xr3:uid="{00000000-0010-0000-0900-00000B000000}" name="Laskennallinen verotulo yhteensä, €" dataDxfId="26"/>
    <tableColumn id="12" xr3:uid="{00000000-0010-0000-0900-00000C000000}" name="Laskennallinen verotulo yhteensä, €/asukas (=tasausraja)" dataDxfId="25"/>
    <tableColumn id="13" xr3:uid="{00000000-0010-0000-0900-00000D000000}" name="Erotus = tasausraja - laskennallinen verotulo, €/asukas" dataDxfId="24"/>
    <tableColumn id="16" xr3:uid="{00000000-0010-0000-0900-000010000000}" name="Tasaus,  €/asukas" dataDxfId="23"/>
    <tableColumn id="17" xr3:uid="{00000000-0010-0000-0900-000011000000}" name="Tasaus, €" dataDxfId="22"/>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G296" totalsRowShown="0" headerRowDxfId="21" dataDxfId="20" tableBorderDxfId="19">
  <tableColumns count="7">
    <tableColumn id="1" xr3:uid="{00000000-0010-0000-0A00-000001000000}" name="Kunta-numero" dataDxfId="18"/>
    <tableColumn id="2" xr3:uid="{00000000-0010-0000-0A00-000002000000}" name="Kunta" dataDxfId="17"/>
    <tableColumn id="4" xr3:uid="{00000000-0010-0000-0A00-000004000000}" name="Korvaukset vuosilta 2010-2023, €" dataDxfId="16"/>
    <tableColumn id="6" xr3:uid="{00000000-0010-0000-0A00-000006000000}" name="Veromenetysten korvaus 2024" dataDxfId="15"/>
    <tableColumn id="7" xr3:uid="{00000000-0010-0000-0A00-000007000000}" name="Veromenetysten korvaus 2025" dataDxfId="14"/>
    <tableColumn id="3" xr3:uid="{82260588-9875-4762-82D3-189BF25B9F27}" name="Veromenetysten korvaus 2026"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4" dataDxfId="128">
      <calculatedColumnFormula>INDEX('Lask. kustannukset IKÄRAKENNE'!C$7:C$298,MATCH('Lask. kustannukset MUUT'!$A$13:$A$304,'Lask. kustannukset IKÄRAKENNE'!$A$7:$A$298,0),1,1)</calculatedColumnFormula>
    </tableColumn>
    <tableColumn id="5" xr3:uid="{00000000-0010-0000-0300-000005000000}" name="Työttömät työnhakijat 2024" dataDxfId="127"/>
    <tableColumn id="6" xr3:uid="{00000000-0010-0000-0300-000006000000}" name="Työvoima 2024" dataDxfId="126"/>
    <tableColumn id="7" xr3:uid="{00000000-0010-0000-0300-000007000000}" name="Keskim. työttömyysaste 2024,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4" dataDxfId="122"/>
    <tableColumn id="11" xr3:uid="{00000000-0010-0000-0300-00000B000000}" name="Vieraskielisten määrä 31.12.2024" dataDxfId="121"/>
    <tableColumn id="14" xr3:uid="{00000000-0010-0000-0300-00000E000000}" name="Maapinta-ala km2, 31.12.2024" dataDxfId="120"/>
    <tableColumn id="15" xr3:uid="{00000000-0010-0000-0300-00000F000000}" name="Asukastiheys 2024"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3" dataDxfId="116"/>
    <tableColumn id="19" xr3:uid="{00000000-0010-0000-0300-000013000000}" name="30 - 54 v. väestö 31.12.2023" dataDxfId="115"/>
    <tableColumn id="20" xr3:uid="{00000000-0010-0000-0300-000014000000}" name="30 - 54 v. ilman tutkintoa 31.12.2023"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4"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4"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4"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31.12.2024]]</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55">
  <tableColumns count="17">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6"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13" xr3:uid="{00000000-0010-0000-0800-00000D000000}" name="TE25: Uudistuksen rahoituksen siirtymäajan porrastus (25 % kustannusperusteinen / 75 % vos-kriteerit)" dataDxfId="39"/>
    <tableColumn id="20" xr3:uid="{00000000-0010-0000-0800-000014000000}" name="Lisäykset ja vähennykset nettosumma" dataDxfId="38"/>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heetViews>
  <sheetFormatPr defaultRowHeight="14.25" x14ac:dyDescent="0.2"/>
  <cols>
    <col min="1" max="1" width="95.5" customWidth="1"/>
  </cols>
  <sheetData>
    <row r="1" spans="1:2" ht="23.25" x14ac:dyDescent="0.35">
      <c r="A1" s="480" t="s">
        <v>1066</v>
      </c>
    </row>
    <row r="2" spans="1:2" ht="30" x14ac:dyDescent="0.25">
      <c r="A2" s="479" t="s">
        <v>1067</v>
      </c>
    </row>
    <row r="3" spans="1:2" ht="28.5" x14ac:dyDescent="0.2">
      <c r="A3" s="441" t="s">
        <v>1110</v>
      </c>
    </row>
    <row r="4" spans="1:2" ht="48" customHeight="1" x14ac:dyDescent="0.2">
      <c r="A4" s="441" t="s">
        <v>1422</v>
      </c>
      <c r="B4" s="327"/>
    </row>
    <row r="5" spans="1:2" ht="71.25" x14ac:dyDescent="0.2">
      <c r="A5" s="441" t="s">
        <v>1098</v>
      </c>
      <c r="B5" s="327"/>
    </row>
    <row r="6" spans="1:2" ht="42.75" x14ac:dyDescent="0.2">
      <c r="A6" s="441" t="s">
        <v>1099</v>
      </c>
      <c r="B6" s="327"/>
    </row>
    <row r="7" spans="1:2" x14ac:dyDescent="0.2">
      <c r="A7" s="441" t="s">
        <v>1111</v>
      </c>
      <c r="B7" s="327"/>
    </row>
    <row r="8" spans="1:2" x14ac:dyDescent="0.2">
      <c r="A8" s="355" t="s">
        <v>1061</v>
      </c>
      <c r="B8" s="327"/>
    </row>
    <row r="9" spans="1:2" ht="42.75" x14ac:dyDescent="0.2">
      <c r="A9" s="469" t="s">
        <v>1100</v>
      </c>
      <c r="B9" s="327"/>
    </row>
    <row r="10" spans="1:2" x14ac:dyDescent="0.2">
      <c r="A10" s="355"/>
      <c r="B10" s="327"/>
    </row>
    <row r="11" spans="1:2" ht="28.5" x14ac:dyDescent="0.2">
      <c r="A11" s="469" t="s">
        <v>1101</v>
      </c>
      <c r="B11" s="327"/>
    </row>
    <row r="12" spans="1:2" ht="28.5" customHeight="1" x14ac:dyDescent="0.2">
      <c r="B12" s="327"/>
    </row>
    <row r="13" spans="1:2" ht="15" x14ac:dyDescent="0.25">
      <c r="A13" s="481" t="s">
        <v>715</v>
      </c>
    </row>
    <row r="14" spans="1:2" x14ac:dyDescent="0.2">
      <c r="A14" s="355" t="s">
        <v>1068</v>
      </c>
    </row>
    <row r="15" spans="1:2" x14ac:dyDescent="0.2">
      <c r="A15" s="355" t="s">
        <v>730</v>
      </c>
    </row>
    <row r="16" spans="1:2" x14ac:dyDescent="0.2">
      <c r="A16" s="355" t="s">
        <v>720</v>
      </c>
    </row>
    <row r="18" spans="1:1" x14ac:dyDescent="0.2">
      <c r="A18" s="355" t="s">
        <v>1064</v>
      </c>
    </row>
    <row r="19" spans="1:1" x14ac:dyDescent="0.2">
      <c r="A19" s="355" t="s">
        <v>730</v>
      </c>
    </row>
    <row r="20" spans="1:1" x14ac:dyDescent="0.2">
      <c r="A20" s="355" t="s">
        <v>1065</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A4" sqref="A4"/>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452" t="s">
        <v>1419</v>
      </c>
      <c r="B1" s="468"/>
      <c r="C1" s="321"/>
      <c r="E1" s="455"/>
      <c r="F1" s="160"/>
    </row>
    <row r="2" spans="1:11" ht="15.75" thickTop="1" x14ac:dyDescent="0.25">
      <c r="A2" s="242" t="s">
        <v>1418</v>
      </c>
    </row>
    <row r="3" spans="1:11" x14ac:dyDescent="0.25">
      <c r="A3" s="242" t="s">
        <v>1420</v>
      </c>
    </row>
    <row r="4" spans="1:11" x14ac:dyDescent="0.25">
      <c r="A4" s="453" t="s">
        <v>1062</v>
      </c>
      <c r="B4" s="454">
        <v>8334.51</v>
      </c>
    </row>
    <row r="5" spans="1:11" x14ac:dyDescent="0.25">
      <c r="C5" s="455"/>
      <c r="D5" s="455"/>
      <c r="E5" s="455"/>
      <c r="F5" s="455"/>
    </row>
    <row r="6" spans="1:11" s="457" customFormat="1" ht="28.5" x14ac:dyDescent="0.2">
      <c r="A6" s="214" t="s">
        <v>752</v>
      </c>
      <c r="B6" s="213" t="s">
        <v>753</v>
      </c>
      <c r="C6" s="215" t="s">
        <v>754</v>
      </c>
      <c r="D6" s="215" t="s">
        <v>755</v>
      </c>
      <c r="E6" s="215" t="s">
        <v>756</v>
      </c>
      <c r="F6" s="215" t="s">
        <v>757</v>
      </c>
      <c r="G6" s="456"/>
      <c r="H6" s="456"/>
      <c r="I6" s="456"/>
      <c r="J6" s="456"/>
      <c r="K6" s="456"/>
    </row>
    <row r="7" spans="1:11" ht="14.25" x14ac:dyDescent="0.2">
      <c r="A7" s="42"/>
      <c r="B7" s="131" t="s">
        <v>758</v>
      </c>
      <c r="F7" s="458">
        <f>F8-D8</f>
        <v>18992555.536899108</v>
      </c>
    </row>
    <row r="8" spans="1:11" x14ac:dyDescent="0.25">
      <c r="A8" s="132"/>
      <c r="B8" s="36" t="s">
        <v>11</v>
      </c>
      <c r="C8" s="38">
        <f>SUM(C9:C375)</f>
        <v>407012414.53929299</v>
      </c>
      <c r="D8" s="38">
        <f>SUM(D9:D375)</f>
        <v>9367566.3238760047</v>
      </c>
      <c r="E8" s="38">
        <f>SUM(E9:E375)</f>
        <v>388019859.0023939</v>
      </c>
      <c r="F8" s="459">
        <f>C8+D8-E8</f>
        <v>28360121.860775113</v>
      </c>
    </row>
    <row r="9" spans="1:11" s="45" customFormat="1" x14ac:dyDescent="0.25">
      <c r="A9" s="460" t="s">
        <v>1113</v>
      </c>
      <c r="B9" s="36" t="s">
        <v>759</v>
      </c>
      <c r="C9" s="41">
        <v>3166613.7293999982</v>
      </c>
      <c r="D9" s="41">
        <v>0</v>
      </c>
      <c r="E9" s="15">
        <v>606919.01820000005</v>
      </c>
      <c r="F9" s="461">
        <f t="shared" ref="F9:F72" si="0">C9+D9-E9</f>
        <v>2559694.7111999979</v>
      </c>
      <c r="G9" s="112"/>
      <c r="H9" s="112"/>
      <c r="I9" s="112"/>
      <c r="J9" s="112"/>
      <c r="K9" s="112"/>
    </row>
    <row r="10" spans="1:11" s="45" customFormat="1" x14ac:dyDescent="0.25">
      <c r="A10" s="460" t="s">
        <v>1114</v>
      </c>
      <c r="B10" s="36" t="s">
        <v>760</v>
      </c>
      <c r="C10" s="41">
        <v>145103.81910000002</v>
      </c>
      <c r="D10" s="41">
        <v>0</v>
      </c>
      <c r="E10" s="15">
        <v>38422.091100000005</v>
      </c>
      <c r="F10" s="461">
        <f t="shared" si="0"/>
        <v>106681.72800000002</v>
      </c>
      <c r="G10" s="112"/>
      <c r="H10" s="112"/>
      <c r="I10" s="112"/>
      <c r="J10" s="112"/>
      <c r="K10" s="112"/>
    </row>
    <row r="11" spans="1:11" s="45" customFormat="1" x14ac:dyDescent="0.25">
      <c r="A11" s="460" t="s">
        <v>1115</v>
      </c>
      <c r="B11" s="36" t="s">
        <v>761</v>
      </c>
      <c r="C11" s="41">
        <v>196777.78109999999</v>
      </c>
      <c r="D11" s="41">
        <v>0</v>
      </c>
      <c r="E11" s="15">
        <v>188359.92600000001</v>
      </c>
      <c r="F11" s="461">
        <f t="shared" si="0"/>
        <v>8417.8550999999861</v>
      </c>
      <c r="G11" s="112"/>
      <c r="H11" s="112"/>
      <c r="I11" s="112"/>
      <c r="J11" s="112"/>
      <c r="K11" s="112"/>
    </row>
    <row r="12" spans="1:11" s="45" customFormat="1" x14ac:dyDescent="0.25">
      <c r="A12" s="460" t="s">
        <v>1116</v>
      </c>
      <c r="B12" s="36" t="s">
        <v>762</v>
      </c>
      <c r="C12" s="41">
        <v>701932.43220000004</v>
      </c>
      <c r="D12" s="41">
        <v>0</v>
      </c>
      <c r="E12" s="15">
        <v>245901.38303999999</v>
      </c>
      <c r="F12" s="461">
        <f t="shared" si="0"/>
        <v>456031.04916000005</v>
      </c>
      <c r="G12" s="112"/>
      <c r="H12" s="112"/>
      <c r="I12" s="112"/>
      <c r="J12" s="112"/>
      <c r="K12" s="112"/>
    </row>
    <row r="13" spans="1:11" s="45" customFormat="1" x14ac:dyDescent="0.25">
      <c r="A13" s="460" t="s">
        <v>1117</v>
      </c>
      <c r="B13" s="36" t="s">
        <v>763</v>
      </c>
      <c r="C13" s="41">
        <v>922046.8413000002</v>
      </c>
      <c r="D13" s="41">
        <v>0</v>
      </c>
      <c r="E13" s="15">
        <v>316711.38</v>
      </c>
      <c r="F13" s="461">
        <f t="shared" si="0"/>
        <v>605335.4613000002</v>
      </c>
      <c r="G13" s="112"/>
      <c r="H13" s="112"/>
      <c r="I13" s="112"/>
      <c r="J13" s="112"/>
      <c r="K13" s="112"/>
    </row>
    <row r="14" spans="1:11" s="45" customFormat="1" x14ac:dyDescent="0.25">
      <c r="A14" s="460" t="s">
        <v>1118</v>
      </c>
      <c r="B14" s="36" t="s">
        <v>764</v>
      </c>
      <c r="C14" s="41">
        <v>218530.85220000002</v>
      </c>
      <c r="D14" s="41">
        <v>0</v>
      </c>
      <c r="E14" s="15">
        <v>143436.91710000002</v>
      </c>
      <c r="F14" s="461">
        <f t="shared" si="0"/>
        <v>75093.935100000002</v>
      </c>
      <c r="G14" s="112"/>
      <c r="H14" s="112"/>
      <c r="I14" s="112"/>
      <c r="J14" s="112"/>
      <c r="K14" s="112"/>
    </row>
    <row r="15" spans="1:11" s="45" customFormat="1" x14ac:dyDescent="0.25">
      <c r="A15" s="460" t="s">
        <v>1119</v>
      </c>
      <c r="B15" s="36" t="s">
        <v>765</v>
      </c>
      <c r="C15" s="41">
        <v>321795.43110000005</v>
      </c>
      <c r="D15" s="41">
        <v>0</v>
      </c>
      <c r="E15" s="15">
        <v>660093.19200000004</v>
      </c>
      <c r="F15" s="461">
        <f t="shared" si="0"/>
        <v>-338297.76089999999</v>
      </c>
      <c r="G15" s="112"/>
      <c r="H15" s="112"/>
      <c r="I15" s="112"/>
      <c r="J15" s="112"/>
      <c r="K15" s="112"/>
    </row>
    <row r="16" spans="1:11" s="45" customFormat="1" x14ac:dyDescent="0.25">
      <c r="A16" s="460" t="s">
        <v>1120</v>
      </c>
      <c r="B16" s="36" t="s">
        <v>766</v>
      </c>
      <c r="C16" s="41">
        <v>512072.29440000001</v>
      </c>
      <c r="D16" s="41">
        <v>0</v>
      </c>
      <c r="E16" s="15">
        <v>30004.236000000001</v>
      </c>
      <c r="F16" s="461">
        <f t="shared" si="0"/>
        <v>482068.05840000004</v>
      </c>
      <c r="G16" s="112"/>
      <c r="H16" s="112"/>
      <c r="I16" s="112"/>
      <c r="J16" s="112"/>
      <c r="K16" s="112"/>
    </row>
    <row r="17" spans="1:11" s="45" customFormat="1" x14ac:dyDescent="0.25">
      <c r="A17" s="460" t="s">
        <v>1121</v>
      </c>
      <c r="B17" s="36" t="s">
        <v>767</v>
      </c>
      <c r="C17" s="41">
        <v>0</v>
      </c>
      <c r="D17" s="41">
        <v>0</v>
      </c>
      <c r="E17" s="15">
        <v>65009.178</v>
      </c>
      <c r="F17" s="461">
        <f t="shared" si="0"/>
        <v>-65009.178</v>
      </c>
      <c r="G17" s="112"/>
      <c r="H17" s="112"/>
      <c r="I17" s="112"/>
      <c r="J17" s="112"/>
      <c r="K17" s="112"/>
    </row>
    <row r="18" spans="1:11" s="45" customFormat="1" x14ac:dyDescent="0.25">
      <c r="A18" s="460" t="s">
        <v>1122</v>
      </c>
      <c r="B18" s="36" t="s">
        <v>768</v>
      </c>
      <c r="C18" s="41">
        <v>3496993.7057999992</v>
      </c>
      <c r="D18" s="41">
        <v>0</v>
      </c>
      <c r="E18" s="15">
        <v>21477082.135859996</v>
      </c>
      <c r="F18" s="461">
        <f t="shared" si="0"/>
        <v>-17980088.430059996</v>
      </c>
      <c r="G18" s="112"/>
      <c r="H18" s="112"/>
      <c r="I18" s="112"/>
      <c r="J18" s="112"/>
      <c r="K18" s="112"/>
    </row>
    <row r="19" spans="1:11" s="45" customFormat="1" x14ac:dyDescent="0.25">
      <c r="A19" s="460" t="s">
        <v>1123</v>
      </c>
      <c r="B19" s="36" t="s">
        <v>769</v>
      </c>
      <c r="C19" s="41">
        <v>433477.8651</v>
      </c>
      <c r="D19" s="41">
        <v>0</v>
      </c>
      <c r="E19" s="15">
        <v>175891.49903999997</v>
      </c>
      <c r="F19" s="461">
        <f t="shared" si="0"/>
        <v>257586.36606000003</v>
      </c>
      <c r="G19" s="112"/>
      <c r="H19" s="112"/>
      <c r="I19" s="112"/>
      <c r="J19" s="112"/>
      <c r="K19" s="112"/>
    </row>
    <row r="20" spans="1:11" s="45" customFormat="1" x14ac:dyDescent="0.25">
      <c r="A20" s="460" t="s">
        <v>1124</v>
      </c>
      <c r="B20" s="36" t="s">
        <v>770</v>
      </c>
      <c r="C20" s="41">
        <v>378470.09910000011</v>
      </c>
      <c r="D20" s="41">
        <v>0</v>
      </c>
      <c r="E20" s="15">
        <v>385054.36200000002</v>
      </c>
      <c r="F20" s="461">
        <f t="shared" si="0"/>
        <v>-6584.2628999999142</v>
      </c>
      <c r="G20" s="112"/>
      <c r="H20" s="112"/>
      <c r="I20" s="112"/>
      <c r="J20" s="112"/>
      <c r="K20" s="112"/>
    </row>
    <row r="21" spans="1:11" s="45" customFormat="1" x14ac:dyDescent="0.25">
      <c r="A21" s="460" t="s">
        <v>1125</v>
      </c>
      <c r="B21" s="36" t="s">
        <v>771</v>
      </c>
      <c r="C21" s="41">
        <v>95096.759099999996</v>
      </c>
      <c r="D21" s="41">
        <v>0</v>
      </c>
      <c r="E21" s="15">
        <v>83428.445099999997</v>
      </c>
      <c r="F21" s="461">
        <f t="shared" si="0"/>
        <v>11668.313999999998</v>
      </c>
      <c r="G21" s="112"/>
      <c r="H21" s="112"/>
      <c r="I21" s="112"/>
      <c r="J21" s="112"/>
      <c r="K21" s="112"/>
    </row>
    <row r="22" spans="1:11" s="45" customFormat="1" x14ac:dyDescent="0.25">
      <c r="A22" s="460" t="s">
        <v>1126</v>
      </c>
      <c r="B22" s="36" t="s">
        <v>772</v>
      </c>
      <c r="C22" s="41">
        <v>781943.72820000025</v>
      </c>
      <c r="D22" s="41">
        <v>0</v>
      </c>
      <c r="E22" s="15">
        <v>441895.7202000001</v>
      </c>
      <c r="F22" s="461">
        <f t="shared" si="0"/>
        <v>340048.00800000015</v>
      </c>
      <c r="G22" s="112"/>
      <c r="H22" s="112"/>
      <c r="I22" s="112"/>
      <c r="J22" s="112"/>
      <c r="K22" s="112"/>
    </row>
    <row r="23" spans="1:11" s="45" customFormat="1" x14ac:dyDescent="0.25">
      <c r="A23" s="460" t="s">
        <v>1127</v>
      </c>
      <c r="B23" s="36" t="s">
        <v>773</v>
      </c>
      <c r="C23" s="41">
        <v>130018.356</v>
      </c>
      <c r="D23" s="41">
        <v>0</v>
      </c>
      <c r="E23" s="15">
        <v>151854.77220000001</v>
      </c>
      <c r="F23" s="461">
        <f t="shared" si="0"/>
        <v>-21836.416200000007</v>
      </c>
      <c r="G23" s="112"/>
      <c r="H23" s="112"/>
      <c r="I23" s="112"/>
      <c r="J23" s="112"/>
      <c r="K23" s="112"/>
    </row>
    <row r="24" spans="1:11" s="45" customFormat="1" x14ac:dyDescent="0.25">
      <c r="A24" s="460" t="s">
        <v>1128</v>
      </c>
      <c r="B24" s="36" t="s">
        <v>774</v>
      </c>
      <c r="C24" s="41">
        <v>253369.10400000002</v>
      </c>
      <c r="D24" s="41">
        <v>0</v>
      </c>
      <c r="E24" s="15">
        <v>223531.55820000003</v>
      </c>
      <c r="F24" s="461">
        <f t="shared" si="0"/>
        <v>29837.545799999993</v>
      </c>
      <c r="G24" s="112"/>
      <c r="H24" s="112"/>
      <c r="I24" s="112"/>
      <c r="J24" s="112"/>
      <c r="K24" s="112"/>
    </row>
    <row r="25" spans="1:11" s="45" customFormat="1" x14ac:dyDescent="0.25">
      <c r="A25" s="460" t="s">
        <v>1129</v>
      </c>
      <c r="B25" s="36" t="s">
        <v>775</v>
      </c>
      <c r="C25" s="41">
        <v>0</v>
      </c>
      <c r="D25" s="41">
        <v>0</v>
      </c>
      <c r="E25" s="15">
        <v>26670.432000000001</v>
      </c>
      <c r="F25" s="461">
        <f t="shared" si="0"/>
        <v>-26670.432000000001</v>
      </c>
      <c r="G25" s="112"/>
      <c r="H25" s="112"/>
      <c r="I25" s="112"/>
      <c r="J25" s="112"/>
      <c r="K25" s="112"/>
    </row>
    <row r="26" spans="1:11" s="45" customFormat="1" x14ac:dyDescent="0.25">
      <c r="A26" s="460" t="s">
        <v>1130</v>
      </c>
      <c r="B26" s="36" t="s">
        <v>776</v>
      </c>
      <c r="C26" s="41">
        <v>68342.982000000004</v>
      </c>
      <c r="D26" s="41">
        <v>0</v>
      </c>
      <c r="E26" s="15">
        <v>0</v>
      </c>
      <c r="F26" s="461">
        <f t="shared" si="0"/>
        <v>68342.982000000004</v>
      </c>
      <c r="G26" s="112"/>
      <c r="H26" s="112"/>
      <c r="I26" s="112"/>
      <c r="J26" s="112"/>
      <c r="K26" s="112"/>
    </row>
    <row r="27" spans="1:11" s="45" customFormat="1" x14ac:dyDescent="0.25">
      <c r="A27" s="460" t="s">
        <v>1131</v>
      </c>
      <c r="B27" s="36" t="s">
        <v>777</v>
      </c>
      <c r="C27" s="41">
        <v>385387.74240000005</v>
      </c>
      <c r="D27" s="41">
        <v>0</v>
      </c>
      <c r="E27" s="15">
        <v>336364.15457999997</v>
      </c>
      <c r="F27" s="461">
        <f t="shared" si="0"/>
        <v>49023.587820000073</v>
      </c>
      <c r="G27" s="112"/>
      <c r="H27" s="112"/>
      <c r="I27" s="112"/>
      <c r="J27" s="112"/>
      <c r="K27" s="112"/>
    </row>
    <row r="28" spans="1:11" s="45" customFormat="1" x14ac:dyDescent="0.25">
      <c r="A28" s="460" t="s">
        <v>1132</v>
      </c>
      <c r="B28" s="36" t="s">
        <v>778</v>
      </c>
      <c r="C28" s="41">
        <v>133352.16</v>
      </c>
      <c r="D28" s="41">
        <v>0</v>
      </c>
      <c r="E28" s="15">
        <v>119516.87340000001</v>
      </c>
      <c r="F28" s="461">
        <f t="shared" si="0"/>
        <v>13835.286599999992</v>
      </c>
      <c r="G28" s="112"/>
      <c r="H28" s="112"/>
      <c r="I28" s="112"/>
      <c r="J28" s="112"/>
      <c r="K28" s="112"/>
    </row>
    <row r="29" spans="1:11" s="45" customFormat="1" x14ac:dyDescent="0.25">
      <c r="A29" s="460" t="s">
        <v>1133</v>
      </c>
      <c r="B29" s="36" t="s">
        <v>779</v>
      </c>
      <c r="C29" s="41">
        <v>145020.47399999999</v>
      </c>
      <c r="D29" s="41">
        <v>0</v>
      </c>
      <c r="E29" s="15">
        <v>110015.53200000001</v>
      </c>
      <c r="F29" s="461">
        <f t="shared" si="0"/>
        <v>35004.941999999981</v>
      </c>
      <c r="G29" s="112"/>
      <c r="H29" s="112"/>
      <c r="I29" s="112"/>
      <c r="J29" s="112"/>
      <c r="K29" s="112"/>
    </row>
    <row r="30" spans="1:11" s="45" customFormat="1" x14ac:dyDescent="0.25">
      <c r="A30" s="460" t="s">
        <v>1134</v>
      </c>
      <c r="B30" s="36" t="s">
        <v>780</v>
      </c>
      <c r="C30" s="41">
        <v>336797.54910000012</v>
      </c>
      <c r="D30" s="41">
        <v>0</v>
      </c>
      <c r="E30" s="15">
        <v>290040.94799999997</v>
      </c>
      <c r="F30" s="461">
        <f t="shared" si="0"/>
        <v>46756.601100000145</v>
      </c>
      <c r="G30" s="112"/>
      <c r="H30" s="112"/>
      <c r="I30" s="112"/>
      <c r="J30" s="112"/>
      <c r="K30" s="112"/>
    </row>
    <row r="31" spans="1:11" s="45" customFormat="1" x14ac:dyDescent="0.25">
      <c r="A31" s="460" t="s">
        <v>1135</v>
      </c>
      <c r="B31" s="36" t="s">
        <v>781</v>
      </c>
      <c r="C31" s="41">
        <v>16669.02</v>
      </c>
      <c r="D31" s="41">
        <v>0</v>
      </c>
      <c r="E31" s="15">
        <v>178358.51400000002</v>
      </c>
      <c r="F31" s="461">
        <f t="shared" si="0"/>
        <v>-161689.49400000004</v>
      </c>
      <c r="G31" s="112"/>
      <c r="H31" s="112"/>
      <c r="I31" s="112"/>
      <c r="J31" s="112"/>
      <c r="K31" s="112"/>
    </row>
    <row r="32" spans="1:11" s="45" customFormat="1" x14ac:dyDescent="0.25">
      <c r="A32" s="460" t="s">
        <v>1136</v>
      </c>
      <c r="B32" s="36" t="s">
        <v>782</v>
      </c>
      <c r="C32" s="41">
        <v>215030.35800000004</v>
      </c>
      <c r="D32" s="41">
        <v>0</v>
      </c>
      <c r="E32" s="15">
        <v>214313.59014000004</v>
      </c>
      <c r="F32" s="461">
        <f t="shared" si="0"/>
        <v>716.76785999999265</v>
      </c>
      <c r="G32" s="112"/>
      <c r="H32" s="112"/>
      <c r="I32" s="112"/>
      <c r="J32" s="112"/>
      <c r="K32" s="112"/>
    </row>
    <row r="33" spans="1:11" s="45" customFormat="1" x14ac:dyDescent="0.25">
      <c r="A33" s="460" t="s">
        <v>1137</v>
      </c>
      <c r="B33" s="36" t="s">
        <v>783</v>
      </c>
      <c r="C33" s="41">
        <v>630338.99129999988</v>
      </c>
      <c r="D33" s="41">
        <v>0</v>
      </c>
      <c r="E33" s="15">
        <v>608502.57510000002</v>
      </c>
      <c r="F33" s="461">
        <f t="shared" si="0"/>
        <v>21836.416199999861</v>
      </c>
      <c r="G33" s="112"/>
      <c r="H33" s="112"/>
      <c r="I33" s="112"/>
      <c r="J33" s="112"/>
      <c r="K33" s="112"/>
    </row>
    <row r="34" spans="1:11" s="45" customFormat="1" x14ac:dyDescent="0.25">
      <c r="A34" s="460" t="s">
        <v>1138</v>
      </c>
      <c r="B34" s="36" t="s">
        <v>784</v>
      </c>
      <c r="C34" s="41">
        <v>40005.648000000001</v>
      </c>
      <c r="D34" s="41">
        <v>0</v>
      </c>
      <c r="E34" s="15">
        <v>65009.178000000007</v>
      </c>
      <c r="F34" s="461">
        <f t="shared" si="0"/>
        <v>-25003.530000000006</v>
      </c>
      <c r="G34" s="112"/>
      <c r="H34" s="112"/>
      <c r="I34" s="112"/>
      <c r="J34" s="112"/>
      <c r="K34" s="112"/>
    </row>
    <row r="35" spans="1:11" s="45" customFormat="1" x14ac:dyDescent="0.25">
      <c r="A35" s="460" t="s">
        <v>1139</v>
      </c>
      <c r="B35" s="36" t="s">
        <v>785</v>
      </c>
      <c r="C35" s="41">
        <v>5274161.2730999999</v>
      </c>
      <c r="D35" s="41">
        <v>0</v>
      </c>
      <c r="E35" s="15">
        <v>118899191.19558603</v>
      </c>
      <c r="F35" s="461">
        <f t="shared" si="0"/>
        <v>-113625029.92248602</v>
      </c>
      <c r="G35" s="112"/>
      <c r="H35" s="112"/>
      <c r="I35" s="112"/>
      <c r="J35" s="112"/>
      <c r="K35" s="112"/>
    </row>
    <row r="36" spans="1:11" s="45" customFormat="1" x14ac:dyDescent="0.25">
      <c r="A36" s="460" t="s">
        <v>1140</v>
      </c>
      <c r="B36" s="36" t="s">
        <v>786</v>
      </c>
      <c r="C36" s="41">
        <v>4091244.2687999993</v>
      </c>
      <c r="D36" s="41">
        <v>0</v>
      </c>
      <c r="E36" s="15">
        <v>11155134.882671995</v>
      </c>
      <c r="F36" s="461">
        <f t="shared" si="0"/>
        <v>-7063890.6138719954</v>
      </c>
      <c r="G36" s="112"/>
      <c r="H36" s="112"/>
      <c r="I36" s="112"/>
      <c r="J36" s="112"/>
      <c r="K36" s="112"/>
    </row>
    <row r="37" spans="1:11" s="45" customFormat="1" x14ac:dyDescent="0.25">
      <c r="A37" s="460" t="s">
        <v>1141</v>
      </c>
      <c r="B37" s="36" t="s">
        <v>787</v>
      </c>
      <c r="C37" s="41">
        <v>160022.592</v>
      </c>
      <c r="D37" s="41">
        <v>0</v>
      </c>
      <c r="E37" s="15">
        <v>147054.09443999999</v>
      </c>
      <c r="F37" s="461">
        <f t="shared" si="0"/>
        <v>12968.497560000018</v>
      </c>
      <c r="G37" s="112"/>
      <c r="H37" s="112"/>
      <c r="I37" s="112"/>
      <c r="J37" s="112"/>
      <c r="K37" s="112"/>
    </row>
    <row r="38" spans="1:11" s="45" customFormat="1" x14ac:dyDescent="0.25">
      <c r="A38" s="460" t="s">
        <v>1142</v>
      </c>
      <c r="B38" s="36" t="s">
        <v>788</v>
      </c>
      <c r="C38" s="41">
        <v>1305517.6464</v>
      </c>
      <c r="D38" s="41">
        <v>0</v>
      </c>
      <c r="E38" s="15">
        <v>3791818.6625399995</v>
      </c>
      <c r="F38" s="461">
        <f t="shared" si="0"/>
        <v>-2486301.0161399995</v>
      </c>
      <c r="G38" s="112"/>
      <c r="H38" s="112"/>
      <c r="I38" s="112"/>
      <c r="J38" s="112"/>
      <c r="K38" s="112"/>
    </row>
    <row r="39" spans="1:11" s="45" customFormat="1" x14ac:dyDescent="0.25">
      <c r="A39" s="460" t="s">
        <v>1143</v>
      </c>
      <c r="B39" s="36" t="s">
        <v>789</v>
      </c>
      <c r="C39" s="41">
        <v>330296.63130000001</v>
      </c>
      <c r="D39" s="41">
        <v>0</v>
      </c>
      <c r="E39" s="15">
        <v>150021.18</v>
      </c>
      <c r="F39" s="461">
        <f t="shared" si="0"/>
        <v>180275.45130000002</v>
      </c>
      <c r="G39" s="112"/>
      <c r="H39" s="112"/>
      <c r="I39" s="112"/>
      <c r="J39" s="112"/>
      <c r="K39" s="112"/>
    </row>
    <row r="40" spans="1:11" s="45" customFormat="1" x14ac:dyDescent="0.25">
      <c r="A40" s="460" t="s">
        <v>1144</v>
      </c>
      <c r="B40" s="36" t="s">
        <v>790</v>
      </c>
      <c r="C40" s="41">
        <v>93346.512000000017</v>
      </c>
      <c r="D40" s="41">
        <v>0</v>
      </c>
      <c r="E40" s="15">
        <v>48340.158000000003</v>
      </c>
      <c r="F40" s="461">
        <f t="shared" si="0"/>
        <v>45006.354000000014</v>
      </c>
      <c r="G40" s="112"/>
      <c r="H40" s="112"/>
      <c r="I40" s="112"/>
      <c r="J40" s="112"/>
      <c r="K40" s="112"/>
    </row>
    <row r="41" spans="1:11" s="45" customFormat="1" x14ac:dyDescent="0.25">
      <c r="A41" s="460" t="s">
        <v>1145</v>
      </c>
      <c r="B41" s="36" t="s">
        <v>791</v>
      </c>
      <c r="C41" s="41">
        <v>8334.51</v>
      </c>
      <c r="D41" s="41">
        <v>0</v>
      </c>
      <c r="E41" s="15">
        <v>26670.432000000001</v>
      </c>
      <c r="F41" s="461">
        <f t="shared" si="0"/>
        <v>-18335.921999999999</v>
      </c>
      <c r="G41" s="112"/>
      <c r="H41" s="112"/>
      <c r="I41" s="112"/>
      <c r="J41" s="112"/>
      <c r="K41" s="112"/>
    </row>
    <row r="42" spans="1:11" s="45" customFormat="1" x14ac:dyDescent="0.25">
      <c r="A42" s="460" t="s">
        <v>1146</v>
      </c>
      <c r="B42" s="36" t="s">
        <v>792</v>
      </c>
      <c r="C42" s="41">
        <v>1018810.5024000002</v>
      </c>
      <c r="D42" s="41">
        <v>0</v>
      </c>
      <c r="E42" s="15">
        <v>1231523.8666200005</v>
      </c>
      <c r="F42" s="461">
        <f t="shared" si="0"/>
        <v>-212713.36422000022</v>
      </c>
      <c r="G42" s="112"/>
      <c r="H42" s="112"/>
      <c r="I42" s="112"/>
      <c r="J42" s="112"/>
      <c r="K42" s="112"/>
    </row>
    <row r="43" spans="1:11" s="45" customFormat="1" x14ac:dyDescent="0.25">
      <c r="A43" s="460" t="s">
        <v>1147</v>
      </c>
      <c r="B43" s="36" t="s">
        <v>793</v>
      </c>
      <c r="C43" s="41">
        <v>323378.98800000001</v>
      </c>
      <c r="D43" s="41">
        <v>0</v>
      </c>
      <c r="E43" s="15">
        <v>285123.5871</v>
      </c>
      <c r="F43" s="461">
        <f t="shared" si="0"/>
        <v>38255.400900000008</v>
      </c>
      <c r="G43" s="112"/>
      <c r="H43" s="112"/>
      <c r="I43" s="112"/>
      <c r="J43" s="112"/>
      <c r="K43" s="112"/>
    </row>
    <row r="44" spans="1:11" s="45" customFormat="1" x14ac:dyDescent="0.25">
      <c r="A44" s="460" t="s">
        <v>1148</v>
      </c>
      <c r="B44" s="36" t="s">
        <v>794</v>
      </c>
      <c r="C44" s="41">
        <v>1385945.6679000005</v>
      </c>
      <c r="D44" s="41">
        <v>0</v>
      </c>
      <c r="E44" s="15">
        <v>1255943.9809200002</v>
      </c>
      <c r="F44" s="461">
        <f t="shared" si="0"/>
        <v>130001.68698000023</v>
      </c>
      <c r="G44" s="112"/>
      <c r="H44" s="112"/>
      <c r="I44" s="112"/>
      <c r="J44" s="112"/>
      <c r="K44" s="112"/>
    </row>
    <row r="45" spans="1:11" s="45" customFormat="1" x14ac:dyDescent="0.25">
      <c r="A45" s="460" t="s">
        <v>1149</v>
      </c>
      <c r="B45" s="36" t="s">
        <v>795</v>
      </c>
      <c r="C45" s="41">
        <v>460231.64220000006</v>
      </c>
      <c r="D45" s="41">
        <v>0</v>
      </c>
      <c r="E45" s="15">
        <v>317744.85924000008</v>
      </c>
      <c r="F45" s="461">
        <f t="shared" si="0"/>
        <v>142486.78295999998</v>
      </c>
      <c r="G45" s="112"/>
      <c r="H45" s="112"/>
      <c r="I45" s="112"/>
      <c r="J45" s="112"/>
      <c r="K45" s="112"/>
    </row>
    <row r="46" spans="1:11" s="45" customFormat="1" x14ac:dyDescent="0.25">
      <c r="A46" s="460" t="s">
        <v>1150</v>
      </c>
      <c r="B46" s="36" t="s">
        <v>796</v>
      </c>
      <c r="C46" s="41">
        <v>300125.70510000014</v>
      </c>
      <c r="D46" s="41">
        <v>0</v>
      </c>
      <c r="E46" s="15">
        <v>160105.93710000004</v>
      </c>
      <c r="F46" s="461">
        <f t="shared" si="0"/>
        <v>140019.7680000001</v>
      </c>
      <c r="G46" s="112"/>
      <c r="H46" s="112"/>
      <c r="I46" s="112"/>
      <c r="J46" s="112"/>
      <c r="K46" s="112"/>
    </row>
    <row r="47" spans="1:11" s="45" customFormat="1" x14ac:dyDescent="0.25">
      <c r="A47" s="460" t="s">
        <v>1151</v>
      </c>
      <c r="B47" s="36" t="s">
        <v>797</v>
      </c>
      <c r="C47" s="41">
        <v>551994.59730000002</v>
      </c>
      <c r="D47" s="41">
        <v>0</v>
      </c>
      <c r="E47" s="15">
        <v>637956.7334400001</v>
      </c>
      <c r="F47" s="461">
        <f t="shared" si="0"/>
        <v>-85962.136140000075</v>
      </c>
      <c r="G47" s="112"/>
      <c r="H47" s="112"/>
      <c r="I47" s="112"/>
      <c r="J47" s="112"/>
      <c r="K47" s="112"/>
    </row>
    <row r="48" spans="1:11" s="45" customFormat="1" x14ac:dyDescent="0.25">
      <c r="A48" s="460" t="s">
        <v>1152</v>
      </c>
      <c r="B48" s="36" t="s">
        <v>798</v>
      </c>
      <c r="C48" s="41">
        <v>690264.11820000026</v>
      </c>
      <c r="D48" s="41">
        <v>0</v>
      </c>
      <c r="E48" s="15">
        <v>135969.19613999999</v>
      </c>
      <c r="F48" s="461">
        <f t="shared" si="0"/>
        <v>554294.92206000024</v>
      </c>
      <c r="G48" s="112"/>
      <c r="H48" s="112"/>
      <c r="I48" s="112"/>
      <c r="J48" s="112"/>
      <c r="K48" s="112"/>
    </row>
    <row r="49" spans="1:11" s="45" customFormat="1" x14ac:dyDescent="0.25">
      <c r="A49" s="460" t="s">
        <v>1153</v>
      </c>
      <c r="B49" s="36" t="s">
        <v>799</v>
      </c>
      <c r="C49" s="41">
        <v>303459.50910000002</v>
      </c>
      <c r="D49" s="41">
        <v>0</v>
      </c>
      <c r="E49" s="15">
        <v>152721.56123999998</v>
      </c>
      <c r="F49" s="461">
        <f t="shared" si="0"/>
        <v>150737.94786000004</v>
      </c>
      <c r="G49" s="112"/>
      <c r="H49" s="112"/>
      <c r="I49" s="112"/>
      <c r="J49" s="112"/>
      <c r="K49" s="112"/>
    </row>
    <row r="50" spans="1:11" s="45" customFormat="1" x14ac:dyDescent="0.25">
      <c r="A50" s="460" t="s">
        <v>1154</v>
      </c>
      <c r="B50" s="36" t="s">
        <v>800</v>
      </c>
      <c r="C50" s="41">
        <v>512155.63950000005</v>
      </c>
      <c r="D50" s="41">
        <v>0</v>
      </c>
      <c r="E50" s="15">
        <v>248451.74310000002</v>
      </c>
      <c r="F50" s="461">
        <f t="shared" si="0"/>
        <v>263703.89640000003</v>
      </c>
      <c r="G50" s="112"/>
      <c r="H50" s="112"/>
      <c r="I50" s="112"/>
      <c r="J50" s="112"/>
      <c r="K50" s="112"/>
    </row>
    <row r="51" spans="1:11" s="45" customFormat="1" x14ac:dyDescent="0.25">
      <c r="A51" s="460" t="s">
        <v>1155</v>
      </c>
      <c r="B51" s="36" t="s">
        <v>801</v>
      </c>
      <c r="C51" s="41">
        <v>201945.17730000001</v>
      </c>
      <c r="D51" s="41">
        <v>0</v>
      </c>
      <c r="E51" s="15">
        <v>65092.523099999999</v>
      </c>
      <c r="F51" s="461">
        <f t="shared" si="0"/>
        <v>136852.65420000002</v>
      </c>
      <c r="G51" s="112"/>
      <c r="H51" s="112"/>
      <c r="I51" s="112"/>
      <c r="J51" s="112"/>
      <c r="K51" s="112"/>
    </row>
    <row r="52" spans="1:11" s="45" customFormat="1" x14ac:dyDescent="0.25">
      <c r="A52" s="460" t="s">
        <v>1156</v>
      </c>
      <c r="B52" s="36" t="s">
        <v>802</v>
      </c>
      <c r="C52" s="41">
        <v>118516.7322</v>
      </c>
      <c r="D52" s="41">
        <v>0</v>
      </c>
      <c r="E52" s="15">
        <v>186693.024</v>
      </c>
      <c r="F52" s="461">
        <f t="shared" si="0"/>
        <v>-68176.291800000006</v>
      </c>
      <c r="G52" s="112"/>
      <c r="H52" s="112"/>
      <c r="I52" s="112"/>
      <c r="J52" s="112"/>
      <c r="K52" s="112"/>
    </row>
    <row r="53" spans="1:11" s="45" customFormat="1" x14ac:dyDescent="0.25">
      <c r="A53" s="460" t="s">
        <v>1157</v>
      </c>
      <c r="B53" s="36" t="s">
        <v>1158</v>
      </c>
      <c r="C53" s="41">
        <v>55007.766000000003</v>
      </c>
      <c r="D53" s="41">
        <v>0</v>
      </c>
      <c r="E53" s="15">
        <v>2635622.0973</v>
      </c>
      <c r="F53" s="461">
        <f t="shared" si="0"/>
        <v>-2580614.3313000002</v>
      </c>
      <c r="G53" s="112"/>
      <c r="H53" s="112"/>
      <c r="I53" s="112"/>
      <c r="J53" s="112"/>
      <c r="K53" s="112"/>
    </row>
    <row r="54" spans="1:11" s="45" customFormat="1" x14ac:dyDescent="0.25">
      <c r="A54" s="460" t="s">
        <v>1159</v>
      </c>
      <c r="B54" s="36" t="s">
        <v>803</v>
      </c>
      <c r="C54" s="41">
        <v>43339.452000000005</v>
      </c>
      <c r="D54" s="41">
        <v>0</v>
      </c>
      <c r="E54" s="15">
        <v>31754.483100000001</v>
      </c>
      <c r="F54" s="461">
        <f t="shared" si="0"/>
        <v>11584.968900000003</v>
      </c>
      <c r="G54" s="112"/>
      <c r="H54" s="112"/>
      <c r="I54" s="112"/>
      <c r="J54" s="112"/>
      <c r="K54" s="112"/>
    </row>
    <row r="55" spans="1:11" s="45" customFormat="1" x14ac:dyDescent="0.25">
      <c r="A55" s="460" t="s">
        <v>1160</v>
      </c>
      <c r="B55" s="36" t="s">
        <v>804</v>
      </c>
      <c r="C55" s="41">
        <v>528491.27910000016</v>
      </c>
      <c r="D55" s="41">
        <v>0</v>
      </c>
      <c r="E55" s="15">
        <v>131768.60310000001</v>
      </c>
      <c r="F55" s="461">
        <f t="shared" si="0"/>
        <v>396722.67600000015</v>
      </c>
      <c r="G55" s="112"/>
      <c r="H55" s="112"/>
      <c r="I55" s="112"/>
      <c r="J55" s="112"/>
      <c r="K55" s="112"/>
    </row>
    <row r="56" spans="1:11" s="45" customFormat="1" x14ac:dyDescent="0.25">
      <c r="A56" s="460" t="s">
        <v>1161</v>
      </c>
      <c r="B56" s="36" t="s">
        <v>805</v>
      </c>
      <c r="C56" s="41">
        <v>563662.91130000004</v>
      </c>
      <c r="D56" s="41">
        <v>0</v>
      </c>
      <c r="E56" s="15">
        <v>1493477.5159199999</v>
      </c>
      <c r="F56" s="461">
        <f t="shared" si="0"/>
        <v>-929814.60461999988</v>
      </c>
      <c r="G56" s="112"/>
      <c r="H56" s="112"/>
      <c r="I56" s="112"/>
      <c r="J56" s="112"/>
      <c r="K56" s="112"/>
    </row>
    <row r="57" spans="1:11" s="45" customFormat="1" x14ac:dyDescent="0.25">
      <c r="A57" s="460" t="s">
        <v>1162</v>
      </c>
      <c r="B57" s="36" t="s">
        <v>806</v>
      </c>
      <c r="C57" s="41">
        <v>856870.97310000029</v>
      </c>
      <c r="D57" s="41">
        <v>0</v>
      </c>
      <c r="E57" s="15">
        <v>503404.40400000016</v>
      </c>
      <c r="F57" s="461">
        <f t="shared" si="0"/>
        <v>353466.56910000014</v>
      </c>
      <c r="G57" s="112"/>
      <c r="H57" s="112"/>
      <c r="I57" s="112"/>
      <c r="J57" s="112"/>
      <c r="K57" s="112"/>
    </row>
    <row r="58" spans="1:11" s="45" customFormat="1" x14ac:dyDescent="0.25">
      <c r="A58" s="460" t="s">
        <v>1163</v>
      </c>
      <c r="B58" s="36" t="s">
        <v>807</v>
      </c>
      <c r="C58" s="41">
        <v>1014226.5219000001</v>
      </c>
      <c r="D58" s="41">
        <v>0</v>
      </c>
      <c r="E58" s="15">
        <v>12146348.155559996</v>
      </c>
      <c r="F58" s="461">
        <f t="shared" si="0"/>
        <v>-11132121.633659996</v>
      </c>
      <c r="G58" s="112"/>
      <c r="H58" s="112"/>
      <c r="I58" s="112"/>
      <c r="J58" s="112"/>
      <c r="K58" s="112"/>
    </row>
    <row r="59" spans="1:11" s="45" customFormat="1" x14ac:dyDescent="0.25">
      <c r="A59" s="460" t="s">
        <v>1164</v>
      </c>
      <c r="B59" s="36" t="s">
        <v>808</v>
      </c>
      <c r="C59" s="41">
        <v>168440.44710000002</v>
      </c>
      <c r="D59" s="41">
        <v>0</v>
      </c>
      <c r="E59" s="15">
        <v>238366.98600000003</v>
      </c>
      <c r="F59" s="461">
        <f t="shared" si="0"/>
        <v>-69926.538900000014</v>
      </c>
      <c r="G59" s="112"/>
      <c r="H59" s="112"/>
      <c r="I59" s="112"/>
      <c r="J59" s="112"/>
      <c r="K59" s="112"/>
    </row>
    <row r="60" spans="1:11" s="45" customFormat="1" x14ac:dyDescent="0.25">
      <c r="A60" s="460" t="s">
        <v>1165</v>
      </c>
      <c r="B60" s="36" t="s">
        <v>809</v>
      </c>
      <c r="C60" s="41">
        <v>108348.63000000002</v>
      </c>
      <c r="D60" s="41">
        <v>0</v>
      </c>
      <c r="E60" s="15">
        <v>73343.687999999995</v>
      </c>
      <c r="F60" s="461">
        <f t="shared" si="0"/>
        <v>35004.942000000025</v>
      </c>
      <c r="G60" s="112"/>
      <c r="H60" s="112"/>
      <c r="I60" s="112"/>
      <c r="J60" s="112"/>
      <c r="K60" s="112"/>
    </row>
    <row r="61" spans="1:11" s="45" customFormat="1" x14ac:dyDescent="0.25">
      <c r="A61" s="460" t="s">
        <v>1166</v>
      </c>
      <c r="B61" s="36" t="s">
        <v>810</v>
      </c>
      <c r="C61" s="41">
        <v>510238.70220000006</v>
      </c>
      <c r="D61" s="41">
        <v>0</v>
      </c>
      <c r="E61" s="15">
        <v>375719.7108</v>
      </c>
      <c r="F61" s="461">
        <f t="shared" si="0"/>
        <v>134518.99140000006</v>
      </c>
      <c r="G61" s="112"/>
      <c r="H61" s="112"/>
      <c r="I61" s="112"/>
      <c r="J61" s="112"/>
      <c r="K61" s="112"/>
    </row>
    <row r="62" spans="1:11" s="45" customFormat="1" x14ac:dyDescent="0.25">
      <c r="A62" s="460" t="s">
        <v>1167</v>
      </c>
      <c r="B62" s="36" t="s">
        <v>811</v>
      </c>
      <c r="C62" s="41">
        <v>53340.864000000001</v>
      </c>
      <c r="D62" s="41">
        <v>0</v>
      </c>
      <c r="E62" s="15">
        <v>293541.44220000005</v>
      </c>
      <c r="F62" s="461">
        <f t="shared" si="0"/>
        <v>-240200.57820000005</v>
      </c>
      <c r="G62" s="112"/>
      <c r="H62" s="112"/>
      <c r="I62" s="112"/>
      <c r="J62" s="112"/>
      <c r="K62" s="112"/>
    </row>
    <row r="63" spans="1:11" s="45" customFormat="1" x14ac:dyDescent="0.25">
      <c r="A63" s="460" t="s">
        <v>1168</v>
      </c>
      <c r="B63" s="36" t="s">
        <v>812</v>
      </c>
      <c r="C63" s="41">
        <v>306960.00330000004</v>
      </c>
      <c r="D63" s="41">
        <v>0</v>
      </c>
      <c r="E63" s="15">
        <v>53340.864000000001</v>
      </c>
      <c r="F63" s="461">
        <f t="shared" si="0"/>
        <v>253619.13930000004</v>
      </c>
      <c r="G63" s="112"/>
      <c r="H63" s="112"/>
      <c r="I63" s="112"/>
      <c r="J63" s="112"/>
      <c r="K63" s="112"/>
    </row>
    <row r="64" spans="1:11" s="45" customFormat="1" x14ac:dyDescent="0.25">
      <c r="A64" s="460" t="s">
        <v>1169</v>
      </c>
      <c r="B64" s="36" t="s">
        <v>813</v>
      </c>
      <c r="C64" s="41">
        <v>175108.05510000003</v>
      </c>
      <c r="D64" s="41">
        <v>0</v>
      </c>
      <c r="E64" s="15">
        <v>158355.69</v>
      </c>
      <c r="F64" s="461">
        <f t="shared" si="0"/>
        <v>16752.365100000025</v>
      </c>
      <c r="G64" s="112"/>
      <c r="H64" s="112"/>
      <c r="I64" s="112"/>
      <c r="J64" s="112"/>
      <c r="K64" s="112"/>
    </row>
    <row r="65" spans="1:11" s="45" customFormat="1" x14ac:dyDescent="0.25">
      <c r="A65" s="460" t="s">
        <v>1170</v>
      </c>
      <c r="B65" s="36" t="s">
        <v>814</v>
      </c>
      <c r="C65" s="41">
        <v>1406031.8370000005</v>
      </c>
      <c r="D65" s="41">
        <v>0</v>
      </c>
      <c r="E65" s="15">
        <v>14204088.667499993</v>
      </c>
      <c r="F65" s="461">
        <f t="shared" si="0"/>
        <v>-12798056.830499992</v>
      </c>
      <c r="G65" s="112"/>
      <c r="H65" s="112"/>
      <c r="I65" s="112"/>
      <c r="J65" s="112"/>
      <c r="K65" s="112"/>
    </row>
    <row r="66" spans="1:11" s="45" customFormat="1" x14ac:dyDescent="0.25">
      <c r="A66" s="460" t="s">
        <v>1171</v>
      </c>
      <c r="B66" s="36" t="s">
        <v>815</v>
      </c>
      <c r="C66" s="41">
        <v>21669.726000000002</v>
      </c>
      <c r="D66" s="41">
        <v>0</v>
      </c>
      <c r="E66" s="15">
        <v>53340.864000000001</v>
      </c>
      <c r="F66" s="461">
        <f t="shared" si="0"/>
        <v>-31671.137999999999</v>
      </c>
      <c r="G66" s="112"/>
      <c r="H66" s="112"/>
      <c r="I66" s="112"/>
      <c r="J66" s="112"/>
      <c r="K66" s="112"/>
    </row>
    <row r="67" spans="1:11" s="45" customFormat="1" x14ac:dyDescent="0.25">
      <c r="A67" s="460" t="s">
        <v>1172</v>
      </c>
      <c r="B67" s="36" t="s">
        <v>816</v>
      </c>
      <c r="C67" s="41">
        <v>483818.30550000002</v>
      </c>
      <c r="D67" s="41">
        <v>0</v>
      </c>
      <c r="E67" s="15">
        <v>543226.69278000004</v>
      </c>
      <c r="F67" s="461">
        <f t="shared" si="0"/>
        <v>-59408.387280000024</v>
      </c>
      <c r="G67" s="112"/>
      <c r="H67" s="112"/>
      <c r="I67" s="112"/>
      <c r="J67" s="112"/>
      <c r="K67" s="112"/>
    </row>
    <row r="68" spans="1:11" s="45" customFormat="1" x14ac:dyDescent="0.25">
      <c r="A68" s="460" t="s">
        <v>1173</v>
      </c>
      <c r="B68" s="36" t="s">
        <v>817</v>
      </c>
      <c r="C68" s="41">
        <v>940466.10840000003</v>
      </c>
      <c r="D68" s="41">
        <v>0</v>
      </c>
      <c r="E68" s="15">
        <v>4138100.8840199998</v>
      </c>
      <c r="F68" s="461">
        <f t="shared" si="0"/>
        <v>-3197634.7756199995</v>
      </c>
      <c r="G68" s="112"/>
      <c r="H68" s="112"/>
      <c r="I68" s="112"/>
      <c r="J68" s="112"/>
      <c r="K68" s="112"/>
    </row>
    <row r="69" spans="1:11" s="45" customFormat="1" x14ac:dyDescent="0.25">
      <c r="A69" s="460" t="s">
        <v>1174</v>
      </c>
      <c r="B69" s="36" t="s">
        <v>818</v>
      </c>
      <c r="C69" s="41">
        <v>1093987.7826000003</v>
      </c>
      <c r="D69" s="41">
        <v>0</v>
      </c>
      <c r="E69" s="15">
        <v>4728450.8963400004</v>
      </c>
      <c r="F69" s="461">
        <f t="shared" si="0"/>
        <v>-3634463.1137399999</v>
      </c>
      <c r="G69" s="112"/>
      <c r="H69" s="112"/>
      <c r="I69" s="112"/>
      <c r="J69" s="112"/>
      <c r="K69" s="112"/>
    </row>
    <row r="70" spans="1:11" s="45" customFormat="1" x14ac:dyDescent="0.25">
      <c r="A70" s="460" t="s">
        <v>1175</v>
      </c>
      <c r="B70" s="36" t="s">
        <v>819</v>
      </c>
      <c r="C70" s="41">
        <v>55007.766000000003</v>
      </c>
      <c r="D70" s="41">
        <v>0</v>
      </c>
      <c r="E70" s="15">
        <v>884624.89140000008</v>
      </c>
      <c r="F70" s="461">
        <f t="shared" si="0"/>
        <v>-829617.12540000002</v>
      </c>
      <c r="G70" s="112"/>
      <c r="H70" s="112"/>
      <c r="I70" s="112"/>
      <c r="J70" s="112"/>
      <c r="K70" s="112"/>
    </row>
    <row r="71" spans="1:11" s="45" customFormat="1" x14ac:dyDescent="0.25">
      <c r="A71" s="460" t="s">
        <v>1176</v>
      </c>
      <c r="B71" s="36" t="s">
        <v>820</v>
      </c>
      <c r="C71" s="41">
        <v>480734.5368</v>
      </c>
      <c r="D71" s="41">
        <v>0</v>
      </c>
      <c r="E71" s="15">
        <v>396722.67600000009</v>
      </c>
      <c r="F71" s="461">
        <f t="shared" si="0"/>
        <v>84011.860799999908</v>
      </c>
      <c r="G71" s="112"/>
      <c r="H71" s="112"/>
      <c r="I71" s="112"/>
      <c r="J71" s="112"/>
      <c r="K71" s="112"/>
    </row>
    <row r="72" spans="1:11" s="45" customFormat="1" x14ac:dyDescent="0.25">
      <c r="A72" s="460" t="s">
        <v>1177</v>
      </c>
      <c r="B72" s="36" t="s">
        <v>821</v>
      </c>
      <c r="C72" s="41">
        <v>176774.95710000003</v>
      </c>
      <c r="D72" s="41">
        <v>0</v>
      </c>
      <c r="E72" s="15">
        <v>136769.30910000001</v>
      </c>
      <c r="F72" s="461">
        <f t="shared" si="0"/>
        <v>40005.648000000016</v>
      </c>
      <c r="G72" s="112"/>
      <c r="H72" s="112"/>
      <c r="I72" s="112"/>
      <c r="J72" s="112"/>
      <c r="K72" s="112"/>
    </row>
    <row r="73" spans="1:11" s="45" customFormat="1" x14ac:dyDescent="0.25">
      <c r="A73" s="460" t="s">
        <v>1178</v>
      </c>
      <c r="B73" s="36" t="s">
        <v>822</v>
      </c>
      <c r="C73" s="41">
        <v>702099.12240000011</v>
      </c>
      <c r="D73" s="41">
        <v>0</v>
      </c>
      <c r="E73" s="15">
        <v>1814256.1368</v>
      </c>
      <c r="F73" s="461">
        <f t="shared" ref="F73:F136" si="1">C73+D73-E73</f>
        <v>-1112157.0143999998</v>
      </c>
      <c r="G73" s="112"/>
      <c r="H73" s="112"/>
      <c r="I73" s="112"/>
      <c r="J73" s="112"/>
      <c r="K73" s="112"/>
    </row>
    <row r="74" spans="1:11" s="45" customFormat="1" x14ac:dyDescent="0.25">
      <c r="A74" s="460" t="s">
        <v>1179</v>
      </c>
      <c r="B74" s="36" t="s">
        <v>823</v>
      </c>
      <c r="C74" s="41">
        <v>76677.491999999998</v>
      </c>
      <c r="D74" s="41">
        <v>0</v>
      </c>
      <c r="E74" s="15">
        <v>142853.50139999998</v>
      </c>
      <c r="F74" s="461">
        <f t="shared" si="1"/>
        <v>-66176.009399999981</v>
      </c>
      <c r="G74" s="112"/>
      <c r="H74" s="112"/>
      <c r="I74" s="112"/>
      <c r="J74" s="112"/>
      <c r="K74" s="112"/>
    </row>
    <row r="75" spans="1:11" s="45" customFormat="1" x14ac:dyDescent="0.25">
      <c r="A75" s="460" t="s">
        <v>1180</v>
      </c>
      <c r="B75" s="36" t="s">
        <v>824</v>
      </c>
      <c r="C75" s="41">
        <v>498653.73330000014</v>
      </c>
      <c r="D75" s="41">
        <v>0</v>
      </c>
      <c r="E75" s="15">
        <v>146770.72110000002</v>
      </c>
      <c r="F75" s="461">
        <f t="shared" si="1"/>
        <v>351883.01220000011</v>
      </c>
      <c r="G75" s="112"/>
      <c r="H75" s="112"/>
      <c r="I75" s="112"/>
      <c r="J75" s="112"/>
      <c r="K75" s="112"/>
    </row>
    <row r="76" spans="1:11" s="45" customFormat="1" x14ac:dyDescent="0.25">
      <c r="A76" s="460" t="s">
        <v>1181</v>
      </c>
      <c r="B76" s="36" t="s">
        <v>825</v>
      </c>
      <c r="C76" s="41">
        <v>61758.719100000002</v>
      </c>
      <c r="D76" s="41">
        <v>0</v>
      </c>
      <c r="E76" s="15">
        <v>43422.797100000003</v>
      </c>
      <c r="F76" s="461">
        <f t="shared" si="1"/>
        <v>18335.921999999999</v>
      </c>
      <c r="G76" s="112"/>
      <c r="H76" s="112"/>
      <c r="I76" s="112"/>
      <c r="J76" s="112"/>
      <c r="K76" s="112"/>
    </row>
    <row r="77" spans="1:11" s="45" customFormat="1" x14ac:dyDescent="0.25">
      <c r="A77" s="460" t="s">
        <v>1182</v>
      </c>
      <c r="B77" s="36" t="s">
        <v>826</v>
      </c>
      <c r="C77" s="41">
        <v>55007.766000000011</v>
      </c>
      <c r="D77" s="41">
        <v>0</v>
      </c>
      <c r="E77" s="15">
        <v>96930.351299999995</v>
      </c>
      <c r="F77" s="461">
        <f t="shared" si="1"/>
        <v>-41922.585299999984</v>
      </c>
      <c r="G77" s="112"/>
      <c r="H77" s="112"/>
      <c r="I77" s="112"/>
      <c r="J77" s="112"/>
      <c r="K77" s="112"/>
    </row>
    <row r="78" spans="1:11" s="45" customFormat="1" x14ac:dyDescent="0.25">
      <c r="A78" s="460" t="s">
        <v>1183</v>
      </c>
      <c r="B78" s="36" t="s">
        <v>827</v>
      </c>
      <c r="C78" s="41">
        <v>43506.142200000002</v>
      </c>
      <c r="D78" s="41">
        <v>0</v>
      </c>
      <c r="E78" s="15">
        <v>331713.49800000002</v>
      </c>
      <c r="F78" s="461">
        <f t="shared" si="1"/>
        <v>-288207.35580000002</v>
      </c>
      <c r="G78" s="112"/>
      <c r="H78" s="112"/>
      <c r="I78" s="112"/>
      <c r="J78" s="112"/>
      <c r="K78" s="112"/>
    </row>
    <row r="79" spans="1:11" s="45" customFormat="1" x14ac:dyDescent="0.25">
      <c r="A79" s="460" t="s">
        <v>1184</v>
      </c>
      <c r="B79" s="36" t="s">
        <v>828</v>
      </c>
      <c r="C79" s="41">
        <v>441729.03</v>
      </c>
      <c r="D79" s="41">
        <v>0</v>
      </c>
      <c r="E79" s="15">
        <v>126684.552</v>
      </c>
      <c r="F79" s="461">
        <f t="shared" si="1"/>
        <v>315044.478</v>
      </c>
      <c r="G79" s="112"/>
      <c r="H79" s="112"/>
      <c r="I79" s="112"/>
      <c r="J79" s="112"/>
      <c r="K79" s="112"/>
    </row>
    <row r="80" spans="1:11" s="45" customFormat="1" x14ac:dyDescent="0.25">
      <c r="A80" s="460" t="s">
        <v>1185</v>
      </c>
      <c r="B80" s="36" t="s">
        <v>829</v>
      </c>
      <c r="C80" s="41">
        <v>88429.151099999988</v>
      </c>
      <c r="D80" s="41">
        <v>0</v>
      </c>
      <c r="E80" s="15">
        <v>38338.745999999999</v>
      </c>
      <c r="F80" s="461">
        <f t="shared" si="1"/>
        <v>50090.405099999989</v>
      </c>
      <c r="G80" s="112"/>
      <c r="H80" s="112"/>
      <c r="I80" s="112"/>
      <c r="J80" s="112"/>
      <c r="K80" s="112"/>
    </row>
    <row r="81" spans="1:11" s="45" customFormat="1" x14ac:dyDescent="0.25">
      <c r="A81" s="460" t="s">
        <v>1186</v>
      </c>
      <c r="B81" s="36" t="s">
        <v>830</v>
      </c>
      <c r="C81" s="41">
        <v>61675.374000000003</v>
      </c>
      <c r="D81" s="41">
        <v>0</v>
      </c>
      <c r="E81" s="15">
        <v>55007.766000000003</v>
      </c>
      <c r="F81" s="461">
        <f t="shared" si="1"/>
        <v>6667.6080000000002</v>
      </c>
      <c r="G81" s="112"/>
      <c r="H81" s="112"/>
      <c r="I81" s="112"/>
      <c r="J81" s="112"/>
      <c r="K81" s="112"/>
    </row>
    <row r="82" spans="1:11" s="45" customFormat="1" x14ac:dyDescent="0.25">
      <c r="A82" s="460" t="s">
        <v>1187</v>
      </c>
      <c r="B82" s="36" t="s">
        <v>1188</v>
      </c>
      <c r="C82" s="41">
        <v>96680.316000000006</v>
      </c>
      <c r="D82" s="41">
        <v>0</v>
      </c>
      <c r="E82" s="15">
        <v>478400.87400000001</v>
      </c>
      <c r="F82" s="461">
        <f t="shared" si="1"/>
        <v>-381720.55800000002</v>
      </c>
      <c r="G82" s="112"/>
      <c r="H82" s="112"/>
      <c r="I82" s="112"/>
      <c r="J82" s="112"/>
      <c r="K82" s="112"/>
    </row>
    <row r="83" spans="1:11" s="45" customFormat="1" x14ac:dyDescent="0.25">
      <c r="A83" s="460" t="s">
        <v>1189</v>
      </c>
      <c r="B83" s="36" t="s">
        <v>831</v>
      </c>
      <c r="C83" s="41">
        <v>278455.9791</v>
      </c>
      <c r="D83" s="41">
        <v>0</v>
      </c>
      <c r="E83" s="15">
        <v>268454.56710000004</v>
      </c>
      <c r="F83" s="461">
        <f t="shared" si="1"/>
        <v>10001.411999999953</v>
      </c>
      <c r="G83" s="112"/>
      <c r="H83" s="112"/>
      <c r="I83" s="112"/>
      <c r="J83" s="112"/>
      <c r="K83" s="112"/>
    </row>
    <row r="84" spans="1:11" s="45" customFormat="1" x14ac:dyDescent="0.25">
      <c r="A84" s="460" t="s">
        <v>1190</v>
      </c>
      <c r="B84" s="36" t="s">
        <v>832</v>
      </c>
      <c r="C84" s="41">
        <v>462065.23440000002</v>
      </c>
      <c r="D84" s="41">
        <v>0</v>
      </c>
      <c r="E84" s="15">
        <v>309543.70140000002</v>
      </c>
      <c r="F84" s="461">
        <f t="shared" si="1"/>
        <v>152521.533</v>
      </c>
      <c r="G84" s="112"/>
      <c r="H84" s="112"/>
      <c r="I84" s="112"/>
      <c r="J84" s="112"/>
      <c r="K84" s="112"/>
    </row>
    <row r="85" spans="1:11" s="45" customFormat="1" x14ac:dyDescent="0.25">
      <c r="A85" s="460" t="s">
        <v>1191</v>
      </c>
      <c r="B85" s="36" t="s">
        <v>833</v>
      </c>
      <c r="C85" s="41">
        <v>3685603.6671000002</v>
      </c>
      <c r="D85" s="41">
        <v>0</v>
      </c>
      <c r="E85" s="15">
        <v>982672.06703999999</v>
      </c>
      <c r="F85" s="461">
        <f t="shared" si="1"/>
        <v>2702931.6000600001</v>
      </c>
      <c r="G85" s="112"/>
      <c r="H85" s="112"/>
      <c r="I85" s="112"/>
      <c r="J85" s="112"/>
      <c r="K85" s="112"/>
    </row>
    <row r="86" spans="1:11" s="45" customFormat="1" x14ac:dyDescent="0.25">
      <c r="A86" s="460" t="s">
        <v>1192</v>
      </c>
      <c r="B86" s="36" t="s">
        <v>834</v>
      </c>
      <c r="C86" s="41">
        <v>330213.28620000003</v>
      </c>
      <c r="D86" s="41">
        <v>0</v>
      </c>
      <c r="E86" s="15">
        <v>30004.236000000001</v>
      </c>
      <c r="F86" s="461">
        <f t="shared" si="1"/>
        <v>300209.05020000006</v>
      </c>
      <c r="G86" s="112"/>
      <c r="H86" s="112"/>
      <c r="I86" s="112"/>
      <c r="J86" s="112"/>
      <c r="K86" s="112"/>
    </row>
    <row r="87" spans="1:11" s="45" customFormat="1" x14ac:dyDescent="0.25">
      <c r="A87" s="460" t="s">
        <v>1193</v>
      </c>
      <c r="B87" s="36" t="s">
        <v>835</v>
      </c>
      <c r="C87" s="41">
        <v>33338.04</v>
      </c>
      <c r="D87" s="41">
        <v>0</v>
      </c>
      <c r="E87" s="15">
        <v>46673.256000000008</v>
      </c>
      <c r="F87" s="461">
        <f t="shared" si="1"/>
        <v>-13335.216000000008</v>
      </c>
      <c r="G87" s="112"/>
      <c r="H87" s="112"/>
      <c r="I87" s="112"/>
      <c r="J87" s="112"/>
      <c r="K87" s="112"/>
    </row>
    <row r="88" spans="1:11" s="45" customFormat="1" x14ac:dyDescent="0.25">
      <c r="A88" s="460" t="s">
        <v>1194</v>
      </c>
      <c r="B88" s="36" t="s">
        <v>836</v>
      </c>
      <c r="C88" s="41">
        <v>356717.02799999999</v>
      </c>
      <c r="D88" s="41">
        <v>0</v>
      </c>
      <c r="E88" s="15">
        <v>562079.35440000007</v>
      </c>
      <c r="F88" s="461">
        <f t="shared" si="1"/>
        <v>-205362.32640000008</v>
      </c>
      <c r="G88" s="112"/>
      <c r="H88" s="112"/>
      <c r="I88" s="112"/>
      <c r="J88" s="112"/>
      <c r="K88" s="112"/>
    </row>
    <row r="89" spans="1:11" s="45" customFormat="1" x14ac:dyDescent="0.25">
      <c r="A89" s="460" t="s">
        <v>1195</v>
      </c>
      <c r="B89" s="36" t="s">
        <v>837</v>
      </c>
      <c r="C89" s="41">
        <v>448479.98309999995</v>
      </c>
      <c r="D89" s="41">
        <v>0</v>
      </c>
      <c r="E89" s="15">
        <v>113349.33600000001</v>
      </c>
      <c r="F89" s="461">
        <f t="shared" si="1"/>
        <v>335130.64709999994</v>
      </c>
      <c r="G89" s="112"/>
      <c r="H89" s="112"/>
      <c r="I89" s="112"/>
      <c r="J89" s="112"/>
      <c r="K89" s="112"/>
    </row>
    <row r="90" spans="1:11" s="45" customFormat="1" x14ac:dyDescent="0.25">
      <c r="A90" s="460" t="s">
        <v>1196</v>
      </c>
      <c r="B90" s="36" t="s">
        <v>838</v>
      </c>
      <c r="C90" s="41">
        <v>746938.78620000021</v>
      </c>
      <c r="D90" s="41">
        <v>0</v>
      </c>
      <c r="E90" s="15">
        <v>462115.24146000005</v>
      </c>
      <c r="F90" s="461">
        <f t="shared" si="1"/>
        <v>284823.54474000016</v>
      </c>
      <c r="G90" s="112"/>
      <c r="H90" s="112"/>
      <c r="I90" s="112"/>
      <c r="J90" s="112"/>
      <c r="K90" s="112"/>
    </row>
    <row r="91" spans="1:11" s="45" customFormat="1" x14ac:dyDescent="0.25">
      <c r="A91" s="460" t="s">
        <v>1197</v>
      </c>
      <c r="B91" s="36" t="s">
        <v>839</v>
      </c>
      <c r="C91" s="41">
        <v>696348.31050000014</v>
      </c>
      <c r="D91" s="41">
        <v>0</v>
      </c>
      <c r="E91" s="15">
        <v>2221930.3589400006</v>
      </c>
      <c r="F91" s="461">
        <f t="shared" si="1"/>
        <v>-1525582.0484400005</v>
      </c>
      <c r="G91" s="112"/>
      <c r="H91" s="112"/>
      <c r="I91" s="112"/>
      <c r="J91" s="112"/>
      <c r="K91" s="112"/>
    </row>
    <row r="92" spans="1:11" s="45" customFormat="1" x14ac:dyDescent="0.25">
      <c r="A92" s="460" t="s">
        <v>1198</v>
      </c>
      <c r="B92" s="36" t="s">
        <v>840</v>
      </c>
      <c r="C92" s="41">
        <v>136852.65419999999</v>
      </c>
      <c r="D92" s="41">
        <v>0</v>
      </c>
      <c r="E92" s="15">
        <v>143353.57199999999</v>
      </c>
      <c r="F92" s="461">
        <f t="shared" si="1"/>
        <v>-6500.9177999999956</v>
      </c>
      <c r="G92" s="112"/>
      <c r="H92" s="112"/>
      <c r="I92" s="112"/>
      <c r="J92" s="112"/>
      <c r="K92" s="112"/>
    </row>
    <row r="93" spans="1:11" s="45" customFormat="1" x14ac:dyDescent="0.25">
      <c r="A93" s="460" t="s">
        <v>1199</v>
      </c>
      <c r="B93" s="36" t="s">
        <v>841</v>
      </c>
      <c r="C93" s="41">
        <v>100097.4651</v>
      </c>
      <c r="D93" s="41">
        <v>0</v>
      </c>
      <c r="E93" s="15">
        <v>48423.503100000002</v>
      </c>
      <c r="F93" s="461">
        <f t="shared" si="1"/>
        <v>51673.962</v>
      </c>
      <c r="G93" s="112"/>
      <c r="H93" s="112"/>
      <c r="I93" s="112"/>
      <c r="J93" s="112"/>
      <c r="K93" s="112"/>
    </row>
    <row r="94" spans="1:11" s="45" customFormat="1" x14ac:dyDescent="0.25">
      <c r="A94" s="460" t="s">
        <v>1200</v>
      </c>
      <c r="B94" s="36" t="s">
        <v>842</v>
      </c>
      <c r="C94" s="41">
        <v>130018.356</v>
      </c>
      <c r="D94" s="41">
        <v>0</v>
      </c>
      <c r="E94" s="15">
        <v>21669.726000000002</v>
      </c>
      <c r="F94" s="461">
        <f t="shared" si="1"/>
        <v>108348.63</v>
      </c>
      <c r="G94" s="112"/>
      <c r="H94" s="112"/>
      <c r="I94" s="112"/>
      <c r="J94" s="112"/>
      <c r="K94" s="112"/>
    </row>
    <row r="95" spans="1:11" s="45" customFormat="1" x14ac:dyDescent="0.25">
      <c r="A95" s="460" t="s">
        <v>1201</v>
      </c>
      <c r="B95" s="36" t="s">
        <v>843</v>
      </c>
      <c r="C95" s="41">
        <v>1183917.1455000003</v>
      </c>
      <c r="D95" s="41">
        <v>0</v>
      </c>
      <c r="E95" s="15">
        <v>1725938.6681340006</v>
      </c>
      <c r="F95" s="461">
        <f t="shared" si="1"/>
        <v>-542021.52263400028</v>
      </c>
      <c r="G95" s="112"/>
      <c r="H95" s="112"/>
      <c r="I95" s="112"/>
      <c r="J95" s="112"/>
      <c r="K95" s="112"/>
    </row>
    <row r="96" spans="1:11" s="45" customFormat="1" x14ac:dyDescent="0.25">
      <c r="A96" s="460" t="s">
        <v>1202</v>
      </c>
      <c r="B96" s="36" t="s">
        <v>844</v>
      </c>
      <c r="C96" s="41">
        <v>283456.6851</v>
      </c>
      <c r="D96" s="41">
        <v>0</v>
      </c>
      <c r="E96" s="15">
        <v>355050.12600000005</v>
      </c>
      <c r="F96" s="461">
        <f t="shared" si="1"/>
        <v>-71593.440900000045</v>
      </c>
      <c r="G96" s="112"/>
      <c r="H96" s="112"/>
      <c r="I96" s="112"/>
      <c r="J96" s="112"/>
      <c r="K96" s="112"/>
    </row>
    <row r="97" spans="1:11" s="45" customFormat="1" x14ac:dyDescent="0.25">
      <c r="A97" s="460" t="s">
        <v>1203</v>
      </c>
      <c r="B97" s="36" t="s">
        <v>845</v>
      </c>
      <c r="C97" s="41">
        <v>158439.03510000001</v>
      </c>
      <c r="D97" s="41">
        <v>0</v>
      </c>
      <c r="E97" s="15">
        <v>320211.87420000002</v>
      </c>
      <c r="F97" s="461">
        <f t="shared" si="1"/>
        <v>-161772.83910000001</v>
      </c>
      <c r="G97" s="112"/>
      <c r="H97" s="112"/>
      <c r="I97" s="112"/>
      <c r="J97" s="112"/>
      <c r="K97" s="112"/>
    </row>
    <row r="98" spans="1:11" s="45" customFormat="1" x14ac:dyDescent="0.25">
      <c r="A98" s="460" t="s">
        <v>1204</v>
      </c>
      <c r="B98" s="36" t="s">
        <v>846</v>
      </c>
      <c r="C98" s="41">
        <v>385221.05219999998</v>
      </c>
      <c r="D98" s="41">
        <v>0</v>
      </c>
      <c r="E98" s="15">
        <v>151688.08199999999</v>
      </c>
      <c r="F98" s="461">
        <f t="shared" si="1"/>
        <v>233532.97019999998</v>
      </c>
      <c r="G98" s="112"/>
      <c r="H98" s="112"/>
      <c r="I98" s="112"/>
      <c r="J98" s="112"/>
      <c r="K98" s="112"/>
    </row>
    <row r="99" spans="1:11" s="45" customFormat="1" x14ac:dyDescent="0.25">
      <c r="A99" s="460" t="s">
        <v>1205</v>
      </c>
      <c r="B99" s="36" t="s">
        <v>847</v>
      </c>
      <c r="C99" s="41">
        <v>0</v>
      </c>
      <c r="D99" s="41">
        <v>0</v>
      </c>
      <c r="E99" s="15">
        <v>48423.503100000002</v>
      </c>
      <c r="F99" s="461">
        <f t="shared" si="1"/>
        <v>-48423.503100000002</v>
      </c>
      <c r="G99" s="112"/>
      <c r="H99" s="112"/>
      <c r="I99" s="112"/>
      <c r="J99" s="112"/>
      <c r="K99" s="112"/>
    </row>
    <row r="100" spans="1:11" s="45" customFormat="1" x14ac:dyDescent="0.25">
      <c r="A100" s="460" t="s">
        <v>1206</v>
      </c>
      <c r="B100" s="36" t="s">
        <v>848</v>
      </c>
      <c r="C100" s="41">
        <v>396722.67599999998</v>
      </c>
      <c r="D100" s="41">
        <v>0</v>
      </c>
      <c r="E100" s="15">
        <v>205195.63620000001</v>
      </c>
      <c r="F100" s="461">
        <f t="shared" si="1"/>
        <v>191527.03979999997</v>
      </c>
      <c r="G100" s="112"/>
      <c r="H100" s="112"/>
      <c r="I100" s="112"/>
      <c r="J100" s="112"/>
      <c r="K100" s="112"/>
    </row>
    <row r="101" spans="1:11" s="45" customFormat="1" x14ac:dyDescent="0.25">
      <c r="A101" s="460" t="s">
        <v>1207</v>
      </c>
      <c r="B101" s="36" t="s">
        <v>849</v>
      </c>
      <c r="C101" s="41">
        <v>977804.71320000011</v>
      </c>
      <c r="D101" s="41">
        <v>0</v>
      </c>
      <c r="E101" s="15">
        <v>834401.13414000021</v>
      </c>
      <c r="F101" s="461">
        <f t="shared" si="1"/>
        <v>143403.5790599999</v>
      </c>
      <c r="G101" s="112"/>
      <c r="H101" s="112"/>
      <c r="I101" s="112"/>
      <c r="J101" s="112"/>
      <c r="K101" s="112"/>
    </row>
    <row r="102" spans="1:11" s="45" customFormat="1" x14ac:dyDescent="0.25">
      <c r="A102" s="460" t="s">
        <v>1208</v>
      </c>
      <c r="B102" s="36" t="s">
        <v>850</v>
      </c>
      <c r="C102" s="41">
        <v>171774.25109999999</v>
      </c>
      <c r="D102" s="41">
        <v>0</v>
      </c>
      <c r="E102" s="15">
        <v>91679.61</v>
      </c>
      <c r="F102" s="461">
        <f t="shared" si="1"/>
        <v>80094.641099999993</v>
      </c>
      <c r="G102" s="112"/>
      <c r="H102" s="112"/>
      <c r="I102" s="112"/>
      <c r="J102" s="112"/>
      <c r="K102" s="112"/>
    </row>
    <row r="103" spans="1:11" s="45" customFormat="1" x14ac:dyDescent="0.25">
      <c r="A103" s="460" t="s">
        <v>1209</v>
      </c>
      <c r="B103" s="36" t="s">
        <v>851</v>
      </c>
      <c r="C103" s="41">
        <v>30004.236000000001</v>
      </c>
      <c r="D103" s="41">
        <v>0</v>
      </c>
      <c r="E103" s="15">
        <v>31754.483100000001</v>
      </c>
      <c r="F103" s="461">
        <f t="shared" si="1"/>
        <v>-1750.2471000000005</v>
      </c>
      <c r="G103" s="112"/>
      <c r="H103" s="112"/>
      <c r="I103" s="112"/>
      <c r="J103" s="112"/>
      <c r="K103" s="112"/>
    </row>
    <row r="104" spans="1:11" s="45" customFormat="1" x14ac:dyDescent="0.25">
      <c r="A104" s="460" t="s">
        <v>1210</v>
      </c>
      <c r="B104" s="36" t="s">
        <v>852</v>
      </c>
      <c r="C104" s="41">
        <v>505321.34130000003</v>
      </c>
      <c r="D104" s="41">
        <v>0</v>
      </c>
      <c r="E104" s="15">
        <v>783360.59490000014</v>
      </c>
      <c r="F104" s="461">
        <f t="shared" si="1"/>
        <v>-278039.25360000011</v>
      </c>
      <c r="G104" s="112"/>
      <c r="H104" s="112"/>
      <c r="I104" s="112"/>
      <c r="J104" s="112"/>
      <c r="K104" s="112"/>
    </row>
    <row r="105" spans="1:11" s="45" customFormat="1" x14ac:dyDescent="0.25">
      <c r="A105" s="460" t="s">
        <v>1211</v>
      </c>
      <c r="B105" s="36" t="s">
        <v>853</v>
      </c>
      <c r="C105" s="41">
        <v>21669.726000000002</v>
      </c>
      <c r="D105" s="41">
        <v>0</v>
      </c>
      <c r="E105" s="15">
        <v>960135.55200000003</v>
      </c>
      <c r="F105" s="461">
        <f t="shared" si="1"/>
        <v>-938465.826</v>
      </c>
      <c r="G105" s="112"/>
      <c r="H105" s="112"/>
      <c r="I105" s="112"/>
      <c r="J105" s="112"/>
      <c r="K105" s="112"/>
    </row>
    <row r="106" spans="1:11" s="45" customFormat="1" x14ac:dyDescent="0.25">
      <c r="A106" s="460" t="s">
        <v>1212</v>
      </c>
      <c r="B106" s="36" t="s">
        <v>854</v>
      </c>
      <c r="C106" s="41">
        <v>1420283.8491000002</v>
      </c>
      <c r="D106" s="41">
        <v>0</v>
      </c>
      <c r="E106" s="15">
        <v>51673.962000000007</v>
      </c>
      <c r="F106" s="461">
        <f t="shared" si="1"/>
        <v>1368609.8871000002</v>
      </c>
      <c r="G106" s="112"/>
      <c r="H106" s="112"/>
      <c r="I106" s="112"/>
      <c r="J106" s="112"/>
      <c r="K106" s="112"/>
    </row>
    <row r="107" spans="1:11" s="45" customFormat="1" x14ac:dyDescent="0.25">
      <c r="A107" s="460" t="s">
        <v>1213</v>
      </c>
      <c r="B107" s="36" t="s">
        <v>855</v>
      </c>
      <c r="C107" s="41">
        <v>535325.5773</v>
      </c>
      <c r="D107" s="41">
        <v>0</v>
      </c>
      <c r="E107" s="15">
        <v>1649949.6066600003</v>
      </c>
      <c r="F107" s="461">
        <f t="shared" si="1"/>
        <v>-1114624.0293600003</v>
      </c>
      <c r="G107" s="112"/>
      <c r="H107" s="112"/>
      <c r="I107" s="112"/>
      <c r="J107" s="112"/>
      <c r="K107" s="112"/>
    </row>
    <row r="108" spans="1:11" s="45" customFormat="1" x14ac:dyDescent="0.25">
      <c r="A108" s="460" t="s">
        <v>1214</v>
      </c>
      <c r="B108" s="36" t="s">
        <v>856</v>
      </c>
      <c r="C108" s="41">
        <v>1292015.7402000003</v>
      </c>
      <c r="D108" s="41">
        <v>0</v>
      </c>
      <c r="E108" s="15">
        <v>1512046.8042000006</v>
      </c>
      <c r="F108" s="461">
        <f t="shared" si="1"/>
        <v>-220031.06400000025</v>
      </c>
      <c r="G108" s="112"/>
      <c r="H108" s="112"/>
      <c r="I108" s="112"/>
      <c r="J108" s="112"/>
      <c r="K108" s="112"/>
    </row>
    <row r="109" spans="1:11" s="45" customFormat="1" x14ac:dyDescent="0.25">
      <c r="A109" s="460" t="s">
        <v>1215</v>
      </c>
      <c r="B109" s="36" t="s">
        <v>1216</v>
      </c>
      <c r="C109" s="41">
        <v>1215421.5933000001</v>
      </c>
      <c r="D109" s="41">
        <v>0</v>
      </c>
      <c r="E109" s="15">
        <v>61675.374000000003</v>
      </c>
      <c r="F109" s="461">
        <f t="shared" si="1"/>
        <v>1153746.2193</v>
      </c>
      <c r="G109" s="112"/>
      <c r="H109" s="112"/>
      <c r="I109" s="112"/>
      <c r="J109" s="112"/>
      <c r="K109" s="112"/>
    </row>
    <row r="110" spans="1:11" s="45" customFormat="1" x14ac:dyDescent="0.25">
      <c r="A110" s="460" t="s">
        <v>1217</v>
      </c>
      <c r="B110" s="36" t="s">
        <v>857</v>
      </c>
      <c r="C110" s="41">
        <v>75093.935100000002</v>
      </c>
      <c r="D110" s="41">
        <v>0</v>
      </c>
      <c r="E110" s="15">
        <v>670261.29420000012</v>
      </c>
      <c r="F110" s="461">
        <f t="shared" si="1"/>
        <v>-595167.35910000012</v>
      </c>
      <c r="G110" s="112"/>
      <c r="H110" s="112"/>
      <c r="I110" s="112"/>
      <c r="J110" s="112"/>
      <c r="K110" s="112"/>
    </row>
    <row r="111" spans="1:11" s="45" customFormat="1" x14ac:dyDescent="0.25">
      <c r="A111" s="460" t="s">
        <v>1218</v>
      </c>
      <c r="B111" s="36" t="s">
        <v>858</v>
      </c>
      <c r="C111" s="41">
        <v>46673.256000000001</v>
      </c>
      <c r="D111" s="41">
        <v>0</v>
      </c>
      <c r="E111" s="15">
        <v>83345.099999999991</v>
      </c>
      <c r="F111" s="461">
        <f t="shared" si="1"/>
        <v>-36671.84399999999</v>
      </c>
      <c r="G111" s="112"/>
      <c r="H111" s="112"/>
      <c r="I111" s="112"/>
      <c r="J111" s="112"/>
      <c r="K111" s="112"/>
    </row>
    <row r="112" spans="1:11" s="45" customFormat="1" x14ac:dyDescent="0.25">
      <c r="A112" s="460" t="s">
        <v>1219</v>
      </c>
      <c r="B112" s="36" t="s">
        <v>859</v>
      </c>
      <c r="C112" s="41">
        <v>16669.02</v>
      </c>
      <c r="D112" s="41">
        <v>0</v>
      </c>
      <c r="E112" s="15">
        <v>8334.51</v>
      </c>
      <c r="F112" s="461">
        <f t="shared" si="1"/>
        <v>8334.51</v>
      </c>
      <c r="G112" s="112"/>
      <c r="H112" s="112"/>
      <c r="I112" s="112"/>
      <c r="J112" s="112"/>
      <c r="K112" s="112"/>
    </row>
    <row r="113" spans="1:15" s="45" customFormat="1" x14ac:dyDescent="0.25">
      <c r="A113" s="460" t="s">
        <v>1220</v>
      </c>
      <c r="B113" s="36" t="s">
        <v>860</v>
      </c>
      <c r="C113" s="41">
        <v>1707324.3735000007</v>
      </c>
      <c r="D113" s="41">
        <v>0</v>
      </c>
      <c r="E113" s="15">
        <v>5296914.4853999997</v>
      </c>
      <c r="F113" s="461">
        <f t="shared" si="1"/>
        <v>-3589590.111899999</v>
      </c>
      <c r="G113" s="112"/>
      <c r="H113" s="112"/>
      <c r="I113" s="112"/>
      <c r="J113" s="112"/>
      <c r="K113" s="112"/>
    </row>
    <row r="114" spans="1:15" s="45" customFormat="1" x14ac:dyDescent="0.25">
      <c r="A114" s="460" t="s">
        <v>1221</v>
      </c>
      <c r="B114" s="36" t="s">
        <v>861</v>
      </c>
      <c r="C114" s="41">
        <v>490235.87820000015</v>
      </c>
      <c r="D114" s="41">
        <v>0</v>
      </c>
      <c r="E114" s="15">
        <v>21669.726000000002</v>
      </c>
      <c r="F114" s="461">
        <f t="shared" si="1"/>
        <v>468566.15220000013</v>
      </c>
      <c r="G114" s="112"/>
      <c r="H114" s="112"/>
      <c r="I114" s="112"/>
      <c r="J114" s="112"/>
      <c r="K114" s="112"/>
    </row>
    <row r="115" spans="1:15" s="45" customFormat="1" x14ac:dyDescent="0.25">
      <c r="A115" s="460" t="s">
        <v>1222</v>
      </c>
      <c r="B115" s="36" t="s">
        <v>862</v>
      </c>
      <c r="C115" s="41">
        <v>756856.85310000018</v>
      </c>
      <c r="D115" s="41">
        <v>0</v>
      </c>
      <c r="E115" s="15">
        <v>481901.36820000003</v>
      </c>
      <c r="F115" s="461">
        <f t="shared" si="1"/>
        <v>274955.48490000016</v>
      </c>
      <c r="G115" s="112"/>
      <c r="H115" s="112"/>
      <c r="I115" s="112"/>
      <c r="J115" s="112"/>
      <c r="K115" s="112"/>
    </row>
    <row r="116" spans="1:15" s="45" customFormat="1" x14ac:dyDescent="0.25">
      <c r="A116" s="462" t="s">
        <v>1223</v>
      </c>
      <c r="B116" s="36" t="s">
        <v>863</v>
      </c>
      <c r="C116" s="41">
        <v>0</v>
      </c>
      <c r="D116" s="41">
        <v>0</v>
      </c>
      <c r="E116" s="15">
        <v>243367.69200000004</v>
      </c>
      <c r="F116" s="461">
        <f t="shared" si="1"/>
        <v>-243367.69200000004</v>
      </c>
      <c r="G116" s="112"/>
      <c r="H116" s="112"/>
      <c r="I116" s="112"/>
      <c r="J116" s="112"/>
      <c r="K116" s="112"/>
    </row>
    <row r="117" spans="1:15" s="45" customFormat="1" x14ac:dyDescent="0.25">
      <c r="A117" s="460" t="s">
        <v>1224</v>
      </c>
      <c r="B117" s="36" t="s">
        <v>864</v>
      </c>
      <c r="C117" s="41">
        <v>108348.63</v>
      </c>
      <c r="D117" s="41">
        <v>0</v>
      </c>
      <c r="E117" s="15">
        <v>306709.96800000005</v>
      </c>
      <c r="F117" s="461">
        <f t="shared" si="1"/>
        <v>-198361.33800000005</v>
      </c>
      <c r="G117" s="112"/>
      <c r="H117" s="112"/>
      <c r="I117" s="112"/>
      <c r="J117" s="112"/>
      <c r="K117" s="112"/>
    </row>
    <row r="118" spans="1:15" s="45" customFormat="1" x14ac:dyDescent="0.25">
      <c r="A118" s="460" t="s">
        <v>1225</v>
      </c>
      <c r="B118" s="36" t="s">
        <v>865</v>
      </c>
      <c r="C118" s="41">
        <v>160022.59200000006</v>
      </c>
      <c r="D118" s="41">
        <v>0</v>
      </c>
      <c r="E118" s="15">
        <v>143353.57200000001</v>
      </c>
      <c r="F118" s="461">
        <f t="shared" si="1"/>
        <v>16669.020000000048</v>
      </c>
      <c r="G118" s="112"/>
      <c r="H118" s="112"/>
      <c r="I118" s="112"/>
      <c r="J118" s="112"/>
      <c r="K118" s="112"/>
    </row>
    <row r="119" spans="1:15" s="45" customFormat="1" x14ac:dyDescent="0.25">
      <c r="A119" s="460" t="s">
        <v>1226</v>
      </c>
      <c r="B119" s="36" t="s">
        <v>866</v>
      </c>
      <c r="C119" s="41">
        <v>13418.561099999999</v>
      </c>
      <c r="D119" s="41">
        <v>0</v>
      </c>
      <c r="E119" s="15">
        <v>13335.216</v>
      </c>
      <c r="F119" s="461">
        <f t="shared" si="1"/>
        <v>83.345099999998638</v>
      </c>
      <c r="G119" s="112"/>
      <c r="H119" s="112"/>
      <c r="I119" s="112"/>
      <c r="J119" s="112"/>
      <c r="K119" s="112"/>
    </row>
    <row r="120" spans="1:15" s="45" customFormat="1" x14ac:dyDescent="0.25">
      <c r="A120" s="460" t="s">
        <v>1227</v>
      </c>
      <c r="B120" s="36" t="s">
        <v>867</v>
      </c>
      <c r="C120" s="41">
        <v>195110.87909999999</v>
      </c>
      <c r="D120" s="41">
        <v>0</v>
      </c>
      <c r="E120" s="15">
        <v>158522.38020000001</v>
      </c>
      <c r="F120" s="461">
        <f t="shared" si="1"/>
        <v>36588.498899999977</v>
      </c>
      <c r="G120" s="112"/>
      <c r="H120" s="112"/>
      <c r="I120" s="112"/>
      <c r="J120" s="112"/>
      <c r="K120" s="112"/>
    </row>
    <row r="121" spans="1:15" s="45" customFormat="1" x14ac:dyDescent="0.25">
      <c r="A121" s="460" t="s">
        <v>1228</v>
      </c>
      <c r="B121" s="36" t="s">
        <v>868</v>
      </c>
      <c r="C121" s="41">
        <v>21669.726000000002</v>
      </c>
      <c r="D121" s="41">
        <v>0</v>
      </c>
      <c r="E121" s="15">
        <v>48340.158000000003</v>
      </c>
      <c r="F121" s="461">
        <f t="shared" si="1"/>
        <v>-26670.432000000001</v>
      </c>
      <c r="G121" s="112"/>
      <c r="H121" s="112"/>
      <c r="I121" s="112"/>
      <c r="J121" s="112"/>
      <c r="K121" s="112"/>
    </row>
    <row r="122" spans="1:15" s="45" customFormat="1" x14ac:dyDescent="0.25">
      <c r="A122" s="460" t="s">
        <v>1229</v>
      </c>
      <c r="B122" s="36" t="s">
        <v>869</v>
      </c>
      <c r="C122" s="41">
        <v>190193.51820000002</v>
      </c>
      <c r="D122" s="41">
        <v>0</v>
      </c>
      <c r="E122" s="15">
        <v>190110.17310000001</v>
      </c>
      <c r="F122" s="461">
        <f t="shared" si="1"/>
        <v>83.345100000005914</v>
      </c>
      <c r="G122" s="112"/>
      <c r="H122" s="112"/>
      <c r="I122" s="112"/>
      <c r="J122" s="112"/>
      <c r="K122" s="112"/>
    </row>
    <row r="123" spans="1:15" s="45" customFormat="1" x14ac:dyDescent="0.25">
      <c r="A123" s="460" t="s">
        <v>1230</v>
      </c>
      <c r="B123" s="36" t="s">
        <v>1231</v>
      </c>
      <c r="C123" s="41">
        <v>273538.61820000003</v>
      </c>
      <c r="D123" s="41">
        <v>0</v>
      </c>
      <c r="E123" s="15">
        <v>172641.04014</v>
      </c>
      <c r="F123" s="461">
        <f t="shared" si="1"/>
        <v>100897.57806000003</v>
      </c>
      <c r="G123" s="112"/>
      <c r="H123" s="112"/>
      <c r="I123" s="112"/>
      <c r="J123" s="112"/>
      <c r="K123" s="112"/>
    </row>
    <row r="124" spans="1:15" s="45" customFormat="1" x14ac:dyDescent="0.25">
      <c r="A124" s="460" t="s">
        <v>1232</v>
      </c>
      <c r="B124" s="36" t="s">
        <v>870</v>
      </c>
      <c r="C124" s="41">
        <v>3850126.8944999995</v>
      </c>
      <c r="D124" s="41">
        <v>0</v>
      </c>
      <c r="E124" s="15">
        <v>13435596.838439997</v>
      </c>
      <c r="F124" s="461">
        <f t="shared" si="1"/>
        <v>-9585469.9439399987</v>
      </c>
      <c r="G124" s="112"/>
      <c r="H124" s="112"/>
      <c r="I124" s="112"/>
      <c r="J124" s="112"/>
      <c r="K124" s="112"/>
    </row>
    <row r="125" spans="1:15" s="45" customFormat="1" x14ac:dyDescent="0.25">
      <c r="A125" s="460" t="s">
        <v>1233</v>
      </c>
      <c r="B125" s="36" t="s">
        <v>871</v>
      </c>
      <c r="C125" s="41">
        <v>76677.491999999998</v>
      </c>
      <c r="D125" s="41">
        <v>0</v>
      </c>
      <c r="E125" s="15">
        <v>114016.09680000001</v>
      </c>
      <c r="F125" s="461">
        <f t="shared" si="1"/>
        <v>-37338.604800000016</v>
      </c>
      <c r="G125" s="112"/>
      <c r="H125" s="112"/>
      <c r="I125" s="112"/>
      <c r="J125" s="112"/>
      <c r="K125" s="112"/>
      <c r="M125" s="112"/>
      <c r="N125" s="463"/>
      <c r="O125" s="464"/>
    </row>
    <row r="126" spans="1:15" s="45" customFormat="1" x14ac:dyDescent="0.25">
      <c r="A126" s="460" t="s">
        <v>1234</v>
      </c>
      <c r="B126" s="36" t="s">
        <v>872</v>
      </c>
      <c r="C126" s="41">
        <v>235199.87220000001</v>
      </c>
      <c r="D126" s="41">
        <v>0</v>
      </c>
      <c r="E126" s="15">
        <v>235116.52709999998</v>
      </c>
      <c r="F126" s="461">
        <f t="shared" si="1"/>
        <v>83.345100000035018</v>
      </c>
      <c r="G126" s="112"/>
      <c r="H126" s="112"/>
      <c r="I126" s="112"/>
      <c r="J126" s="112"/>
      <c r="K126" s="112"/>
      <c r="M126" s="112"/>
      <c r="N126" s="463"/>
    </row>
    <row r="127" spans="1:15" s="45" customFormat="1" x14ac:dyDescent="0.25">
      <c r="A127" s="460" t="s">
        <v>1235</v>
      </c>
      <c r="B127" s="36" t="s">
        <v>873</v>
      </c>
      <c r="C127" s="41">
        <v>675262.00020000013</v>
      </c>
      <c r="D127" s="41">
        <v>0</v>
      </c>
      <c r="E127" s="15">
        <v>274238.71704000002</v>
      </c>
      <c r="F127" s="461">
        <f t="shared" si="1"/>
        <v>401023.28316000011</v>
      </c>
      <c r="G127" s="112"/>
      <c r="H127" s="112"/>
      <c r="I127" s="112"/>
      <c r="J127" s="112"/>
      <c r="K127" s="112"/>
    </row>
    <row r="128" spans="1:15" s="45" customFormat="1" x14ac:dyDescent="0.25">
      <c r="A128" s="460" t="s">
        <v>1236</v>
      </c>
      <c r="B128" s="36" t="s">
        <v>874</v>
      </c>
      <c r="C128" s="41">
        <v>8334.51</v>
      </c>
      <c r="D128" s="41">
        <v>0</v>
      </c>
      <c r="E128" s="15">
        <v>81678.197999999989</v>
      </c>
      <c r="F128" s="461">
        <f t="shared" si="1"/>
        <v>-73343.687999999995</v>
      </c>
      <c r="G128" s="112"/>
      <c r="H128" s="112"/>
      <c r="I128" s="112"/>
      <c r="J128" s="112"/>
      <c r="K128" s="112"/>
    </row>
    <row r="129" spans="1:11" s="45" customFormat="1" x14ac:dyDescent="0.25">
      <c r="A129" s="460" t="s">
        <v>1237</v>
      </c>
      <c r="B129" s="36" t="s">
        <v>875</v>
      </c>
      <c r="C129" s="41">
        <v>1215421.5933000003</v>
      </c>
      <c r="D129" s="41">
        <v>0</v>
      </c>
      <c r="E129" s="15">
        <v>3019592.9729999988</v>
      </c>
      <c r="F129" s="461">
        <f t="shared" si="1"/>
        <v>-1804171.3796999985</v>
      </c>
      <c r="G129" s="112"/>
      <c r="H129" s="112"/>
      <c r="I129" s="112"/>
      <c r="J129" s="112"/>
      <c r="K129" s="112"/>
    </row>
    <row r="130" spans="1:11" s="45" customFormat="1" x14ac:dyDescent="0.25">
      <c r="A130" s="460" t="s">
        <v>1238</v>
      </c>
      <c r="B130" s="36" t="s">
        <v>876</v>
      </c>
      <c r="C130" s="41">
        <v>131851.94819999998</v>
      </c>
      <c r="D130" s="41">
        <v>0</v>
      </c>
      <c r="E130" s="15">
        <v>985222.42710000009</v>
      </c>
      <c r="F130" s="461">
        <f t="shared" si="1"/>
        <v>-853370.4789000001</v>
      </c>
      <c r="G130" s="112"/>
      <c r="H130" s="112"/>
      <c r="I130" s="112"/>
      <c r="J130" s="112"/>
      <c r="K130" s="112"/>
    </row>
    <row r="131" spans="1:11" s="45" customFormat="1" x14ac:dyDescent="0.25">
      <c r="A131" s="460" t="s">
        <v>1239</v>
      </c>
      <c r="B131" s="36" t="s">
        <v>877</v>
      </c>
      <c r="C131" s="41">
        <v>297041.93639999995</v>
      </c>
      <c r="D131" s="41">
        <v>0</v>
      </c>
      <c r="E131" s="15">
        <v>433561.21020000009</v>
      </c>
      <c r="F131" s="461">
        <f t="shared" si="1"/>
        <v>-136519.27380000014</v>
      </c>
      <c r="G131" s="112"/>
      <c r="H131" s="112"/>
      <c r="I131" s="112"/>
      <c r="J131" s="112"/>
      <c r="K131" s="112"/>
    </row>
    <row r="132" spans="1:11" s="45" customFormat="1" x14ac:dyDescent="0.25">
      <c r="A132" s="460" t="s">
        <v>1240</v>
      </c>
      <c r="B132" s="36" t="s">
        <v>878</v>
      </c>
      <c r="C132" s="41">
        <v>658592.98020000011</v>
      </c>
      <c r="D132" s="41">
        <v>0</v>
      </c>
      <c r="E132" s="15">
        <v>518139.81768000004</v>
      </c>
      <c r="F132" s="461">
        <f t="shared" si="1"/>
        <v>140453.16252000007</v>
      </c>
      <c r="G132" s="112"/>
      <c r="H132" s="112"/>
      <c r="I132" s="112"/>
      <c r="J132" s="112"/>
      <c r="K132" s="112"/>
    </row>
    <row r="133" spans="1:11" s="45" customFormat="1" x14ac:dyDescent="0.25">
      <c r="A133" s="460" t="s">
        <v>1241</v>
      </c>
      <c r="B133" s="36" t="s">
        <v>879</v>
      </c>
      <c r="C133" s="41">
        <v>60008.472000000002</v>
      </c>
      <c r="D133" s="41">
        <v>0</v>
      </c>
      <c r="E133" s="15">
        <v>139303.00014000002</v>
      </c>
      <c r="F133" s="461">
        <f t="shared" si="1"/>
        <v>-79294.528140000009</v>
      </c>
      <c r="G133" s="112"/>
      <c r="H133" s="112"/>
      <c r="I133" s="112"/>
      <c r="J133" s="112"/>
      <c r="K133" s="112"/>
    </row>
    <row r="134" spans="1:11" s="45" customFormat="1" x14ac:dyDescent="0.25">
      <c r="A134" s="460" t="s">
        <v>1242</v>
      </c>
      <c r="B134" s="36" t="s">
        <v>880</v>
      </c>
      <c r="C134" s="41">
        <v>630255.64620000008</v>
      </c>
      <c r="D134" s="41">
        <v>0</v>
      </c>
      <c r="E134" s="15">
        <v>1252426.8177000002</v>
      </c>
      <c r="F134" s="461">
        <f t="shared" si="1"/>
        <v>-622171.17150000017</v>
      </c>
      <c r="G134" s="112"/>
      <c r="H134" s="112"/>
      <c r="I134" s="112"/>
      <c r="J134" s="112"/>
      <c r="K134" s="112"/>
    </row>
    <row r="135" spans="1:11" s="45" customFormat="1" x14ac:dyDescent="0.25">
      <c r="A135" s="460" t="s">
        <v>1243</v>
      </c>
      <c r="B135" s="36" t="s">
        <v>881</v>
      </c>
      <c r="C135" s="41">
        <v>213530.14619999999</v>
      </c>
      <c r="D135" s="41">
        <v>0</v>
      </c>
      <c r="E135" s="15">
        <v>344331.94614000001</v>
      </c>
      <c r="F135" s="461">
        <f t="shared" si="1"/>
        <v>-130801.79994000003</v>
      </c>
      <c r="G135" s="112"/>
      <c r="H135" s="112"/>
      <c r="I135" s="112"/>
      <c r="J135" s="112"/>
      <c r="K135" s="112"/>
    </row>
    <row r="136" spans="1:11" s="45" customFormat="1" x14ac:dyDescent="0.25">
      <c r="A136" s="460" t="s">
        <v>1244</v>
      </c>
      <c r="B136" s="36" t="s">
        <v>882</v>
      </c>
      <c r="C136" s="41">
        <v>0</v>
      </c>
      <c r="D136" s="41">
        <v>0</v>
      </c>
      <c r="E136" s="15">
        <v>8334.51</v>
      </c>
      <c r="F136" s="461">
        <f t="shared" si="1"/>
        <v>-8334.51</v>
      </c>
      <c r="G136" s="112"/>
      <c r="H136" s="112"/>
      <c r="I136" s="112"/>
      <c r="J136" s="112"/>
      <c r="K136" s="112"/>
    </row>
    <row r="137" spans="1:11" s="45" customFormat="1" x14ac:dyDescent="0.25">
      <c r="A137" s="460" t="s">
        <v>1245</v>
      </c>
      <c r="B137" s="36" t="s">
        <v>883</v>
      </c>
      <c r="C137" s="41">
        <v>345298.74930000002</v>
      </c>
      <c r="D137" s="41">
        <v>0</v>
      </c>
      <c r="E137" s="15">
        <v>280039.53600000002</v>
      </c>
      <c r="F137" s="461">
        <f t="shared" ref="F137:F200" si="2">C137+D137-E137</f>
        <v>65259.213300000003</v>
      </c>
      <c r="G137" s="112"/>
      <c r="H137" s="112"/>
      <c r="I137" s="112"/>
      <c r="J137" s="112"/>
      <c r="K137" s="112"/>
    </row>
    <row r="138" spans="1:11" s="45" customFormat="1" x14ac:dyDescent="0.25">
      <c r="A138" s="460" t="s">
        <v>1246</v>
      </c>
      <c r="B138" s="36" t="s">
        <v>884</v>
      </c>
      <c r="C138" s="41">
        <v>850870.1259000001</v>
      </c>
      <c r="D138" s="41">
        <v>0</v>
      </c>
      <c r="E138" s="15">
        <v>1375144.1429399999</v>
      </c>
      <c r="F138" s="461">
        <f t="shared" si="2"/>
        <v>-524274.01703999983</v>
      </c>
      <c r="G138" s="112"/>
      <c r="H138" s="112"/>
      <c r="I138" s="112"/>
      <c r="J138" s="112"/>
      <c r="K138" s="112"/>
    </row>
    <row r="139" spans="1:11" s="45" customFormat="1" x14ac:dyDescent="0.25">
      <c r="A139" s="460" t="s">
        <v>1247</v>
      </c>
      <c r="B139" s="36" t="s">
        <v>885</v>
      </c>
      <c r="C139" s="41">
        <v>393388.87200000003</v>
      </c>
      <c r="D139" s="41">
        <v>0</v>
      </c>
      <c r="E139" s="15">
        <v>160889.38104000001</v>
      </c>
      <c r="F139" s="461">
        <f t="shared" si="2"/>
        <v>232499.49096000002</v>
      </c>
      <c r="G139" s="112"/>
      <c r="H139" s="112"/>
      <c r="I139" s="112"/>
      <c r="J139" s="112"/>
      <c r="K139" s="112"/>
    </row>
    <row r="140" spans="1:11" s="45" customFormat="1" x14ac:dyDescent="0.25">
      <c r="A140" s="460" t="s">
        <v>1248</v>
      </c>
      <c r="B140" s="36" t="s">
        <v>886</v>
      </c>
      <c r="C140" s="41">
        <v>541743.15</v>
      </c>
      <c r="D140" s="41">
        <v>0</v>
      </c>
      <c r="E140" s="15">
        <v>1359608.6163000003</v>
      </c>
      <c r="F140" s="461">
        <f t="shared" si="2"/>
        <v>-817865.46630000032</v>
      </c>
      <c r="G140" s="112"/>
      <c r="H140" s="112"/>
      <c r="I140" s="112"/>
      <c r="J140" s="112"/>
      <c r="K140" s="112"/>
    </row>
    <row r="141" spans="1:11" s="45" customFormat="1" x14ac:dyDescent="0.25">
      <c r="A141" s="460" t="s">
        <v>1249</v>
      </c>
      <c r="B141" s="36" t="s">
        <v>887</v>
      </c>
      <c r="C141" s="41">
        <v>820365.81930000032</v>
      </c>
      <c r="D141" s="41">
        <v>0</v>
      </c>
      <c r="E141" s="15">
        <v>679545.93834000011</v>
      </c>
      <c r="F141" s="461">
        <f t="shared" si="2"/>
        <v>140819.88096000021</v>
      </c>
      <c r="G141" s="112"/>
      <c r="H141" s="112"/>
      <c r="I141" s="112"/>
      <c r="J141" s="112"/>
      <c r="K141" s="112"/>
    </row>
    <row r="142" spans="1:11" s="45" customFormat="1" x14ac:dyDescent="0.25">
      <c r="A142" s="462" t="s">
        <v>1250</v>
      </c>
      <c r="B142" s="36" t="s">
        <v>888</v>
      </c>
      <c r="C142" s="41">
        <v>261703.61400000003</v>
      </c>
      <c r="D142" s="41">
        <v>0</v>
      </c>
      <c r="E142" s="15">
        <v>143353.57199999999</v>
      </c>
      <c r="F142" s="461">
        <f t="shared" si="2"/>
        <v>118350.04200000004</v>
      </c>
      <c r="G142" s="112"/>
      <c r="H142" s="112"/>
      <c r="I142" s="112"/>
      <c r="J142" s="112"/>
      <c r="K142" s="112"/>
    </row>
    <row r="143" spans="1:11" s="45" customFormat="1" x14ac:dyDescent="0.25">
      <c r="A143" s="460" t="s">
        <v>1251</v>
      </c>
      <c r="B143" s="36" t="s">
        <v>889</v>
      </c>
      <c r="C143" s="41">
        <v>1323603.5331000001</v>
      </c>
      <c r="D143" s="41">
        <v>0</v>
      </c>
      <c r="E143" s="15">
        <v>333463.7451</v>
      </c>
      <c r="F143" s="461">
        <f t="shared" si="2"/>
        <v>990139.78800000018</v>
      </c>
      <c r="G143" s="112"/>
      <c r="H143" s="112"/>
      <c r="I143" s="112"/>
      <c r="J143" s="112"/>
      <c r="K143" s="112"/>
    </row>
    <row r="144" spans="1:11" s="45" customFormat="1" x14ac:dyDescent="0.25">
      <c r="A144" s="460" t="s">
        <v>1252</v>
      </c>
      <c r="B144" s="36" t="s">
        <v>890</v>
      </c>
      <c r="C144" s="41">
        <v>75010.59</v>
      </c>
      <c r="D144" s="41">
        <v>0</v>
      </c>
      <c r="E144" s="15">
        <v>280039.53600000002</v>
      </c>
      <c r="F144" s="461">
        <f t="shared" si="2"/>
        <v>-205028.94600000003</v>
      </c>
      <c r="G144" s="112"/>
      <c r="H144" s="112"/>
      <c r="I144" s="112"/>
      <c r="J144" s="112"/>
      <c r="K144" s="112"/>
    </row>
    <row r="145" spans="1:11" s="45" customFormat="1" x14ac:dyDescent="0.25">
      <c r="A145" s="460" t="s">
        <v>1253</v>
      </c>
      <c r="B145" s="36" t="s">
        <v>891</v>
      </c>
      <c r="C145" s="41">
        <v>128351.45400000001</v>
      </c>
      <c r="D145" s="41">
        <v>0</v>
      </c>
      <c r="E145" s="15">
        <v>67542.869040000005</v>
      </c>
      <c r="F145" s="461">
        <f t="shared" si="2"/>
        <v>60808.584960000007</v>
      </c>
      <c r="G145" s="112"/>
      <c r="H145" s="112"/>
      <c r="I145" s="112"/>
      <c r="J145" s="112"/>
      <c r="K145" s="112"/>
    </row>
    <row r="146" spans="1:11" s="45" customFormat="1" x14ac:dyDescent="0.25">
      <c r="A146" s="460" t="s">
        <v>1254</v>
      </c>
      <c r="B146" s="36" t="s">
        <v>892</v>
      </c>
      <c r="C146" s="41">
        <v>100014.12000000001</v>
      </c>
      <c r="D146" s="41">
        <v>0</v>
      </c>
      <c r="E146" s="15">
        <v>136685.96400000001</v>
      </c>
      <c r="F146" s="461">
        <f t="shared" si="2"/>
        <v>-36671.843999999997</v>
      </c>
      <c r="G146" s="112"/>
      <c r="H146" s="112"/>
      <c r="I146" s="112"/>
      <c r="J146" s="112"/>
      <c r="K146" s="112"/>
    </row>
    <row r="147" spans="1:11" s="45" customFormat="1" x14ac:dyDescent="0.25">
      <c r="A147" s="460" t="s">
        <v>1255</v>
      </c>
      <c r="B147" s="36" t="s">
        <v>893</v>
      </c>
      <c r="C147" s="41">
        <v>38338.745999999999</v>
      </c>
      <c r="D147" s="41">
        <v>0</v>
      </c>
      <c r="E147" s="15">
        <v>110015.53200000001</v>
      </c>
      <c r="F147" s="461">
        <f t="shared" si="2"/>
        <v>-71676.786000000007</v>
      </c>
      <c r="G147" s="112"/>
      <c r="H147" s="112"/>
      <c r="I147" s="112"/>
      <c r="J147" s="112"/>
      <c r="K147" s="112"/>
    </row>
    <row r="148" spans="1:11" s="45" customFormat="1" x14ac:dyDescent="0.25">
      <c r="A148" s="460" t="s">
        <v>1256</v>
      </c>
      <c r="B148" s="36" t="s">
        <v>894</v>
      </c>
      <c r="C148" s="41">
        <v>4282771.3085999992</v>
      </c>
      <c r="D148" s="41">
        <v>0</v>
      </c>
      <c r="E148" s="15">
        <v>1623929.2664400002</v>
      </c>
      <c r="F148" s="461">
        <f t="shared" si="2"/>
        <v>2658842.0421599988</v>
      </c>
      <c r="G148" s="112"/>
      <c r="H148" s="112"/>
      <c r="I148" s="112"/>
      <c r="J148" s="112"/>
      <c r="K148" s="112"/>
    </row>
    <row r="149" spans="1:11" s="45" customFormat="1" x14ac:dyDescent="0.25">
      <c r="A149" s="460" t="s">
        <v>1257</v>
      </c>
      <c r="B149" s="36" t="s">
        <v>1258</v>
      </c>
      <c r="C149" s="41">
        <v>345215.40420000005</v>
      </c>
      <c r="D149" s="41">
        <v>0</v>
      </c>
      <c r="E149" s="15">
        <v>110098.87710000001</v>
      </c>
      <c r="F149" s="461">
        <f t="shared" si="2"/>
        <v>235116.52710000004</v>
      </c>
      <c r="G149" s="112"/>
      <c r="H149" s="112"/>
      <c r="I149" s="112"/>
      <c r="J149" s="112"/>
      <c r="K149" s="112"/>
    </row>
    <row r="150" spans="1:11" s="45" customFormat="1" x14ac:dyDescent="0.25">
      <c r="A150" s="460" t="s">
        <v>1259</v>
      </c>
      <c r="B150" s="36" t="s">
        <v>1260</v>
      </c>
      <c r="C150" s="41">
        <v>941882.97510000004</v>
      </c>
      <c r="D150" s="41">
        <v>0</v>
      </c>
      <c r="E150" s="15">
        <v>148354.27799999999</v>
      </c>
      <c r="F150" s="461">
        <f t="shared" si="2"/>
        <v>793528.69709999999</v>
      </c>
      <c r="G150" s="112"/>
      <c r="H150" s="112"/>
      <c r="I150" s="112"/>
      <c r="J150" s="112"/>
      <c r="K150" s="112"/>
    </row>
    <row r="151" spans="1:11" s="45" customFormat="1" x14ac:dyDescent="0.25">
      <c r="A151" s="460" t="s">
        <v>1261</v>
      </c>
      <c r="B151" s="36" t="s">
        <v>895</v>
      </c>
      <c r="C151" s="41">
        <v>101847.71219999999</v>
      </c>
      <c r="D151" s="41">
        <v>0</v>
      </c>
      <c r="E151" s="15">
        <v>923463.7080000001</v>
      </c>
      <c r="F151" s="461">
        <f t="shared" si="2"/>
        <v>-821615.99580000015</v>
      </c>
      <c r="G151" s="112"/>
      <c r="H151" s="112"/>
      <c r="I151" s="112"/>
      <c r="J151" s="112"/>
      <c r="K151" s="112"/>
    </row>
    <row r="152" spans="1:11" s="45" customFormat="1" x14ac:dyDescent="0.25">
      <c r="A152" s="460" t="s">
        <v>1262</v>
      </c>
      <c r="B152" s="36" t="s">
        <v>896</v>
      </c>
      <c r="C152" s="41">
        <v>311877.36420000007</v>
      </c>
      <c r="D152" s="41">
        <v>0</v>
      </c>
      <c r="E152" s="15">
        <v>587082.88439999998</v>
      </c>
      <c r="F152" s="461">
        <f t="shared" si="2"/>
        <v>-275205.52019999991</v>
      </c>
      <c r="G152" s="112"/>
      <c r="H152" s="112"/>
      <c r="I152" s="112"/>
      <c r="J152" s="112"/>
      <c r="K152" s="112"/>
    </row>
    <row r="153" spans="1:11" s="45" customFormat="1" x14ac:dyDescent="0.25">
      <c r="A153" s="460" t="s">
        <v>1263</v>
      </c>
      <c r="B153" s="36" t="s">
        <v>897</v>
      </c>
      <c r="C153" s="41">
        <v>51673.962</v>
      </c>
      <c r="D153" s="41">
        <v>0</v>
      </c>
      <c r="E153" s="15">
        <v>7834.4394000000002</v>
      </c>
      <c r="F153" s="461">
        <f t="shared" si="2"/>
        <v>43839.522599999997</v>
      </c>
      <c r="G153" s="112"/>
      <c r="H153" s="112"/>
      <c r="I153" s="112"/>
      <c r="J153" s="112"/>
      <c r="K153" s="112"/>
    </row>
    <row r="154" spans="1:11" s="45" customFormat="1" x14ac:dyDescent="0.25">
      <c r="A154" s="460" t="s">
        <v>1264</v>
      </c>
      <c r="B154" s="36" t="s">
        <v>898</v>
      </c>
      <c r="C154" s="41">
        <v>123434.09310000001</v>
      </c>
      <c r="D154" s="41">
        <v>0</v>
      </c>
      <c r="E154" s="15">
        <v>21669.726000000002</v>
      </c>
      <c r="F154" s="461">
        <f t="shared" si="2"/>
        <v>101764.3671</v>
      </c>
      <c r="G154" s="112"/>
      <c r="H154" s="112"/>
      <c r="I154" s="112"/>
      <c r="J154" s="112"/>
      <c r="K154" s="112"/>
    </row>
    <row r="155" spans="1:11" s="45" customFormat="1" x14ac:dyDescent="0.25">
      <c r="A155" s="460" t="s">
        <v>1265</v>
      </c>
      <c r="B155" s="36" t="s">
        <v>158</v>
      </c>
      <c r="C155" s="41">
        <v>8334.51</v>
      </c>
      <c r="D155" s="41">
        <v>0</v>
      </c>
      <c r="E155" s="15">
        <v>675178.65510000009</v>
      </c>
      <c r="F155" s="461">
        <f t="shared" si="2"/>
        <v>-666844.14510000008</v>
      </c>
      <c r="G155" s="112"/>
      <c r="H155" s="112"/>
      <c r="I155" s="112"/>
      <c r="J155" s="112"/>
      <c r="K155" s="112"/>
    </row>
    <row r="156" spans="1:11" s="45" customFormat="1" x14ac:dyDescent="0.25">
      <c r="A156" s="460" t="s">
        <v>1266</v>
      </c>
      <c r="B156" s="36" t="s">
        <v>899</v>
      </c>
      <c r="C156" s="41">
        <v>1059399.5661000004</v>
      </c>
      <c r="D156" s="41">
        <v>0</v>
      </c>
      <c r="E156" s="15">
        <v>783377.26392000006</v>
      </c>
      <c r="F156" s="461">
        <f t="shared" si="2"/>
        <v>276022.30218000035</v>
      </c>
      <c r="G156" s="112"/>
      <c r="H156" s="112"/>
      <c r="I156" s="112"/>
      <c r="J156" s="112"/>
      <c r="K156" s="112"/>
    </row>
    <row r="157" spans="1:11" s="45" customFormat="1" x14ac:dyDescent="0.25">
      <c r="A157" s="460" t="s">
        <v>1267</v>
      </c>
      <c r="B157" s="36" t="s">
        <v>900</v>
      </c>
      <c r="C157" s="41">
        <v>326879.48220000003</v>
      </c>
      <c r="D157" s="41">
        <v>0</v>
      </c>
      <c r="E157" s="15">
        <v>275105.50607999996</v>
      </c>
      <c r="F157" s="461">
        <f t="shared" si="2"/>
        <v>51773.976120000065</v>
      </c>
      <c r="G157" s="112"/>
      <c r="H157" s="112"/>
      <c r="I157" s="112"/>
      <c r="J157" s="112"/>
      <c r="K157" s="112"/>
    </row>
    <row r="158" spans="1:11" s="45" customFormat="1" x14ac:dyDescent="0.25">
      <c r="A158" s="460" t="s">
        <v>1268</v>
      </c>
      <c r="B158" s="36" t="s">
        <v>901</v>
      </c>
      <c r="C158" s="41">
        <v>8334.51</v>
      </c>
      <c r="D158" s="41">
        <v>0</v>
      </c>
      <c r="E158" s="15">
        <v>25870.319040000002</v>
      </c>
      <c r="F158" s="461">
        <f t="shared" si="2"/>
        <v>-17535.80904</v>
      </c>
      <c r="G158" s="112"/>
      <c r="H158" s="112"/>
      <c r="I158" s="112"/>
      <c r="J158" s="112"/>
      <c r="K158" s="112"/>
    </row>
    <row r="159" spans="1:11" s="45" customFormat="1" x14ac:dyDescent="0.25">
      <c r="A159" s="460" t="s">
        <v>1269</v>
      </c>
      <c r="B159" s="36" t="s">
        <v>902</v>
      </c>
      <c r="C159" s="41">
        <v>205112.29109999997</v>
      </c>
      <c r="D159" s="41">
        <v>0</v>
      </c>
      <c r="E159" s="15">
        <v>61675.374000000003</v>
      </c>
      <c r="F159" s="461">
        <f t="shared" si="2"/>
        <v>143436.91709999996</v>
      </c>
      <c r="G159" s="112"/>
      <c r="H159" s="112"/>
      <c r="I159" s="112"/>
      <c r="J159" s="112"/>
      <c r="K159" s="112"/>
    </row>
    <row r="160" spans="1:11" s="45" customFormat="1" x14ac:dyDescent="0.25">
      <c r="A160" s="460" t="s">
        <v>1270</v>
      </c>
      <c r="B160" s="36" t="s">
        <v>1271</v>
      </c>
      <c r="C160" s="41">
        <v>1352024.2122000002</v>
      </c>
      <c r="D160" s="41">
        <v>0</v>
      </c>
      <c r="E160" s="15">
        <v>804963.64481999981</v>
      </c>
      <c r="F160" s="461">
        <f t="shared" si="2"/>
        <v>547060.56738000037</v>
      </c>
      <c r="G160" s="112"/>
      <c r="H160" s="112"/>
      <c r="I160" s="112"/>
      <c r="J160" s="112"/>
      <c r="K160" s="112"/>
    </row>
    <row r="161" spans="1:11" s="45" customFormat="1" x14ac:dyDescent="0.25">
      <c r="A161" s="460" t="s">
        <v>1272</v>
      </c>
      <c r="B161" s="36" t="s">
        <v>903</v>
      </c>
      <c r="C161" s="41">
        <v>200194.9302</v>
      </c>
      <c r="D161" s="41">
        <v>0</v>
      </c>
      <c r="E161" s="15">
        <v>395572.5136200001</v>
      </c>
      <c r="F161" s="461">
        <f t="shared" si="2"/>
        <v>-195377.5834200001</v>
      </c>
      <c r="G161" s="112"/>
      <c r="H161" s="112"/>
      <c r="I161" s="112"/>
      <c r="J161" s="112"/>
      <c r="K161" s="112"/>
    </row>
    <row r="162" spans="1:11" s="45" customFormat="1" x14ac:dyDescent="0.25">
      <c r="A162" s="460" t="s">
        <v>1273</v>
      </c>
      <c r="B162" s="36" t="s">
        <v>904</v>
      </c>
      <c r="C162" s="41">
        <v>403556.97420000006</v>
      </c>
      <c r="D162" s="41">
        <v>0</v>
      </c>
      <c r="E162" s="15">
        <v>143353.57199999999</v>
      </c>
      <c r="F162" s="461">
        <f t="shared" si="2"/>
        <v>260203.40220000007</v>
      </c>
      <c r="G162" s="112"/>
      <c r="H162" s="112"/>
      <c r="I162" s="112"/>
      <c r="J162" s="112"/>
      <c r="K162" s="112"/>
    </row>
    <row r="163" spans="1:11" s="45" customFormat="1" x14ac:dyDescent="0.25">
      <c r="A163" s="460" t="s">
        <v>1274</v>
      </c>
      <c r="B163" s="36" t="s">
        <v>905</v>
      </c>
      <c r="C163" s="41">
        <v>110182.22219999999</v>
      </c>
      <c r="D163" s="41">
        <v>0</v>
      </c>
      <c r="E163" s="15">
        <v>835117.902</v>
      </c>
      <c r="F163" s="461">
        <f t="shared" si="2"/>
        <v>-724935.67980000004</v>
      </c>
      <c r="G163" s="112"/>
      <c r="H163" s="112"/>
      <c r="I163" s="112"/>
      <c r="J163" s="112"/>
      <c r="K163" s="112"/>
    </row>
    <row r="164" spans="1:11" s="45" customFormat="1" x14ac:dyDescent="0.25">
      <c r="A164" s="460" t="s">
        <v>1275</v>
      </c>
      <c r="B164" s="36" t="s">
        <v>906</v>
      </c>
      <c r="C164" s="41">
        <v>1026811.6320000002</v>
      </c>
      <c r="D164" s="41">
        <v>0</v>
      </c>
      <c r="E164" s="15">
        <v>2972119.6040400001</v>
      </c>
      <c r="F164" s="461">
        <f t="shared" si="2"/>
        <v>-1945307.9720399999</v>
      </c>
      <c r="G164" s="112"/>
      <c r="H164" s="112"/>
      <c r="I164" s="112"/>
      <c r="J164" s="112"/>
      <c r="K164" s="112"/>
    </row>
    <row r="165" spans="1:11" s="45" customFormat="1" x14ac:dyDescent="0.25">
      <c r="A165" s="460" t="s">
        <v>1276</v>
      </c>
      <c r="B165" s="36" t="s">
        <v>907</v>
      </c>
      <c r="C165" s="41">
        <v>215113.70310000004</v>
      </c>
      <c r="D165" s="41">
        <v>0</v>
      </c>
      <c r="E165" s="15">
        <v>232932.88548000003</v>
      </c>
      <c r="F165" s="461">
        <f t="shared" si="2"/>
        <v>-17819.182379999984</v>
      </c>
      <c r="G165" s="112"/>
      <c r="H165" s="112"/>
      <c r="I165" s="112"/>
      <c r="J165" s="112"/>
      <c r="K165" s="112"/>
    </row>
    <row r="166" spans="1:11" s="45" customFormat="1" x14ac:dyDescent="0.25">
      <c r="A166" s="460" t="s">
        <v>1277</v>
      </c>
      <c r="B166" s="36" t="s">
        <v>908</v>
      </c>
      <c r="C166" s="41">
        <v>188359.92600000004</v>
      </c>
      <c r="D166" s="41">
        <v>0</v>
      </c>
      <c r="E166" s="15">
        <v>223448.21309999999</v>
      </c>
      <c r="F166" s="461">
        <f t="shared" si="2"/>
        <v>-35088.287099999958</v>
      </c>
      <c r="G166" s="112"/>
      <c r="H166" s="112"/>
      <c r="I166" s="112"/>
      <c r="J166" s="112"/>
      <c r="K166" s="112"/>
    </row>
    <row r="167" spans="1:11" s="45" customFormat="1" x14ac:dyDescent="0.25">
      <c r="A167" s="460" t="s">
        <v>1278</v>
      </c>
      <c r="B167" s="36" t="s">
        <v>909</v>
      </c>
      <c r="C167" s="41">
        <v>610336.1673000002</v>
      </c>
      <c r="D167" s="41">
        <v>0</v>
      </c>
      <c r="E167" s="15">
        <v>599918.02980000013</v>
      </c>
      <c r="F167" s="461">
        <f t="shared" si="2"/>
        <v>10418.13750000007</v>
      </c>
      <c r="G167" s="112"/>
      <c r="H167" s="112"/>
      <c r="I167" s="112"/>
      <c r="J167" s="112"/>
      <c r="K167" s="112"/>
    </row>
    <row r="168" spans="1:11" s="45" customFormat="1" x14ac:dyDescent="0.25">
      <c r="A168" s="460" t="s">
        <v>1279</v>
      </c>
      <c r="B168" s="36" t="s">
        <v>910</v>
      </c>
      <c r="C168" s="41">
        <v>158355.69000000003</v>
      </c>
      <c r="D168" s="41">
        <v>0</v>
      </c>
      <c r="E168" s="15">
        <v>250902.08903999999</v>
      </c>
      <c r="F168" s="461">
        <f t="shared" si="2"/>
        <v>-92546.39903999996</v>
      </c>
      <c r="G168" s="112"/>
      <c r="H168" s="112"/>
      <c r="I168" s="112"/>
      <c r="J168" s="112"/>
      <c r="K168" s="112"/>
    </row>
    <row r="169" spans="1:11" s="45" customFormat="1" x14ac:dyDescent="0.25">
      <c r="A169" s="460" t="s">
        <v>1280</v>
      </c>
      <c r="B169" s="36" t="s">
        <v>911</v>
      </c>
      <c r="C169" s="41">
        <v>273455.27309999999</v>
      </c>
      <c r="D169" s="41">
        <v>0</v>
      </c>
      <c r="E169" s="15">
        <v>454347.47813999996</v>
      </c>
      <c r="F169" s="461">
        <f t="shared" si="2"/>
        <v>-180892.20503999997</v>
      </c>
      <c r="G169" s="112"/>
      <c r="H169" s="112"/>
      <c r="I169" s="112"/>
      <c r="J169" s="112"/>
      <c r="K169" s="112"/>
    </row>
    <row r="170" spans="1:11" s="45" customFormat="1" x14ac:dyDescent="0.25">
      <c r="A170" s="460" t="s">
        <v>1281</v>
      </c>
      <c r="B170" s="36" t="s">
        <v>912</v>
      </c>
      <c r="C170" s="41">
        <v>1310685.0426000003</v>
      </c>
      <c r="D170" s="41">
        <v>0</v>
      </c>
      <c r="E170" s="15">
        <v>1077385.4386799999</v>
      </c>
      <c r="F170" s="461">
        <f t="shared" si="2"/>
        <v>233299.60392000037</v>
      </c>
      <c r="G170" s="112"/>
      <c r="H170" s="112"/>
      <c r="I170" s="112"/>
      <c r="J170" s="112"/>
      <c r="K170" s="112"/>
    </row>
    <row r="171" spans="1:11" s="45" customFormat="1" x14ac:dyDescent="0.25">
      <c r="A171" s="460" t="s">
        <v>1282</v>
      </c>
      <c r="B171" s="36" t="s">
        <v>913</v>
      </c>
      <c r="C171" s="41">
        <v>155021.886</v>
      </c>
      <c r="D171" s="41">
        <v>0</v>
      </c>
      <c r="E171" s="15">
        <v>147720.85524</v>
      </c>
      <c r="F171" s="461">
        <f t="shared" si="2"/>
        <v>7301.0307599999942</v>
      </c>
      <c r="G171" s="112"/>
      <c r="H171" s="112"/>
      <c r="I171" s="112"/>
      <c r="J171" s="112"/>
      <c r="K171" s="112"/>
    </row>
    <row r="172" spans="1:11" s="45" customFormat="1" x14ac:dyDescent="0.25">
      <c r="A172" s="460" t="s">
        <v>1283</v>
      </c>
      <c r="B172" s="36" t="s">
        <v>914</v>
      </c>
      <c r="C172" s="41">
        <v>71676.786000000007</v>
      </c>
      <c r="D172" s="41">
        <v>0</v>
      </c>
      <c r="E172" s="15">
        <v>143520.2622</v>
      </c>
      <c r="F172" s="461">
        <f t="shared" si="2"/>
        <v>-71843.47619999999</v>
      </c>
      <c r="G172" s="112"/>
      <c r="H172" s="112"/>
      <c r="I172" s="112"/>
      <c r="J172" s="112"/>
      <c r="K172" s="112"/>
    </row>
    <row r="173" spans="1:11" s="45" customFormat="1" x14ac:dyDescent="0.25">
      <c r="A173" s="460" t="s">
        <v>1284</v>
      </c>
      <c r="B173" s="36" t="s">
        <v>915</v>
      </c>
      <c r="C173" s="41">
        <v>743604.9822000002</v>
      </c>
      <c r="D173" s="41">
        <v>0</v>
      </c>
      <c r="E173" s="15">
        <v>929831.27364000014</v>
      </c>
      <c r="F173" s="461">
        <f t="shared" si="2"/>
        <v>-186226.29143999994</v>
      </c>
      <c r="G173" s="112"/>
      <c r="H173" s="112"/>
      <c r="I173" s="112"/>
      <c r="J173" s="112"/>
      <c r="K173" s="112"/>
    </row>
    <row r="174" spans="1:11" s="45" customFormat="1" x14ac:dyDescent="0.25">
      <c r="A174" s="460" t="s">
        <v>1285</v>
      </c>
      <c r="B174" s="36" t="s">
        <v>916</v>
      </c>
      <c r="C174" s="41">
        <v>251785.54710000003</v>
      </c>
      <c r="D174" s="41">
        <v>0</v>
      </c>
      <c r="E174" s="15">
        <v>121767.19110000001</v>
      </c>
      <c r="F174" s="461">
        <f t="shared" si="2"/>
        <v>130018.35600000001</v>
      </c>
      <c r="G174" s="112"/>
      <c r="H174" s="112"/>
      <c r="I174" s="112"/>
      <c r="J174" s="112"/>
      <c r="K174" s="112"/>
    </row>
    <row r="175" spans="1:11" s="45" customFormat="1" x14ac:dyDescent="0.25">
      <c r="A175" s="460" t="s">
        <v>1286</v>
      </c>
      <c r="B175" s="36" t="s">
        <v>917</v>
      </c>
      <c r="C175" s="41">
        <v>1360608.7575000003</v>
      </c>
      <c r="D175" s="41">
        <v>0</v>
      </c>
      <c r="E175" s="15">
        <v>1007225.5335</v>
      </c>
      <c r="F175" s="461">
        <f t="shared" si="2"/>
        <v>353383.22400000028</v>
      </c>
      <c r="G175" s="112"/>
      <c r="H175" s="112"/>
      <c r="I175" s="112"/>
      <c r="J175" s="112"/>
      <c r="K175" s="112"/>
    </row>
    <row r="176" spans="1:11" s="45" customFormat="1" x14ac:dyDescent="0.25">
      <c r="A176" s="460" t="s">
        <v>1287</v>
      </c>
      <c r="B176" s="36" t="s">
        <v>918</v>
      </c>
      <c r="C176" s="41">
        <v>46756.6011</v>
      </c>
      <c r="D176" s="41">
        <v>0</v>
      </c>
      <c r="E176" s="15">
        <v>681762.91800000006</v>
      </c>
      <c r="F176" s="461">
        <f t="shared" si="2"/>
        <v>-635006.31690000009</v>
      </c>
      <c r="G176" s="112"/>
      <c r="H176" s="112"/>
      <c r="I176" s="112"/>
      <c r="J176" s="112"/>
      <c r="K176" s="112"/>
    </row>
    <row r="177" spans="1:11" s="45" customFormat="1" x14ac:dyDescent="0.25">
      <c r="A177" s="460" t="s">
        <v>1288</v>
      </c>
      <c r="B177" s="36" t="s">
        <v>919</v>
      </c>
      <c r="C177" s="41">
        <v>338547.79619999998</v>
      </c>
      <c r="D177" s="41">
        <v>0</v>
      </c>
      <c r="E177" s="15">
        <v>573664.32330000016</v>
      </c>
      <c r="F177" s="461">
        <f t="shared" si="2"/>
        <v>-235116.52710000018</v>
      </c>
      <c r="G177" s="112"/>
      <c r="H177" s="112"/>
      <c r="I177" s="112"/>
      <c r="J177" s="112"/>
      <c r="K177" s="112"/>
    </row>
    <row r="178" spans="1:11" s="45" customFormat="1" x14ac:dyDescent="0.25">
      <c r="A178" s="460" t="s">
        <v>1289</v>
      </c>
      <c r="B178" s="36" t="s">
        <v>920</v>
      </c>
      <c r="C178" s="41">
        <v>348465.86310000008</v>
      </c>
      <c r="D178" s="41">
        <v>0</v>
      </c>
      <c r="E178" s="15">
        <v>236783.42910000001</v>
      </c>
      <c r="F178" s="461">
        <f t="shared" si="2"/>
        <v>111682.43400000007</v>
      </c>
      <c r="G178" s="112"/>
      <c r="H178" s="112"/>
      <c r="I178" s="112"/>
      <c r="J178" s="112"/>
      <c r="K178" s="112"/>
    </row>
    <row r="179" spans="1:11" s="45" customFormat="1" x14ac:dyDescent="0.25">
      <c r="A179" s="460" t="s">
        <v>1290</v>
      </c>
      <c r="B179" s="36" t="s">
        <v>921</v>
      </c>
      <c r="C179" s="41">
        <v>1769416.4730000007</v>
      </c>
      <c r="D179" s="41">
        <v>0</v>
      </c>
      <c r="E179" s="15">
        <v>16756482.347939998</v>
      </c>
      <c r="F179" s="461">
        <f t="shared" si="2"/>
        <v>-14987065.874939997</v>
      </c>
      <c r="G179" s="112"/>
      <c r="H179" s="112"/>
      <c r="I179" s="112"/>
      <c r="J179" s="112"/>
      <c r="K179" s="112"/>
    </row>
    <row r="180" spans="1:11" s="45" customFormat="1" x14ac:dyDescent="0.25">
      <c r="A180" s="460" t="s">
        <v>1291</v>
      </c>
      <c r="B180" s="36" t="s">
        <v>922</v>
      </c>
      <c r="C180" s="41">
        <v>8334.51</v>
      </c>
      <c r="D180" s="41">
        <v>0</v>
      </c>
      <c r="E180" s="15">
        <v>78344.394</v>
      </c>
      <c r="F180" s="461">
        <f t="shared" si="2"/>
        <v>-70009.884000000005</v>
      </c>
      <c r="G180" s="112"/>
      <c r="H180" s="112"/>
      <c r="I180" s="112"/>
      <c r="J180" s="112"/>
      <c r="K180" s="112"/>
    </row>
    <row r="181" spans="1:11" s="45" customFormat="1" x14ac:dyDescent="0.25">
      <c r="A181" s="460" t="s">
        <v>1292</v>
      </c>
      <c r="B181" s="36" t="s">
        <v>923</v>
      </c>
      <c r="C181" s="41">
        <v>455064.2460000001</v>
      </c>
      <c r="D181" s="41">
        <v>0</v>
      </c>
      <c r="E181" s="15">
        <v>441979.06530000013</v>
      </c>
      <c r="F181" s="461">
        <f t="shared" si="2"/>
        <v>13085.180699999968</v>
      </c>
      <c r="G181" s="112"/>
      <c r="H181" s="112"/>
      <c r="I181" s="112"/>
      <c r="J181" s="112"/>
      <c r="K181" s="112"/>
    </row>
    <row r="182" spans="1:11" s="45" customFormat="1" x14ac:dyDescent="0.25">
      <c r="A182" s="460" t="s">
        <v>1293</v>
      </c>
      <c r="B182" s="36" t="s">
        <v>924</v>
      </c>
      <c r="C182" s="41">
        <v>65092.523099999999</v>
      </c>
      <c r="D182" s="41">
        <v>0</v>
      </c>
      <c r="E182" s="15">
        <v>80011.296000000002</v>
      </c>
      <c r="F182" s="461">
        <f t="shared" si="2"/>
        <v>-14918.772900000004</v>
      </c>
      <c r="G182" s="112"/>
      <c r="H182" s="112"/>
      <c r="I182" s="112"/>
      <c r="J182" s="112"/>
      <c r="K182" s="112"/>
    </row>
    <row r="183" spans="1:11" s="45" customFormat="1" x14ac:dyDescent="0.25">
      <c r="A183" s="460" t="s">
        <v>1294</v>
      </c>
      <c r="B183" s="36" t="s">
        <v>925</v>
      </c>
      <c r="C183" s="41">
        <v>265120.76310000004</v>
      </c>
      <c r="D183" s="41">
        <v>0</v>
      </c>
      <c r="E183" s="15">
        <v>16669.02</v>
      </c>
      <c r="F183" s="461">
        <f t="shared" si="2"/>
        <v>248451.74310000005</v>
      </c>
      <c r="G183" s="112"/>
      <c r="H183" s="112"/>
      <c r="I183" s="112"/>
      <c r="J183" s="112"/>
      <c r="K183" s="112"/>
    </row>
    <row r="184" spans="1:11" s="45" customFormat="1" x14ac:dyDescent="0.25">
      <c r="A184" s="460" t="s">
        <v>1295</v>
      </c>
      <c r="B184" s="36" t="s">
        <v>926</v>
      </c>
      <c r="C184" s="41">
        <v>156688.788</v>
      </c>
      <c r="D184" s="41">
        <v>0</v>
      </c>
      <c r="E184" s="15">
        <v>187726.50324000002</v>
      </c>
      <c r="F184" s="461">
        <f t="shared" si="2"/>
        <v>-31037.71524000002</v>
      </c>
      <c r="G184" s="112"/>
      <c r="H184" s="112"/>
      <c r="I184" s="112"/>
      <c r="J184" s="112"/>
      <c r="K184" s="112"/>
    </row>
    <row r="185" spans="1:11" s="45" customFormat="1" x14ac:dyDescent="0.25">
      <c r="A185" s="460" t="s">
        <v>1296</v>
      </c>
      <c r="B185" s="36" t="s">
        <v>927</v>
      </c>
      <c r="C185" s="41">
        <v>125184.34019999999</v>
      </c>
      <c r="D185" s="41">
        <v>0</v>
      </c>
      <c r="E185" s="15">
        <v>0</v>
      </c>
      <c r="F185" s="461">
        <f t="shared" si="2"/>
        <v>125184.34019999999</v>
      </c>
      <c r="G185" s="112"/>
      <c r="H185" s="112"/>
      <c r="I185" s="112"/>
      <c r="J185" s="112"/>
      <c r="K185" s="112"/>
    </row>
    <row r="186" spans="1:11" s="45" customFormat="1" x14ac:dyDescent="0.25">
      <c r="A186" s="460" t="s">
        <v>1297</v>
      </c>
      <c r="B186" s="36" t="s">
        <v>928</v>
      </c>
      <c r="C186" s="41">
        <v>13335.216</v>
      </c>
      <c r="D186" s="41">
        <v>0</v>
      </c>
      <c r="E186" s="15">
        <v>16669.02</v>
      </c>
      <c r="F186" s="461">
        <f t="shared" si="2"/>
        <v>-3333.8040000000001</v>
      </c>
      <c r="G186" s="112"/>
      <c r="H186" s="112"/>
      <c r="I186" s="112"/>
      <c r="J186" s="112"/>
      <c r="K186" s="112"/>
    </row>
    <row r="187" spans="1:11" s="45" customFormat="1" x14ac:dyDescent="0.25">
      <c r="A187" s="460" t="s">
        <v>1298</v>
      </c>
      <c r="B187" s="36" t="s">
        <v>929</v>
      </c>
      <c r="C187" s="41">
        <v>211696.55400000003</v>
      </c>
      <c r="D187" s="41">
        <v>0</v>
      </c>
      <c r="E187" s="15">
        <v>79377.873240000001</v>
      </c>
      <c r="F187" s="461">
        <f t="shared" si="2"/>
        <v>132318.68076000002</v>
      </c>
      <c r="G187" s="112"/>
      <c r="H187" s="112"/>
      <c r="I187" s="112"/>
      <c r="J187" s="112"/>
      <c r="K187" s="112"/>
    </row>
    <row r="188" spans="1:11" s="45" customFormat="1" x14ac:dyDescent="0.25">
      <c r="A188" s="460" t="s">
        <v>1299</v>
      </c>
      <c r="B188" s="36" t="s">
        <v>930</v>
      </c>
      <c r="C188" s="41">
        <v>408724.37040000001</v>
      </c>
      <c r="D188" s="41">
        <v>0</v>
      </c>
      <c r="E188" s="15">
        <v>618587.33220000018</v>
      </c>
      <c r="F188" s="461">
        <f t="shared" si="2"/>
        <v>-209862.96180000016</v>
      </c>
      <c r="G188" s="112"/>
      <c r="H188" s="112"/>
      <c r="I188" s="112"/>
      <c r="J188" s="112"/>
      <c r="K188" s="112"/>
    </row>
    <row r="189" spans="1:11" s="45" customFormat="1" x14ac:dyDescent="0.25">
      <c r="A189" s="460" t="s">
        <v>1300</v>
      </c>
      <c r="B189" s="36" t="s">
        <v>931</v>
      </c>
      <c r="C189" s="41">
        <v>211779.89910000004</v>
      </c>
      <c r="D189" s="41">
        <v>0</v>
      </c>
      <c r="E189" s="15">
        <v>134385.63923999999</v>
      </c>
      <c r="F189" s="461">
        <f t="shared" si="2"/>
        <v>77394.259860000049</v>
      </c>
      <c r="G189" s="112"/>
      <c r="H189" s="112"/>
      <c r="I189" s="112"/>
      <c r="J189" s="112"/>
      <c r="K189" s="112"/>
    </row>
    <row r="190" spans="1:11" s="45" customFormat="1" x14ac:dyDescent="0.25">
      <c r="A190" s="460" t="s">
        <v>1301</v>
      </c>
      <c r="B190" s="36" t="s">
        <v>1302</v>
      </c>
      <c r="C190" s="41">
        <v>1218755.3973000001</v>
      </c>
      <c r="D190" s="41">
        <v>0</v>
      </c>
      <c r="E190" s="15">
        <v>340131.35310000007</v>
      </c>
      <c r="F190" s="461">
        <f t="shared" si="2"/>
        <v>878624.0442</v>
      </c>
      <c r="G190" s="112"/>
      <c r="H190" s="112"/>
      <c r="I190" s="112"/>
      <c r="J190" s="112"/>
      <c r="K190" s="112"/>
    </row>
    <row r="191" spans="1:11" s="45" customFormat="1" x14ac:dyDescent="0.25">
      <c r="A191" s="460" t="s">
        <v>1303</v>
      </c>
      <c r="B191" s="36" t="s">
        <v>1304</v>
      </c>
      <c r="C191" s="41">
        <v>290207.63819999999</v>
      </c>
      <c r="D191" s="41">
        <v>0</v>
      </c>
      <c r="E191" s="15">
        <v>695181.4791</v>
      </c>
      <c r="F191" s="461">
        <f t="shared" si="2"/>
        <v>-404973.84090000001</v>
      </c>
      <c r="G191" s="112"/>
      <c r="H191" s="112"/>
      <c r="I191" s="112"/>
      <c r="J191" s="112"/>
      <c r="K191" s="112"/>
    </row>
    <row r="192" spans="1:11" s="45" customFormat="1" x14ac:dyDescent="0.25">
      <c r="A192" s="460" t="s">
        <v>1305</v>
      </c>
      <c r="B192" s="36" t="s">
        <v>932</v>
      </c>
      <c r="C192" s="41">
        <v>86845.594200000007</v>
      </c>
      <c r="D192" s="41">
        <v>0</v>
      </c>
      <c r="E192" s="15">
        <v>85878.791039999996</v>
      </c>
      <c r="F192" s="461">
        <f t="shared" si="2"/>
        <v>966.80316000001039</v>
      </c>
      <c r="G192" s="112"/>
      <c r="H192" s="112"/>
      <c r="I192" s="112"/>
      <c r="J192" s="112"/>
      <c r="K192" s="112"/>
    </row>
    <row r="193" spans="1:11" s="45" customFormat="1" x14ac:dyDescent="0.25">
      <c r="A193" s="460" t="s">
        <v>1306</v>
      </c>
      <c r="B193" s="36" t="s">
        <v>933</v>
      </c>
      <c r="C193" s="41">
        <v>221781.31109999999</v>
      </c>
      <c r="D193" s="41">
        <v>0</v>
      </c>
      <c r="E193" s="15">
        <v>870739.59774000011</v>
      </c>
      <c r="F193" s="461">
        <f t="shared" si="2"/>
        <v>-648958.28664000006</v>
      </c>
      <c r="G193" s="112"/>
      <c r="H193" s="112"/>
      <c r="I193" s="112"/>
      <c r="J193" s="112"/>
      <c r="K193" s="112"/>
    </row>
    <row r="194" spans="1:11" s="45" customFormat="1" x14ac:dyDescent="0.25">
      <c r="A194" s="460" t="s">
        <v>1307</v>
      </c>
      <c r="B194" s="36" t="s">
        <v>934</v>
      </c>
      <c r="C194" s="41">
        <v>53340.864000000001</v>
      </c>
      <c r="D194" s="41">
        <v>0</v>
      </c>
      <c r="E194" s="15">
        <v>177791.76731999998</v>
      </c>
      <c r="F194" s="461">
        <f t="shared" si="2"/>
        <v>-124450.90331999998</v>
      </c>
      <c r="G194" s="112"/>
      <c r="H194" s="112"/>
      <c r="I194" s="112"/>
      <c r="J194" s="112"/>
      <c r="K194" s="112"/>
    </row>
    <row r="195" spans="1:11" s="45" customFormat="1" x14ac:dyDescent="0.25">
      <c r="A195" s="460" t="s">
        <v>1308</v>
      </c>
      <c r="B195" s="36" t="s">
        <v>935</v>
      </c>
      <c r="C195" s="41">
        <v>26670.432000000001</v>
      </c>
      <c r="D195" s="41">
        <v>0</v>
      </c>
      <c r="E195" s="15">
        <v>48340.158000000003</v>
      </c>
      <c r="F195" s="461">
        <f t="shared" si="2"/>
        <v>-21669.726000000002</v>
      </c>
      <c r="G195" s="112"/>
      <c r="H195" s="112"/>
      <c r="I195" s="112"/>
      <c r="J195" s="112"/>
      <c r="K195" s="112"/>
    </row>
    <row r="196" spans="1:11" s="45" customFormat="1" x14ac:dyDescent="0.25">
      <c r="A196" s="460" t="s">
        <v>1309</v>
      </c>
      <c r="B196" s="36" t="s">
        <v>936</v>
      </c>
      <c r="C196" s="41">
        <v>1747830.0921000002</v>
      </c>
      <c r="D196" s="41">
        <v>0</v>
      </c>
      <c r="E196" s="15">
        <v>5211935.8214399964</v>
      </c>
      <c r="F196" s="461">
        <f t="shared" si="2"/>
        <v>-3464105.7293399964</v>
      </c>
      <c r="G196" s="112"/>
      <c r="H196" s="112"/>
      <c r="I196" s="112"/>
      <c r="J196" s="112"/>
      <c r="K196" s="112"/>
    </row>
    <row r="197" spans="1:11" s="45" customFormat="1" x14ac:dyDescent="0.25">
      <c r="A197" s="460" t="s">
        <v>1310</v>
      </c>
      <c r="B197" s="36" t="s">
        <v>937</v>
      </c>
      <c r="C197" s="41">
        <v>293458.09710000001</v>
      </c>
      <c r="D197" s="41">
        <v>0</v>
      </c>
      <c r="E197" s="15">
        <v>287657.27814000001</v>
      </c>
      <c r="F197" s="461">
        <f t="shared" si="2"/>
        <v>5800.8189600000042</v>
      </c>
      <c r="G197" s="112"/>
      <c r="H197" s="112"/>
      <c r="I197" s="112"/>
      <c r="J197" s="112"/>
      <c r="K197" s="112"/>
    </row>
    <row r="198" spans="1:11" s="45" customFormat="1" x14ac:dyDescent="0.25">
      <c r="A198" s="460" t="s">
        <v>1311</v>
      </c>
      <c r="B198" s="36" t="s">
        <v>938</v>
      </c>
      <c r="C198" s="41">
        <v>0</v>
      </c>
      <c r="D198" s="41">
        <v>0</v>
      </c>
      <c r="E198" s="15">
        <v>65009.178</v>
      </c>
      <c r="F198" s="461">
        <f t="shared" si="2"/>
        <v>-65009.178</v>
      </c>
      <c r="G198" s="112"/>
      <c r="H198" s="112"/>
      <c r="I198" s="112"/>
      <c r="J198" s="112"/>
      <c r="K198" s="112"/>
    </row>
    <row r="199" spans="1:11" s="45" customFormat="1" x14ac:dyDescent="0.25">
      <c r="A199" s="460" t="s">
        <v>1312</v>
      </c>
      <c r="B199" s="36" t="s">
        <v>939</v>
      </c>
      <c r="C199" s="41">
        <v>125267.6853</v>
      </c>
      <c r="D199" s="41">
        <v>0</v>
      </c>
      <c r="E199" s="15">
        <v>78344.394</v>
      </c>
      <c r="F199" s="461">
        <f t="shared" si="2"/>
        <v>46923.291299999997</v>
      </c>
      <c r="G199" s="112"/>
      <c r="H199" s="112"/>
      <c r="I199" s="112"/>
      <c r="J199" s="112"/>
      <c r="K199" s="112"/>
    </row>
    <row r="200" spans="1:11" s="45" customFormat="1" x14ac:dyDescent="0.25">
      <c r="A200" s="460" t="s">
        <v>1313</v>
      </c>
      <c r="B200" s="36" t="s">
        <v>940</v>
      </c>
      <c r="C200" s="41">
        <v>38338.745999999999</v>
      </c>
      <c r="D200" s="41">
        <v>0</v>
      </c>
      <c r="E200" s="15">
        <v>901793.98200000008</v>
      </c>
      <c r="F200" s="461">
        <f t="shared" si="2"/>
        <v>-863455.23600000003</v>
      </c>
      <c r="G200" s="112"/>
      <c r="H200" s="112"/>
      <c r="I200" s="112"/>
      <c r="J200" s="112"/>
      <c r="K200" s="112"/>
    </row>
    <row r="201" spans="1:11" s="45" customFormat="1" x14ac:dyDescent="0.25">
      <c r="A201" s="460" t="s">
        <v>1314</v>
      </c>
      <c r="B201" s="36" t="s">
        <v>941</v>
      </c>
      <c r="C201" s="41">
        <v>166773.54509999999</v>
      </c>
      <c r="D201" s="41">
        <v>0</v>
      </c>
      <c r="E201" s="15">
        <v>26670.432000000001</v>
      </c>
      <c r="F201" s="461">
        <f t="shared" ref="F201:F264" si="3">C201+D201-E201</f>
        <v>140103.11309999999</v>
      </c>
      <c r="G201" s="112"/>
      <c r="H201" s="112"/>
      <c r="I201" s="112"/>
      <c r="J201" s="112"/>
      <c r="K201" s="112"/>
    </row>
    <row r="202" spans="1:11" s="45" customFormat="1" x14ac:dyDescent="0.25">
      <c r="A202" s="462" t="s">
        <v>1315</v>
      </c>
      <c r="B202" s="36" t="s">
        <v>942</v>
      </c>
      <c r="C202" s="41">
        <v>35004.942000000003</v>
      </c>
      <c r="D202" s="41">
        <v>0</v>
      </c>
      <c r="E202" s="15">
        <v>40005.648000000001</v>
      </c>
      <c r="F202" s="461">
        <f t="shared" si="3"/>
        <v>-5000.7059999999983</v>
      </c>
      <c r="G202" s="112"/>
      <c r="H202" s="112"/>
      <c r="I202" s="112"/>
      <c r="J202" s="112"/>
      <c r="K202" s="112"/>
    </row>
    <row r="203" spans="1:11" s="45" customFormat="1" x14ac:dyDescent="0.25">
      <c r="A203" s="460" t="s">
        <v>1316</v>
      </c>
      <c r="B203" s="36" t="s">
        <v>943</v>
      </c>
      <c r="C203" s="41">
        <v>51757.307099999998</v>
      </c>
      <c r="D203" s="41">
        <v>0</v>
      </c>
      <c r="E203" s="15">
        <v>72626.920140000002</v>
      </c>
      <c r="F203" s="461">
        <f t="shared" si="3"/>
        <v>-20869.613040000004</v>
      </c>
      <c r="G203" s="112"/>
      <c r="H203" s="112"/>
      <c r="I203" s="112"/>
      <c r="J203" s="112"/>
      <c r="K203" s="112"/>
    </row>
    <row r="204" spans="1:11" s="45" customFormat="1" x14ac:dyDescent="0.25">
      <c r="A204" s="460" t="s">
        <v>1317</v>
      </c>
      <c r="B204" s="36" t="s">
        <v>944</v>
      </c>
      <c r="C204" s="41">
        <v>165189.98820000002</v>
      </c>
      <c r="D204" s="41">
        <v>0</v>
      </c>
      <c r="E204" s="15">
        <v>388388.16600000003</v>
      </c>
      <c r="F204" s="461">
        <f t="shared" si="3"/>
        <v>-223198.1778</v>
      </c>
      <c r="G204" s="112"/>
      <c r="H204" s="112"/>
      <c r="I204" s="112"/>
      <c r="J204" s="112"/>
      <c r="K204" s="112"/>
    </row>
    <row r="205" spans="1:11" s="45" customFormat="1" x14ac:dyDescent="0.25">
      <c r="A205" s="460" t="s">
        <v>1318</v>
      </c>
      <c r="B205" s="36" t="s">
        <v>945</v>
      </c>
      <c r="C205" s="41">
        <v>120100.28910000001</v>
      </c>
      <c r="D205" s="41">
        <v>0</v>
      </c>
      <c r="E205" s="15">
        <v>170107.34909999999</v>
      </c>
      <c r="F205" s="461">
        <f t="shared" si="3"/>
        <v>-50007.059999999983</v>
      </c>
      <c r="G205" s="112"/>
      <c r="H205" s="112"/>
      <c r="I205" s="112"/>
      <c r="J205" s="112"/>
      <c r="K205" s="112"/>
    </row>
    <row r="206" spans="1:11" s="45" customFormat="1" x14ac:dyDescent="0.25">
      <c r="A206" s="460" t="s">
        <v>1319</v>
      </c>
      <c r="B206" s="36" t="s">
        <v>946</v>
      </c>
      <c r="C206" s="41">
        <v>46673.256000000001</v>
      </c>
      <c r="D206" s="41">
        <v>0</v>
      </c>
      <c r="E206" s="15">
        <v>126767.8971</v>
      </c>
      <c r="F206" s="461">
        <f t="shared" si="3"/>
        <v>-80094.641100000008</v>
      </c>
      <c r="G206" s="112"/>
      <c r="H206" s="112"/>
      <c r="I206" s="112"/>
      <c r="J206" s="112"/>
      <c r="K206" s="112"/>
    </row>
    <row r="207" spans="1:11" s="45" customFormat="1" x14ac:dyDescent="0.25">
      <c r="A207" s="460" t="s">
        <v>1320</v>
      </c>
      <c r="B207" s="36" t="s">
        <v>947</v>
      </c>
      <c r="C207" s="41">
        <v>256952.94330000001</v>
      </c>
      <c r="D207" s="41">
        <v>0</v>
      </c>
      <c r="E207" s="15">
        <v>13335.216</v>
      </c>
      <c r="F207" s="461">
        <f t="shared" si="3"/>
        <v>243617.72730000003</v>
      </c>
      <c r="G207" s="112"/>
      <c r="H207" s="112"/>
      <c r="I207" s="112"/>
      <c r="J207" s="112"/>
      <c r="K207" s="112"/>
    </row>
    <row r="208" spans="1:11" s="45" customFormat="1" x14ac:dyDescent="0.25">
      <c r="A208" s="460" t="s">
        <v>1321</v>
      </c>
      <c r="B208" s="36" t="s">
        <v>948</v>
      </c>
      <c r="C208" s="41">
        <v>55091.111099999995</v>
      </c>
      <c r="D208" s="41">
        <v>0</v>
      </c>
      <c r="E208" s="15">
        <v>980138.37600000005</v>
      </c>
      <c r="F208" s="461">
        <f t="shared" si="3"/>
        <v>-925047.26490000007</v>
      </c>
      <c r="G208" s="112"/>
      <c r="H208" s="112"/>
      <c r="I208" s="112"/>
      <c r="J208" s="112"/>
      <c r="K208" s="112"/>
    </row>
    <row r="209" spans="1:11" s="45" customFormat="1" x14ac:dyDescent="0.25">
      <c r="A209" s="460" t="s">
        <v>1322</v>
      </c>
      <c r="B209" s="36" t="s">
        <v>949</v>
      </c>
      <c r="C209" s="41">
        <v>363467.98109999998</v>
      </c>
      <c r="D209" s="41">
        <v>0</v>
      </c>
      <c r="E209" s="15">
        <v>652008.71730000002</v>
      </c>
      <c r="F209" s="461">
        <f t="shared" si="3"/>
        <v>-288540.73620000004</v>
      </c>
      <c r="G209" s="112"/>
      <c r="H209" s="112"/>
      <c r="I209" s="112"/>
      <c r="J209" s="112"/>
      <c r="K209" s="112"/>
    </row>
    <row r="210" spans="1:11" s="45" customFormat="1" x14ac:dyDescent="0.25">
      <c r="A210" s="460" t="s">
        <v>1323</v>
      </c>
      <c r="B210" s="36" t="s">
        <v>950</v>
      </c>
      <c r="C210" s="41">
        <v>806947.25820000016</v>
      </c>
      <c r="D210" s="41">
        <v>0</v>
      </c>
      <c r="E210" s="15">
        <v>143436.91710000002</v>
      </c>
      <c r="F210" s="461">
        <f t="shared" si="3"/>
        <v>663510.34110000008</v>
      </c>
      <c r="G210" s="112"/>
      <c r="H210" s="112"/>
      <c r="I210" s="112"/>
      <c r="J210" s="112"/>
      <c r="K210" s="112"/>
    </row>
    <row r="211" spans="1:11" s="45" customFormat="1" x14ac:dyDescent="0.25">
      <c r="A211" s="460" t="s">
        <v>1324</v>
      </c>
      <c r="B211" s="36" t="s">
        <v>951</v>
      </c>
      <c r="C211" s="41">
        <v>1030395.4713000002</v>
      </c>
      <c r="D211" s="41">
        <v>0</v>
      </c>
      <c r="E211" s="15">
        <v>1620162.0679200003</v>
      </c>
      <c r="F211" s="461">
        <f t="shared" si="3"/>
        <v>-589766.59662000008</v>
      </c>
      <c r="G211" s="112"/>
      <c r="H211" s="112"/>
      <c r="I211" s="112"/>
      <c r="J211" s="112"/>
      <c r="K211" s="112"/>
    </row>
    <row r="212" spans="1:11" s="45" customFormat="1" x14ac:dyDescent="0.25">
      <c r="A212" s="460" t="s">
        <v>1325</v>
      </c>
      <c r="B212" s="36" t="s">
        <v>952</v>
      </c>
      <c r="C212" s="41">
        <v>538742.72640000004</v>
      </c>
      <c r="D212" s="41">
        <v>0</v>
      </c>
      <c r="E212" s="15">
        <v>490552.58958000003</v>
      </c>
      <c r="F212" s="461">
        <f t="shared" si="3"/>
        <v>48190.136820000014</v>
      </c>
      <c r="G212" s="112"/>
      <c r="H212" s="112"/>
      <c r="I212" s="112"/>
      <c r="J212" s="112"/>
      <c r="K212" s="112"/>
    </row>
    <row r="213" spans="1:11" s="45" customFormat="1" x14ac:dyDescent="0.25">
      <c r="A213" s="460" t="s">
        <v>1326</v>
      </c>
      <c r="B213" s="36" t="s">
        <v>953</v>
      </c>
      <c r="C213" s="41">
        <v>1138827.4464000005</v>
      </c>
      <c r="D213" s="41">
        <v>0</v>
      </c>
      <c r="E213" s="15">
        <v>1852494.8686800001</v>
      </c>
      <c r="F213" s="461">
        <f t="shared" si="3"/>
        <v>-713667.42227999959</v>
      </c>
      <c r="G213" s="112"/>
      <c r="H213" s="112"/>
      <c r="I213" s="112"/>
      <c r="J213" s="112"/>
      <c r="K213" s="112"/>
    </row>
    <row r="214" spans="1:11" s="45" customFormat="1" x14ac:dyDescent="0.25">
      <c r="A214" s="460" t="s">
        <v>1327</v>
      </c>
      <c r="B214" s="36" t="s">
        <v>954</v>
      </c>
      <c r="C214" s="41">
        <v>66926.115300000005</v>
      </c>
      <c r="D214" s="41">
        <v>0</v>
      </c>
      <c r="E214" s="15">
        <v>35004.942000000003</v>
      </c>
      <c r="F214" s="461">
        <f t="shared" si="3"/>
        <v>31921.173300000002</v>
      </c>
      <c r="G214" s="112"/>
      <c r="H214" s="112"/>
      <c r="I214" s="112"/>
      <c r="J214" s="112"/>
      <c r="K214" s="112"/>
    </row>
    <row r="215" spans="1:11" s="45" customFormat="1" x14ac:dyDescent="0.25">
      <c r="A215" s="460" t="s">
        <v>1328</v>
      </c>
      <c r="B215" s="36" t="s">
        <v>955</v>
      </c>
      <c r="C215" s="41">
        <v>161772.83910000004</v>
      </c>
      <c r="D215" s="41">
        <v>0</v>
      </c>
      <c r="E215" s="15">
        <v>131768.60310000001</v>
      </c>
      <c r="F215" s="461">
        <f t="shared" si="3"/>
        <v>30004.236000000034</v>
      </c>
      <c r="G215" s="112"/>
      <c r="H215" s="112"/>
      <c r="I215" s="112"/>
      <c r="J215" s="112"/>
      <c r="K215" s="112"/>
    </row>
    <row r="216" spans="1:11" s="45" customFormat="1" x14ac:dyDescent="0.25">
      <c r="A216" s="460" t="s">
        <v>1329</v>
      </c>
      <c r="B216" s="36" t="s">
        <v>956</v>
      </c>
      <c r="C216" s="41">
        <v>1479208.8348000003</v>
      </c>
      <c r="D216" s="41">
        <v>0</v>
      </c>
      <c r="E216" s="15">
        <v>4376901.2645399999</v>
      </c>
      <c r="F216" s="461">
        <f t="shared" si="3"/>
        <v>-2897692.4297399996</v>
      </c>
      <c r="G216" s="112"/>
      <c r="H216" s="112"/>
      <c r="I216" s="112"/>
      <c r="J216" s="112"/>
      <c r="K216" s="112"/>
    </row>
    <row r="217" spans="1:11" s="45" customFormat="1" x14ac:dyDescent="0.25">
      <c r="A217" s="460" t="s">
        <v>1330</v>
      </c>
      <c r="B217" s="36" t="s">
        <v>957</v>
      </c>
      <c r="C217" s="41">
        <v>76760.837100000004</v>
      </c>
      <c r="D217" s="41">
        <v>0</v>
      </c>
      <c r="E217" s="15">
        <v>96763.661099999998</v>
      </c>
      <c r="F217" s="461">
        <f t="shared" si="3"/>
        <v>-20002.823999999993</v>
      </c>
      <c r="G217" s="112"/>
      <c r="H217" s="112"/>
      <c r="I217" s="112"/>
      <c r="J217" s="112"/>
      <c r="K217" s="112"/>
    </row>
    <row r="218" spans="1:11" s="45" customFormat="1" x14ac:dyDescent="0.25">
      <c r="A218" s="460" t="s">
        <v>1331</v>
      </c>
      <c r="B218" s="36" t="s">
        <v>958</v>
      </c>
      <c r="C218" s="41">
        <v>168440.44710000005</v>
      </c>
      <c r="D218" s="41">
        <v>0</v>
      </c>
      <c r="E218" s="15">
        <v>16669.02</v>
      </c>
      <c r="F218" s="461">
        <f t="shared" si="3"/>
        <v>151771.42710000006</v>
      </c>
      <c r="G218" s="112"/>
      <c r="H218" s="112"/>
      <c r="I218" s="112"/>
      <c r="J218" s="112"/>
      <c r="K218" s="112"/>
    </row>
    <row r="219" spans="1:11" s="45" customFormat="1" x14ac:dyDescent="0.25">
      <c r="A219" s="460" t="s">
        <v>1332</v>
      </c>
      <c r="B219" s="36" t="s">
        <v>959</v>
      </c>
      <c r="C219" s="41">
        <v>21753.071100000001</v>
      </c>
      <c r="D219" s="41">
        <v>0</v>
      </c>
      <c r="E219" s="15">
        <v>38338.745999999999</v>
      </c>
      <c r="F219" s="461">
        <f t="shared" si="3"/>
        <v>-16585.674899999998</v>
      </c>
      <c r="G219" s="112"/>
      <c r="H219" s="112"/>
      <c r="I219" s="112"/>
      <c r="J219" s="112"/>
      <c r="K219" s="112"/>
    </row>
    <row r="220" spans="1:11" s="45" customFormat="1" x14ac:dyDescent="0.25">
      <c r="A220" s="460" t="s">
        <v>1333</v>
      </c>
      <c r="B220" s="36" t="s">
        <v>960</v>
      </c>
      <c r="C220" s="41">
        <v>65009.178000000007</v>
      </c>
      <c r="D220" s="41">
        <v>0</v>
      </c>
      <c r="E220" s="15">
        <v>43339.452000000005</v>
      </c>
      <c r="F220" s="461">
        <f t="shared" si="3"/>
        <v>21669.726000000002</v>
      </c>
      <c r="G220" s="112"/>
      <c r="H220" s="112"/>
      <c r="I220" s="112"/>
      <c r="J220" s="112"/>
      <c r="K220" s="112"/>
    </row>
    <row r="221" spans="1:11" s="45" customFormat="1" x14ac:dyDescent="0.25">
      <c r="A221" s="460" t="s">
        <v>1334</v>
      </c>
      <c r="B221" s="36" t="s">
        <v>961</v>
      </c>
      <c r="C221" s="41">
        <v>702182.46750000014</v>
      </c>
      <c r="D221" s="41">
        <v>0</v>
      </c>
      <c r="E221" s="15">
        <v>572697.52014000004</v>
      </c>
      <c r="F221" s="461">
        <f t="shared" si="3"/>
        <v>129484.94736000011</v>
      </c>
      <c r="G221" s="112"/>
      <c r="H221" s="112"/>
      <c r="I221" s="112"/>
      <c r="J221" s="112"/>
      <c r="K221" s="112"/>
    </row>
    <row r="222" spans="1:11" s="45" customFormat="1" x14ac:dyDescent="0.25">
      <c r="A222" s="460" t="s">
        <v>1335</v>
      </c>
      <c r="B222" s="36" t="s">
        <v>962</v>
      </c>
      <c r="C222" s="41">
        <v>40005.648000000001</v>
      </c>
      <c r="D222" s="41">
        <v>0</v>
      </c>
      <c r="E222" s="15">
        <v>13335.216</v>
      </c>
      <c r="F222" s="461">
        <f t="shared" si="3"/>
        <v>26670.432000000001</v>
      </c>
      <c r="G222" s="112"/>
      <c r="H222" s="112"/>
      <c r="I222" s="112"/>
      <c r="J222" s="112"/>
      <c r="K222" s="112"/>
    </row>
    <row r="223" spans="1:11" s="45" customFormat="1" x14ac:dyDescent="0.25">
      <c r="A223" s="460" t="s">
        <v>1336</v>
      </c>
      <c r="B223" s="36" t="s">
        <v>963</v>
      </c>
      <c r="C223" s="41">
        <v>1173999.0786000001</v>
      </c>
      <c r="D223" s="41">
        <v>0</v>
      </c>
      <c r="E223" s="15">
        <v>6682543.4419199992</v>
      </c>
      <c r="F223" s="461">
        <f t="shared" si="3"/>
        <v>-5508544.3633199986</v>
      </c>
      <c r="G223" s="112"/>
      <c r="H223" s="112"/>
      <c r="I223" s="112"/>
      <c r="J223" s="112"/>
      <c r="K223" s="112"/>
    </row>
    <row r="224" spans="1:11" s="45" customFormat="1" x14ac:dyDescent="0.25">
      <c r="A224" s="460" t="s">
        <v>1337</v>
      </c>
      <c r="B224" s="36" t="s">
        <v>964</v>
      </c>
      <c r="C224" s="41">
        <v>108431.97510000001</v>
      </c>
      <c r="D224" s="41">
        <v>0</v>
      </c>
      <c r="E224" s="15">
        <v>208362.75</v>
      </c>
      <c r="F224" s="461">
        <f t="shared" si="3"/>
        <v>-99930.774899999989</v>
      </c>
      <c r="G224" s="112"/>
      <c r="H224" s="112"/>
      <c r="I224" s="112"/>
      <c r="J224" s="112"/>
      <c r="K224" s="112"/>
    </row>
    <row r="225" spans="1:11" s="45" customFormat="1" x14ac:dyDescent="0.25">
      <c r="A225" s="460" t="s">
        <v>1338</v>
      </c>
      <c r="B225" s="36" t="s">
        <v>965</v>
      </c>
      <c r="C225" s="41">
        <v>113432.6811</v>
      </c>
      <c r="D225" s="41">
        <v>0</v>
      </c>
      <c r="E225" s="15">
        <v>123434.0931</v>
      </c>
      <c r="F225" s="461">
        <f t="shared" si="3"/>
        <v>-10001.411999999997</v>
      </c>
      <c r="G225" s="112"/>
      <c r="H225" s="112"/>
      <c r="I225" s="112"/>
      <c r="J225" s="112"/>
      <c r="K225" s="112"/>
    </row>
    <row r="226" spans="1:11" s="45" customFormat="1" x14ac:dyDescent="0.25">
      <c r="A226" s="460" t="s">
        <v>1339</v>
      </c>
      <c r="B226" s="36" t="s">
        <v>966</v>
      </c>
      <c r="C226" s="41">
        <v>348465.86309999996</v>
      </c>
      <c r="D226" s="41">
        <v>0</v>
      </c>
      <c r="E226" s="15">
        <v>308710.25040000002</v>
      </c>
      <c r="F226" s="461">
        <f t="shared" si="3"/>
        <v>39755.61269999994</v>
      </c>
      <c r="G226" s="112"/>
      <c r="H226" s="112"/>
      <c r="I226" s="112"/>
      <c r="J226" s="112"/>
      <c r="K226" s="112"/>
    </row>
    <row r="227" spans="1:11" s="45" customFormat="1" x14ac:dyDescent="0.25">
      <c r="A227" s="460" t="s">
        <v>1340</v>
      </c>
      <c r="B227" s="36" t="s">
        <v>967</v>
      </c>
      <c r="C227" s="41">
        <v>26837.122199999998</v>
      </c>
      <c r="D227" s="41">
        <v>0</v>
      </c>
      <c r="E227" s="15">
        <v>55957.900139999998</v>
      </c>
      <c r="F227" s="461">
        <f t="shared" si="3"/>
        <v>-29120.77794</v>
      </c>
      <c r="G227" s="112"/>
      <c r="H227" s="112"/>
      <c r="I227" s="112"/>
      <c r="J227" s="112"/>
      <c r="K227" s="112"/>
    </row>
    <row r="228" spans="1:11" s="45" customFormat="1" x14ac:dyDescent="0.25">
      <c r="A228" s="460" t="s">
        <v>1341</v>
      </c>
      <c r="B228" s="36" t="s">
        <v>1342</v>
      </c>
      <c r="C228" s="41">
        <v>453814.06950000004</v>
      </c>
      <c r="D228" s="41">
        <v>0</v>
      </c>
      <c r="E228" s="15">
        <v>1729244.1348000001</v>
      </c>
      <c r="F228" s="461">
        <f t="shared" si="3"/>
        <v>-1275430.0653000001</v>
      </c>
      <c r="G228" s="112"/>
      <c r="H228" s="112"/>
      <c r="I228" s="112"/>
      <c r="J228" s="112"/>
      <c r="K228" s="112"/>
    </row>
    <row r="229" spans="1:11" s="45" customFormat="1" x14ac:dyDescent="0.25">
      <c r="A229" s="460" t="s">
        <v>1343</v>
      </c>
      <c r="B229" s="36" t="s">
        <v>968</v>
      </c>
      <c r="C229" s="41">
        <v>203445.38910000003</v>
      </c>
      <c r="D229" s="41">
        <v>0</v>
      </c>
      <c r="E229" s="15">
        <v>182725.79723999999</v>
      </c>
      <c r="F229" s="461">
        <f t="shared" si="3"/>
        <v>20719.591860000044</v>
      </c>
      <c r="G229" s="112"/>
      <c r="H229" s="112"/>
      <c r="I229" s="112"/>
      <c r="J229" s="112"/>
      <c r="K229" s="112"/>
    </row>
    <row r="230" spans="1:11" s="45" customFormat="1" x14ac:dyDescent="0.25">
      <c r="A230" s="460" t="s">
        <v>1344</v>
      </c>
      <c r="B230" s="36" t="s">
        <v>969</v>
      </c>
      <c r="C230" s="41">
        <v>0</v>
      </c>
      <c r="D230" s="41">
        <v>0</v>
      </c>
      <c r="E230" s="15">
        <v>106681.728</v>
      </c>
      <c r="F230" s="461">
        <f t="shared" si="3"/>
        <v>-106681.728</v>
      </c>
      <c r="G230" s="112"/>
      <c r="H230" s="112"/>
      <c r="I230" s="112"/>
      <c r="J230" s="112"/>
      <c r="K230" s="112"/>
    </row>
    <row r="231" spans="1:11" s="45" customFormat="1" x14ac:dyDescent="0.25">
      <c r="A231" s="460" t="s">
        <v>1345</v>
      </c>
      <c r="B231" s="36" t="s">
        <v>970</v>
      </c>
      <c r="C231" s="41">
        <v>842452.27080000041</v>
      </c>
      <c r="D231" s="41">
        <v>0</v>
      </c>
      <c r="E231" s="15">
        <v>1389896.2256400003</v>
      </c>
      <c r="F231" s="461">
        <f t="shared" si="3"/>
        <v>-547443.9548399999</v>
      </c>
      <c r="G231" s="112"/>
      <c r="H231" s="112"/>
      <c r="I231" s="112"/>
      <c r="J231" s="112"/>
      <c r="K231" s="112"/>
    </row>
    <row r="232" spans="1:11" s="45" customFormat="1" x14ac:dyDescent="0.25">
      <c r="A232" s="460" t="s">
        <v>1346</v>
      </c>
      <c r="B232" s="36" t="s">
        <v>971</v>
      </c>
      <c r="C232" s="41">
        <v>285040.24200000003</v>
      </c>
      <c r="D232" s="41">
        <v>0</v>
      </c>
      <c r="E232" s="15">
        <v>201778.4871</v>
      </c>
      <c r="F232" s="461">
        <f t="shared" si="3"/>
        <v>83261.754900000029</v>
      </c>
      <c r="G232" s="112"/>
      <c r="H232" s="112"/>
      <c r="I232" s="112"/>
      <c r="J232" s="112"/>
      <c r="K232" s="112"/>
    </row>
    <row r="233" spans="1:11" s="45" customFormat="1" x14ac:dyDescent="0.25">
      <c r="A233" s="460" t="s">
        <v>1347</v>
      </c>
      <c r="B233" s="36" t="s">
        <v>972</v>
      </c>
      <c r="C233" s="41">
        <v>98347.217999999993</v>
      </c>
      <c r="D233" s="41">
        <v>0</v>
      </c>
      <c r="E233" s="15">
        <v>43339.452000000005</v>
      </c>
      <c r="F233" s="461">
        <f t="shared" si="3"/>
        <v>55007.765999999989</v>
      </c>
      <c r="G233" s="112"/>
      <c r="H233" s="112"/>
      <c r="I233" s="112"/>
      <c r="J233" s="112"/>
      <c r="K233" s="112"/>
    </row>
    <row r="234" spans="1:11" s="45" customFormat="1" x14ac:dyDescent="0.25">
      <c r="A234" s="460" t="s">
        <v>1348</v>
      </c>
      <c r="B234" s="36" t="s">
        <v>973</v>
      </c>
      <c r="C234" s="41">
        <v>385221.05220000009</v>
      </c>
      <c r="D234" s="41">
        <v>0</v>
      </c>
      <c r="E234" s="15">
        <v>1058899.4955000004</v>
      </c>
      <c r="F234" s="461">
        <f t="shared" si="3"/>
        <v>-673678.44330000039</v>
      </c>
      <c r="G234" s="112"/>
      <c r="H234" s="112"/>
      <c r="I234" s="112"/>
      <c r="J234" s="112"/>
      <c r="K234" s="112"/>
    </row>
    <row r="235" spans="1:11" s="45" customFormat="1" x14ac:dyDescent="0.25">
      <c r="A235" s="460" t="s">
        <v>1349</v>
      </c>
      <c r="B235" s="36" t="s">
        <v>974</v>
      </c>
      <c r="C235" s="41">
        <v>56674.668000000005</v>
      </c>
      <c r="D235" s="41">
        <v>0</v>
      </c>
      <c r="E235" s="15">
        <v>13418.561099999999</v>
      </c>
      <c r="F235" s="461">
        <f t="shared" si="3"/>
        <v>43256.106900000006</v>
      </c>
      <c r="G235" s="112"/>
      <c r="H235" s="112"/>
      <c r="I235" s="112"/>
      <c r="J235" s="112"/>
      <c r="K235" s="112"/>
    </row>
    <row r="236" spans="1:11" s="45" customFormat="1" x14ac:dyDescent="0.25">
      <c r="A236" s="460" t="s">
        <v>1350</v>
      </c>
      <c r="B236" s="36" t="s">
        <v>975</v>
      </c>
      <c r="C236" s="41">
        <v>1542551.1108000004</v>
      </c>
      <c r="D236" s="41">
        <v>0</v>
      </c>
      <c r="E236" s="15">
        <v>1910753.0935800003</v>
      </c>
      <c r="F236" s="461">
        <f t="shared" si="3"/>
        <v>-368201.98277999996</v>
      </c>
      <c r="G236" s="112"/>
      <c r="H236" s="112"/>
      <c r="I236" s="112"/>
      <c r="J236" s="112"/>
      <c r="K236" s="112"/>
    </row>
    <row r="237" spans="1:11" s="45" customFormat="1" x14ac:dyDescent="0.25">
      <c r="A237" s="460" t="s">
        <v>1351</v>
      </c>
      <c r="B237" s="36" t="s">
        <v>976</v>
      </c>
      <c r="C237" s="41">
        <v>120100.28909999999</v>
      </c>
      <c r="D237" s="41">
        <v>0</v>
      </c>
      <c r="E237" s="15">
        <v>72543.575039999996</v>
      </c>
      <c r="F237" s="461">
        <f t="shared" si="3"/>
        <v>47556.714059999998</v>
      </c>
      <c r="G237" s="112"/>
      <c r="H237" s="112"/>
      <c r="I237" s="112"/>
      <c r="J237" s="112"/>
      <c r="K237" s="112"/>
    </row>
    <row r="238" spans="1:11" s="45" customFormat="1" x14ac:dyDescent="0.25">
      <c r="A238" s="460" t="s">
        <v>1352</v>
      </c>
      <c r="B238" s="36" t="s">
        <v>977</v>
      </c>
      <c r="C238" s="41">
        <v>163439.74110000001</v>
      </c>
      <c r="D238" s="41">
        <v>0</v>
      </c>
      <c r="E238" s="15">
        <v>110015.53199999999</v>
      </c>
      <c r="F238" s="461">
        <f t="shared" si="3"/>
        <v>53424.209100000022</v>
      </c>
      <c r="G238" s="112"/>
      <c r="H238" s="112"/>
      <c r="I238" s="112"/>
      <c r="J238" s="112"/>
      <c r="K238" s="112"/>
    </row>
    <row r="239" spans="1:11" s="45" customFormat="1" x14ac:dyDescent="0.25">
      <c r="A239" s="460" t="s">
        <v>1353</v>
      </c>
      <c r="B239" s="36" t="s">
        <v>978</v>
      </c>
      <c r="C239" s="41">
        <v>316711.38000000006</v>
      </c>
      <c r="D239" s="41">
        <v>0</v>
      </c>
      <c r="E239" s="15">
        <v>78344.394</v>
      </c>
      <c r="F239" s="461">
        <f t="shared" si="3"/>
        <v>238366.98600000006</v>
      </c>
      <c r="G239" s="112"/>
      <c r="H239" s="112"/>
      <c r="I239" s="112"/>
      <c r="J239" s="112"/>
      <c r="K239" s="112"/>
    </row>
    <row r="240" spans="1:11" s="45" customFormat="1" x14ac:dyDescent="0.25">
      <c r="A240" s="460" t="s">
        <v>1354</v>
      </c>
      <c r="B240" s="36" t="s">
        <v>979</v>
      </c>
      <c r="C240" s="41">
        <v>912212.11950000003</v>
      </c>
      <c r="D240" s="41">
        <v>0</v>
      </c>
      <c r="E240" s="15">
        <v>643657.53827999998</v>
      </c>
      <c r="F240" s="461">
        <f t="shared" si="3"/>
        <v>268554.58122000005</v>
      </c>
      <c r="G240" s="112"/>
      <c r="H240" s="112"/>
      <c r="I240" s="112"/>
      <c r="J240" s="112"/>
      <c r="K240" s="112"/>
    </row>
    <row r="241" spans="1:11" s="45" customFormat="1" x14ac:dyDescent="0.25">
      <c r="A241" s="460" t="s">
        <v>1355</v>
      </c>
      <c r="B241" s="36" t="s">
        <v>980</v>
      </c>
      <c r="C241" s="41">
        <v>65009.178</v>
      </c>
      <c r="D241" s="41">
        <v>0</v>
      </c>
      <c r="E241" s="15">
        <v>48423.503100000002</v>
      </c>
      <c r="F241" s="461">
        <f t="shared" si="3"/>
        <v>16585.674899999998</v>
      </c>
      <c r="G241" s="112"/>
      <c r="H241" s="112"/>
      <c r="I241" s="112"/>
      <c r="J241" s="112"/>
      <c r="K241" s="112"/>
    </row>
    <row r="242" spans="1:11" s="45" customFormat="1" x14ac:dyDescent="0.25">
      <c r="A242" s="460" t="s">
        <v>1356</v>
      </c>
      <c r="B242" s="36" t="s">
        <v>1357</v>
      </c>
      <c r="C242" s="41">
        <v>1368859.9224</v>
      </c>
      <c r="D242" s="41">
        <v>0</v>
      </c>
      <c r="E242" s="15">
        <v>1444587.2802600004</v>
      </c>
      <c r="F242" s="461">
        <f t="shared" si="3"/>
        <v>-75727.357860000338</v>
      </c>
      <c r="G242" s="112"/>
      <c r="H242" s="112"/>
      <c r="I242" s="112"/>
      <c r="J242" s="112"/>
      <c r="K242" s="112"/>
    </row>
    <row r="243" spans="1:11" s="45" customFormat="1" x14ac:dyDescent="0.25">
      <c r="A243" s="460" t="s">
        <v>1358</v>
      </c>
      <c r="B243" s="36" t="s">
        <v>981</v>
      </c>
      <c r="C243" s="41">
        <v>348465.86310000008</v>
      </c>
      <c r="D243" s="41">
        <v>0</v>
      </c>
      <c r="E243" s="15">
        <v>1485643.0765200001</v>
      </c>
      <c r="F243" s="461">
        <f t="shared" si="3"/>
        <v>-1137177.2134199999</v>
      </c>
      <c r="G243" s="112"/>
      <c r="H243" s="112"/>
      <c r="I243" s="112"/>
      <c r="J243" s="112"/>
      <c r="K243" s="112"/>
    </row>
    <row r="244" spans="1:11" s="45" customFormat="1" x14ac:dyDescent="0.25">
      <c r="A244" s="460" t="s">
        <v>1359</v>
      </c>
      <c r="B244" s="36" t="s">
        <v>982</v>
      </c>
      <c r="C244" s="41">
        <v>48590.193299999999</v>
      </c>
      <c r="D244" s="41">
        <v>0</v>
      </c>
      <c r="E244" s="15">
        <v>146770.7211</v>
      </c>
      <c r="F244" s="461">
        <f t="shared" si="3"/>
        <v>-98180.527799999996</v>
      </c>
      <c r="G244" s="112"/>
      <c r="H244" s="112"/>
      <c r="I244" s="112"/>
      <c r="J244" s="112"/>
      <c r="K244" s="112"/>
    </row>
    <row r="245" spans="1:11" s="45" customFormat="1" x14ac:dyDescent="0.25">
      <c r="A245" s="460" t="s">
        <v>1360</v>
      </c>
      <c r="B245" s="36" t="s">
        <v>983</v>
      </c>
      <c r="C245" s="41">
        <v>380137.00110000005</v>
      </c>
      <c r="D245" s="41">
        <v>0</v>
      </c>
      <c r="E245" s="15">
        <v>21669.726000000002</v>
      </c>
      <c r="F245" s="461">
        <f t="shared" si="3"/>
        <v>358467.27510000003</v>
      </c>
      <c r="G245" s="112"/>
      <c r="H245" s="112"/>
      <c r="I245" s="112"/>
      <c r="J245" s="112"/>
      <c r="K245" s="112"/>
    </row>
    <row r="246" spans="1:11" s="45" customFormat="1" x14ac:dyDescent="0.25">
      <c r="A246" s="460" t="s">
        <v>1361</v>
      </c>
      <c r="B246" s="36" t="s">
        <v>984</v>
      </c>
      <c r="C246" s="41">
        <v>661843.43910000019</v>
      </c>
      <c r="D246" s="41">
        <v>0</v>
      </c>
      <c r="E246" s="15">
        <v>116766.48510000001</v>
      </c>
      <c r="F246" s="461">
        <f t="shared" si="3"/>
        <v>545076.95400000014</v>
      </c>
      <c r="G246" s="112"/>
      <c r="H246" s="112"/>
      <c r="I246" s="112"/>
      <c r="J246" s="112"/>
      <c r="K246" s="112"/>
    </row>
    <row r="247" spans="1:11" s="45" customFormat="1" x14ac:dyDescent="0.25">
      <c r="A247" s="460" t="s">
        <v>1362</v>
      </c>
      <c r="B247" s="36" t="s">
        <v>985</v>
      </c>
      <c r="C247" s="41">
        <v>88429.151100000003</v>
      </c>
      <c r="D247" s="41">
        <v>0</v>
      </c>
      <c r="E247" s="15">
        <v>99214.007039999997</v>
      </c>
      <c r="F247" s="461">
        <f t="shared" si="3"/>
        <v>-10784.855939999994</v>
      </c>
      <c r="G247" s="112"/>
      <c r="H247" s="112"/>
      <c r="I247" s="112"/>
      <c r="J247" s="112"/>
      <c r="K247" s="112"/>
    </row>
    <row r="248" spans="1:11" s="45" customFormat="1" x14ac:dyDescent="0.25">
      <c r="A248" s="460" t="s">
        <v>1363</v>
      </c>
      <c r="B248" s="36" t="s">
        <v>986</v>
      </c>
      <c r="C248" s="41">
        <v>211779.89910000001</v>
      </c>
      <c r="D248" s="41">
        <v>0</v>
      </c>
      <c r="E248" s="15">
        <v>237566.87304000003</v>
      </c>
      <c r="F248" s="461">
        <f t="shared" si="3"/>
        <v>-25786.973940000025</v>
      </c>
      <c r="G248" s="112"/>
      <c r="H248" s="112"/>
      <c r="I248" s="112"/>
      <c r="J248" s="112"/>
      <c r="K248" s="112"/>
    </row>
    <row r="249" spans="1:11" s="45" customFormat="1" x14ac:dyDescent="0.25">
      <c r="A249" s="460" t="s">
        <v>1364</v>
      </c>
      <c r="B249" s="36" t="s">
        <v>987</v>
      </c>
      <c r="C249" s="41">
        <v>210112.99709999998</v>
      </c>
      <c r="D249" s="41">
        <v>0</v>
      </c>
      <c r="E249" s="15">
        <v>96680.316000000006</v>
      </c>
      <c r="F249" s="461">
        <f t="shared" si="3"/>
        <v>113432.68109999997</v>
      </c>
      <c r="G249" s="112"/>
      <c r="H249" s="112"/>
      <c r="I249" s="112"/>
      <c r="J249" s="112"/>
      <c r="K249" s="112"/>
    </row>
    <row r="250" spans="1:11" s="45" customFormat="1" x14ac:dyDescent="0.25">
      <c r="A250" s="460" t="s">
        <v>1365</v>
      </c>
      <c r="B250" s="36" t="s">
        <v>988</v>
      </c>
      <c r="C250" s="41">
        <v>83345.100000000006</v>
      </c>
      <c r="D250" s="41">
        <v>0</v>
      </c>
      <c r="E250" s="15">
        <v>105014.826</v>
      </c>
      <c r="F250" s="461">
        <f t="shared" si="3"/>
        <v>-21669.725999999995</v>
      </c>
      <c r="G250" s="112"/>
      <c r="H250" s="112"/>
      <c r="I250" s="112"/>
      <c r="J250" s="112"/>
      <c r="K250" s="112"/>
    </row>
    <row r="251" spans="1:11" s="45" customFormat="1" x14ac:dyDescent="0.25">
      <c r="A251" s="460" t="s">
        <v>1366</v>
      </c>
      <c r="B251" s="36" t="s">
        <v>989</v>
      </c>
      <c r="C251" s="41">
        <v>371802.49110000004</v>
      </c>
      <c r="D251" s="41">
        <v>0</v>
      </c>
      <c r="E251" s="15">
        <v>168357.10199999998</v>
      </c>
      <c r="F251" s="461">
        <f t="shared" si="3"/>
        <v>203445.38910000006</v>
      </c>
      <c r="G251" s="112"/>
      <c r="H251" s="112"/>
      <c r="I251" s="112"/>
      <c r="J251" s="112"/>
      <c r="K251" s="112"/>
    </row>
    <row r="252" spans="1:11" s="45" customFormat="1" x14ac:dyDescent="0.25">
      <c r="A252" s="460" t="s">
        <v>1367</v>
      </c>
      <c r="B252" s="36" t="s">
        <v>990</v>
      </c>
      <c r="C252" s="41">
        <v>66676.08</v>
      </c>
      <c r="D252" s="41">
        <v>0</v>
      </c>
      <c r="E252" s="15">
        <v>60008.472000000009</v>
      </c>
      <c r="F252" s="461">
        <f t="shared" si="3"/>
        <v>6667.6079999999929</v>
      </c>
      <c r="G252" s="112"/>
      <c r="H252" s="112"/>
      <c r="I252" s="112"/>
      <c r="J252" s="112"/>
      <c r="K252" s="112"/>
    </row>
    <row r="253" spans="1:11" s="45" customFormat="1" x14ac:dyDescent="0.25">
      <c r="A253" s="460" t="s">
        <v>1368</v>
      </c>
      <c r="B253" s="36" t="s">
        <v>991</v>
      </c>
      <c r="C253" s="41">
        <v>86678.90400000001</v>
      </c>
      <c r="D253" s="41">
        <v>0</v>
      </c>
      <c r="E253" s="15">
        <v>173441.1531</v>
      </c>
      <c r="F253" s="461">
        <f t="shared" si="3"/>
        <v>-86762.249099999986</v>
      </c>
      <c r="G253" s="112"/>
      <c r="H253" s="112"/>
      <c r="I253" s="112"/>
      <c r="J253" s="112"/>
      <c r="K253" s="112"/>
    </row>
    <row r="254" spans="1:11" s="45" customFormat="1" x14ac:dyDescent="0.25">
      <c r="A254" s="460" t="s">
        <v>1369</v>
      </c>
      <c r="B254" s="36" t="s">
        <v>992</v>
      </c>
      <c r="C254" s="41">
        <v>83428.445099999983</v>
      </c>
      <c r="D254" s="41">
        <v>0</v>
      </c>
      <c r="E254" s="15">
        <v>135185.75219999999</v>
      </c>
      <c r="F254" s="461">
        <f t="shared" si="3"/>
        <v>-51757.307100000005</v>
      </c>
      <c r="G254" s="112"/>
      <c r="H254" s="112"/>
      <c r="I254" s="112"/>
      <c r="J254" s="112"/>
      <c r="K254" s="112"/>
    </row>
    <row r="255" spans="1:11" s="45" customFormat="1" x14ac:dyDescent="0.25">
      <c r="A255" s="460" t="s">
        <v>1370</v>
      </c>
      <c r="B255" s="36" t="s">
        <v>993</v>
      </c>
      <c r="C255" s="41">
        <v>770608.79460000014</v>
      </c>
      <c r="D255" s="41">
        <v>0</v>
      </c>
      <c r="E255" s="15">
        <v>306876.65820000006</v>
      </c>
      <c r="F255" s="461">
        <f t="shared" si="3"/>
        <v>463732.13640000008</v>
      </c>
      <c r="G255" s="112"/>
      <c r="H255" s="112"/>
      <c r="I255" s="112"/>
      <c r="J255" s="112"/>
      <c r="K255" s="112"/>
    </row>
    <row r="256" spans="1:11" s="45" customFormat="1" x14ac:dyDescent="0.25">
      <c r="A256" s="460" t="s">
        <v>1371</v>
      </c>
      <c r="B256" s="36" t="s">
        <v>994</v>
      </c>
      <c r="C256" s="41">
        <v>208362.75</v>
      </c>
      <c r="D256" s="41">
        <v>0</v>
      </c>
      <c r="E256" s="15">
        <v>268537.91220000002</v>
      </c>
      <c r="F256" s="461">
        <f t="shared" si="3"/>
        <v>-60175.162200000021</v>
      </c>
      <c r="G256" s="112"/>
      <c r="H256" s="112"/>
      <c r="I256" s="112"/>
      <c r="J256" s="112"/>
      <c r="K256" s="112"/>
    </row>
    <row r="257" spans="1:11" s="45" customFormat="1" x14ac:dyDescent="0.25">
      <c r="A257" s="460" t="s">
        <v>1372</v>
      </c>
      <c r="B257" s="36" t="s">
        <v>995</v>
      </c>
      <c r="C257" s="41">
        <v>131685.258</v>
      </c>
      <c r="D257" s="41">
        <v>0</v>
      </c>
      <c r="E257" s="15">
        <v>276705.73200000002</v>
      </c>
      <c r="F257" s="461">
        <f t="shared" si="3"/>
        <v>-145020.47400000002</v>
      </c>
      <c r="G257" s="112"/>
      <c r="H257" s="112"/>
      <c r="I257" s="112"/>
      <c r="J257" s="112"/>
      <c r="K257" s="112"/>
    </row>
    <row r="258" spans="1:11" s="45" customFormat="1" x14ac:dyDescent="0.25">
      <c r="A258" s="460" t="s">
        <v>1373</v>
      </c>
      <c r="B258" s="36" t="s">
        <v>996</v>
      </c>
      <c r="C258" s="41">
        <v>61675.374000000003</v>
      </c>
      <c r="D258" s="41">
        <v>0</v>
      </c>
      <c r="E258" s="15">
        <v>35004.942000000003</v>
      </c>
      <c r="F258" s="461">
        <f t="shared" si="3"/>
        <v>26670.432000000001</v>
      </c>
      <c r="G258" s="112"/>
      <c r="H258" s="112"/>
      <c r="I258" s="112"/>
      <c r="J258" s="112"/>
      <c r="K258" s="112"/>
    </row>
    <row r="259" spans="1:11" s="45" customFormat="1" x14ac:dyDescent="0.25">
      <c r="A259" s="460" t="s">
        <v>1374</v>
      </c>
      <c r="B259" s="36" t="s">
        <v>997</v>
      </c>
      <c r="C259" s="41">
        <v>278455.97910000006</v>
      </c>
      <c r="D259" s="41">
        <v>0</v>
      </c>
      <c r="E259" s="15">
        <v>18419.267100000001</v>
      </c>
      <c r="F259" s="461">
        <f t="shared" si="3"/>
        <v>260036.71200000006</v>
      </c>
      <c r="G259" s="112"/>
      <c r="H259" s="112"/>
      <c r="I259" s="112"/>
      <c r="J259" s="112"/>
      <c r="K259" s="112"/>
    </row>
    <row r="260" spans="1:11" s="45" customFormat="1" x14ac:dyDescent="0.25">
      <c r="A260" s="460" t="s">
        <v>1375</v>
      </c>
      <c r="B260" s="36" t="s">
        <v>998</v>
      </c>
      <c r="C260" s="41">
        <v>161689.49400000001</v>
      </c>
      <c r="D260" s="41">
        <v>0</v>
      </c>
      <c r="E260" s="15">
        <v>426810.25710000005</v>
      </c>
      <c r="F260" s="461">
        <f t="shared" si="3"/>
        <v>-265120.76310000004</v>
      </c>
      <c r="G260" s="112"/>
      <c r="H260" s="112"/>
      <c r="I260" s="112"/>
      <c r="J260" s="112"/>
      <c r="K260" s="112"/>
    </row>
    <row r="261" spans="1:11" s="45" customFormat="1" x14ac:dyDescent="0.25">
      <c r="A261" s="460" t="s">
        <v>1376</v>
      </c>
      <c r="B261" s="36" t="s">
        <v>999</v>
      </c>
      <c r="C261" s="41">
        <v>4267685.8455000008</v>
      </c>
      <c r="D261" s="41">
        <v>0</v>
      </c>
      <c r="E261" s="15">
        <v>18794720.106479991</v>
      </c>
      <c r="F261" s="461">
        <f t="shared" si="3"/>
        <v>-14527034.260979991</v>
      </c>
      <c r="G261" s="112"/>
      <c r="H261" s="112"/>
      <c r="I261" s="112"/>
      <c r="J261" s="112"/>
      <c r="K261" s="112"/>
    </row>
    <row r="262" spans="1:11" s="45" customFormat="1" x14ac:dyDescent="0.25">
      <c r="A262" s="460" t="s">
        <v>1377</v>
      </c>
      <c r="B262" s="36" t="s">
        <v>1000</v>
      </c>
      <c r="C262" s="41">
        <v>43339.452000000005</v>
      </c>
      <c r="D262" s="41">
        <v>0</v>
      </c>
      <c r="E262" s="15">
        <v>156688.788</v>
      </c>
      <c r="F262" s="461">
        <f t="shared" si="3"/>
        <v>-113349.336</v>
      </c>
      <c r="G262" s="112"/>
      <c r="H262" s="112"/>
      <c r="I262" s="112"/>
      <c r="J262" s="112"/>
      <c r="K262" s="112"/>
    </row>
    <row r="263" spans="1:11" s="45" customFormat="1" x14ac:dyDescent="0.25">
      <c r="A263" s="460" t="s">
        <v>1378</v>
      </c>
      <c r="B263" s="36" t="s">
        <v>1001</v>
      </c>
      <c r="C263" s="41">
        <v>68426.327099999995</v>
      </c>
      <c r="D263" s="41">
        <v>0</v>
      </c>
      <c r="E263" s="15">
        <v>43422.797099999996</v>
      </c>
      <c r="F263" s="461">
        <f t="shared" si="3"/>
        <v>25003.53</v>
      </c>
      <c r="G263" s="112"/>
      <c r="H263" s="112"/>
      <c r="I263" s="112"/>
      <c r="J263" s="112"/>
      <c r="K263" s="112"/>
    </row>
    <row r="264" spans="1:11" s="45" customFormat="1" x14ac:dyDescent="0.25">
      <c r="A264" s="460" t="s">
        <v>1379</v>
      </c>
      <c r="B264" s="36" t="s">
        <v>1002</v>
      </c>
      <c r="C264" s="41">
        <v>83345.100000000006</v>
      </c>
      <c r="D264" s="41">
        <v>0</v>
      </c>
      <c r="E264" s="15">
        <v>170107.34909999999</v>
      </c>
      <c r="F264" s="461">
        <f t="shared" si="3"/>
        <v>-86762.249099999986</v>
      </c>
      <c r="G264" s="112"/>
      <c r="H264" s="112"/>
      <c r="I264" s="112"/>
      <c r="J264" s="112"/>
      <c r="K264" s="112"/>
    </row>
    <row r="265" spans="1:11" s="45" customFormat="1" x14ac:dyDescent="0.25">
      <c r="A265" s="460" t="s">
        <v>1380</v>
      </c>
      <c r="B265" s="36" t="s">
        <v>1003</v>
      </c>
      <c r="C265" s="41">
        <v>96680.316000000006</v>
      </c>
      <c r="D265" s="41">
        <v>0</v>
      </c>
      <c r="E265" s="15">
        <v>133435.50510000001</v>
      </c>
      <c r="F265" s="461">
        <f t="shared" ref="F265:F328" si="4">C265+D265-E265</f>
        <v>-36755.189100000003</v>
      </c>
      <c r="G265" s="112"/>
      <c r="H265" s="112"/>
      <c r="I265" s="112"/>
      <c r="J265" s="112"/>
      <c r="K265" s="112"/>
    </row>
    <row r="266" spans="1:11" s="45" customFormat="1" x14ac:dyDescent="0.25">
      <c r="A266" s="460" t="s">
        <v>1381</v>
      </c>
      <c r="B266" s="36" t="s">
        <v>1004</v>
      </c>
      <c r="C266" s="41">
        <v>345048.71400000004</v>
      </c>
      <c r="D266" s="41">
        <v>0</v>
      </c>
      <c r="E266" s="15">
        <v>8334.51</v>
      </c>
      <c r="F266" s="461">
        <f t="shared" si="4"/>
        <v>336714.20400000003</v>
      </c>
      <c r="G266" s="112"/>
      <c r="H266" s="112"/>
      <c r="I266" s="112"/>
      <c r="J266" s="112"/>
      <c r="K266" s="112"/>
    </row>
    <row r="267" spans="1:11" s="45" customFormat="1" x14ac:dyDescent="0.25">
      <c r="A267" s="460" t="s">
        <v>1382</v>
      </c>
      <c r="B267" s="36" t="s">
        <v>1005</v>
      </c>
      <c r="C267" s="41">
        <v>326712.79200000002</v>
      </c>
      <c r="D267" s="41">
        <v>0</v>
      </c>
      <c r="E267" s="15">
        <v>151921.44828000001</v>
      </c>
      <c r="F267" s="461">
        <f t="shared" si="4"/>
        <v>174791.34372</v>
      </c>
      <c r="G267" s="112"/>
      <c r="H267" s="112"/>
      <c r="I267" s="112"/>
      <c r="J267" s="112"/>
      <c r="K267" s="112"/>
    </row>
    <row r="268" spans="1:11" s="45" customFormat="1" x14ac:dyDescent="0.25">
      <c r="A268" s="460" t="s">
        <v>1383</v>
      </c>
      <c r="B268" s="36" t="s">
        <v>1006</v>
      </c>
      <c r="C268" s="41">
        <v>469066.22280000011</v>
      </c>
      <c r="D268" s="41">
        <v>0</v>
      </c>
      <c r="E268" s="15">
        <v>458398.05000000005</v>
      </c>
      <c r="F268" s="461">
        <f t="shared" si="4"/>
        <v>10668.172800000058</v>
      </c>
      <c r="G268" s="112"/>
      <c r="H268" s="112"/>
      <c r="I268" s="112"/>
      <c r="J268" s="112"/>
      <c r="K268" s="112"/>
    </row>
    <row r="269" spans="1:11" s="45" customFormat="1" x14ac:dyDescent="0.25">
      <c r="A269" s="460" t="s">
        <v>1384</v>
      </c>
      <c r="B269" s="36" t="s">
        <v>1007</v>
      </c>
      <c r="C269" s="41">
        <v>7295196.6029999983</v>
      </c>
      <c r="D269" s="41">
        <v>0</v>
      </c>
      <c r="E269" s="15">
        <v>11122486.940099999</v>
      </c>
      <c r="F269" s="461">
        <f t="shared" si="4"/>
        <v>-3827290.3371000011</v>
      </c>
      <c r="G269" s="112"/>
      <c r="H269" s="112"/>
      <c r="I269" s="112"/>
      <c r="J269" s="112"/>
      <c r="K269" s="112"/>
    </row>
    <row r="270" spans="1:11" s="45" customFormat="1" x14ac:dyDescent="0.25">
      <c r="A270" s="460" t="s">
        <v>1385</v>
      </c>
      <c r="B270" s="36" t="s">
        <v>1008</v>
      </c>
      <c r="C270" s="41">
        <v>0</v>
      </c>
      <c r="D270" s="41">
        <v>0</v>
      </c>
      <c r="E270" s="15">
        <v>68409.658080000008</v>
      </c>
      <c r="F270" s="461">
        <f t="shared" si="4"/>
        <v>-68409.658080000008</v>
      </c>
      <c r="G270" s="112"/>
      <c r="H270" s="112"/>
      <c r="I270" s="112"/>
      <c r="J270" s="112"/>
      <c r="K270" s="112"/>
    </row>
    <row r="271" spans="1:11" s="45" customFormat="1" x14ac:dyDescent="0.25">
      <c r="A271" s="460" t="s">
        <v>1386</v>
      </c>
      <c r="B271" s="36" t="s">
        <v>1009</v>
      </c>
      <c r="C271" s="41">
        <v>940132.72800000012</v>
      </c>
      <c r="D271" s="41">
        <v>0</v>
      </c>
      <c r="E271" s="15">
        <v>155021.886</v>
      </c>
      <c r="F271" s="461">
        <f t="shared" si="4"/>
        <v>785110.84200000018</v>
      </c>
      <c r="G271" s="112"/>
      <c r="H271" s="112"/>
      <c r="I271" s="112"/>
      <c r="J271" s="112"/>
      <c r="K271" s="112"/>
    </row>
    <row r="272" spans="1:11" s="45" customFormat="1" x14ac:dyDescent="0.25">
      <c r="A272" s="460" t="s">
        <v>1387</v>
      </c>
      <c r="B272" s="36" t="s">
        <v>1010</v>
      </c>
      <c r="C272" s="41">
        <v>4491884.164499999</v>
      </c>
      <c r="D272" s="41">
        <v>0</v>
      </c>
      <c r="E272" s="15">
        <v>1757488.1222880001</v>
      </c>
      <c r="F272" s="461">
        <f t="shared" si="4"/>
        <v>2734396.0422119992</v>
      </c>
      <c r="G272" s="112"/>
      <c r="H272" s="112"/>
      <c r="I272" s="112"/>
      <c r="J272" s="112"/>
      <c r="K272" s="112"/>
    </row>
    <row r="273" spans="1:11" s="45" customFormat="1" x14ac:dyDescent="0.25">
      <c r="A273" s="460" t="s">
        <v>1388</v>
      </c>
      <c r="B273" s="36" t="s">
        <v>1011</v>
      </c>
      <c r="C273" s="41">
        <v>210279.68729999999</v>
      </c>
      <c r="D273" s="41">
        <v>0</v>
      </c>
      <c r="E273" s="15">
        <v>173724.52643999999</v>
      </c>
      <c r="F273" s="461">
        <f t="shared" si="4"/>
        <v>36555.160860000004</v>
      </c>
      <c r="G273" s="112"/>
      <c r="H273" s="112"/>
      <c r="I273" s="112"/>
      <c r="J273" s="112"/>
      <c r="K273" s="112"/>
    </row>
    <row r="274" spans="1:11" s="45" customFormat="1" x14ac:dyDescent="0.25">
      <c r="A274" s="460" t="s">
        <v>1389</v>
      </c>
      <c r="B274" s="36" t="s">
        <v>1012</v>
      </c>
      <c r="C274" s="41">
        <v>952134.42240000027</v>
      </c>
      <c r="D274" s="41">
        <v>0</v>
      </c>
      <c r="E274" s="15">
        <v>740354.5233</v>
      </c>
      <c r="F274" s="461">
        <f t="shared" si="4"/>
        <v>211779.89910000027</v>
      </c>
      <c r="G274" s="112"/>
      <c r="H274" s="112"/>
      <c r="I274" s="112"/>
      <c r="J274" s="112"/>
      <c r="K274" s="112"/>
    </row>
    <row r="275" spans="1:11" s="45" customFormat="1" x14ac:dyDescent="0.25">
      <c r="A275" s="460" t="s">
        <v>1390</v>
      </c>
      <c r="B275" s="36" t="s">
        <v>1013</v>
      </c>
      <c r="C275" s="41">
        <v>420059.304</v>
      </c>
      <c r="D275" s="41">
        <v>0</v>
      </c>
      <c r="E275" s="15">
        <v>170024.00399999999</v>
      </c>
      <c r="F275" s="461">
        <f t="shared" si="4"/>
        <v>250035.30000000002</v>
      </c>
      <c r="G275" s="112"/>
      <c r="H275" s="112"/>
      <c r="I275" s="112"/>
      <c r="J275" s="112"/>
      <c r="K275" s="112"/>
    </row>
    <row r="276" spans="1:11" s="45" customFormat="1" x14ac:dyDescent="0.25">
      <c r="A276" s="460" t="s">
        <v>1391</v>
      </c>
      <c r="B276" s="36" t="s">
        <v>1014</v>
      </c>
      <c r="C276" s="41">
        <v>211696.554</v>
      </c>
      <c r="D276" s="41">
        <v>0</v>
      </c>
      <c r="E276" s="15">
        <v>30004.236000000001</v>
      </c>
      <c r="F276" s="461">
        <f t="shared" si="4"/>
        <v>181692.318</v>
      </c>
      <c r="G276" s="112"/>
      <c r="H276" s="112"/>
      <c r="I276" s="112"/>
      <c r="J276" s="112"/>
      <c r="K276" s="112"/>
    </row>
    <row r="277" spans="1:11" s="45" customFormat="1" x14ac:dyDescent="0.25">
      <c r="A277" s="460" t="s">
        <v>1392</v>
      </c>
      <c r="B277" s="36" t="s">
        <v>1015</v>
      </c>
      <c r="C277" s="41">
        <v>35004.942000000003</v>
      </c>
      <c r="D277" s="41">
        <v>0</v>
      </c>
      <c r="E277" s="15">
        <v>61758.719100000002</v>
      </c>
      <c r="F277" s="461">
        <f t="shared" si="4"/>
        <v>-26753.777099999999</v>
      </c>
      <c r="G277" s="112"/>
      <c r="H277" s="112"/>
      <c r="I277" s="112"/>
      <c r="J277" s="112"/>
      <c r="K277" s="112"/>
    </row>
    <row r="278" spans="1:11" s="45" customFormat="1" x14ac:dyDescent="0.25">
      <c r="A278" s="460" t="s">
        <v>1393</v>
      </c>
      <c r="B278" s="36" t="s">
        <v>1016</v>
      </c>
      <c r="C278" s="41">
        <v>43422.797099999996</v>
      </c>
      <c r="D278" s="41">
        <v>0</v>
      </c>
      <c r="E278" s="15">
        <v>104298.05814000001</v>
      </c>
      <c r="F278" s="461">
        <f t="shared" si="4"/>
        <v>-60875.261040000012</v>
      </c>
      <c r="G278" s="112"/>
      <c r="H278" s="112"/>
      <c r="I278" s="112"/>
      <c r="J278" s="112"/>
      <c r="K278" s="112"/>
    </row>
    <row r="279" spans="1:11" s="45" customFormat="1" x14ac:dyDescent="0.25">
      <c r="A279" s="460" t="s">
        <v>1394</v>
      </c>
      <c r="B279" s="36" t="s">
        <v>1395</v>
      </c>
      <c r="C279" s="41">
        <v>225031.77</v>
      </c>
      <c r="D279" s="41">
        <v>0</v>
      </c>
      <c r="E279" s="15">
        <v>211779.89910000001</v>
      </c>
      <c r="F279" s="461">
        <f t="shared" si="4"/>
        <v>13251.87089999998</v>
      </c>
      <c r="G279" s="112"/>
      <c r="H279" s="112"/>
      <c r="I279" s="112"/>
      <c r="J279" s="112"/>
      <c r="K279" s="112"/>
    </row>
    <row r="280" spans="1:11" s="45" customFormat="1" x14ac:dyDescent="0.25">
      <c r="A280" s="460" t="s">
        <v>1396</v>
      </c>
      <c r="B280" s="36" t="s">
        <v>1017</v>
      </c>
      <c r="C280" s="41">
        <v>497486.90190000006</v>
      </c>
      <c r="D280" s="41">
        <v>0</v>
      </c>
      <c r="E280" s="15">
        <v>195027.53400000004</v>
      </c>
      <c r="F280" s="461">
        <f t="shared" si="4"/>
        <v>302459.36790000001</v>
      </c>
      <c r="G280" s="112"/>
      <c r="H280" s="112"/>
      <c r="I280" s="112"/>
      <c r="J280" s="112"/>
      <c r="K280" s="112"/>
    </row>
    <row r="281" spans="1:11" s="45" customFormat="1" x14ac:dyDescent="0.25">
      <c r="A281" s="460" t="s">
        <v>1397</v>
      </c>
      <c r="B281" s="36" t="s">
        <v>1018</v>
      </c>
      <c r="C281" s="41">
        <v>1655400.3762000005</v>
      </c>
      <c r="D281" s="41">
        <v>0</v>
      </c>
      <c r="E281" s="15">
        <v>7900482.0572400009</v>
      </c>
      <c r="F281" s="461">
        <f t="shared" si="4"/>
        <v>-6245081.6810400002</v>
      </c>
      <c r="G281" s="112"/>
      <c r="H281" s="112"/>
      <c r="I281" s="112"/>
      <c r="J281" s="112"/>
      <c r="K281" s="112"/>
    </row>
    <row r="282" spans="1:11" s="45" customFormat="1" x14ac:dyDescent="0.25">
      <c r="A282" s="460" t="s">
        <v>1398</v>
      </c>
      <c r="B282" s="36" t="s">
        <v>1019</v>
      </c>
      <c r="C282" s="41">
        <v>648841.60350000008</v>
      </c>
      <c r="D282" s="41">
        <v>0</v>
      </c>
      <c r="E282" s="15">
        <v>478050.82458000001</v>
      </c>
      <c r="F282" s="461">
        <f t="shared" si="4"/>
        <v>170790.77892000007</v>
      </c>
      <c r="G282" s="112"/>
      <c r="H282" s="112"/>
      <c r="I282" s="112"/>
      <c r="J282" s="112"/>
      <c r="K282" s="112"/>
    </row>
    <row r="283" spans="1:11" s="45" customFormat="1" x14ac:dyDescent="0.25">
      <c r="A283" s="460" t="s">
        <v>1399</v>
      </c>
      <c r="B283" s="36" t="s">
        <v>1020</v>
      </c>
      <c r="C283" s="41">
        <v>481901.36820000008</v>
      </c>
      <c r="D283" s="41">
        <v>0</v>
      </c>
      <c r="E283" s="15">
        <v>321712.08600000001</v>
      </c>
      <c r="F283" s="461">
        <f t="shared" si="4"/>
        <v>160189.28220000007</v>
      </c>
      <c r="G283" s="112"/>
      <c r="H283" s="112"/>
      <c r="I283" s="112"/>
      <c r="J283" s="112"/>
      <c r="K283" s="112"/>
    </row>
    <row r="284" spans="1:11" s="45" customFormat="1" x14ac:dyDescent="0.25">
      <c r="A284" s="460" t="s">
        <v>1400</v>
      </c>
      <c r="B284" s="36" t="s">
        <v>1021</v>
      </c>
      <c r="C284" s="41">
        <v>125100.9951</v>
      </c>
      <c r="D284" s="41">
        <v>0</v>
      </c>
      <c r="E284" s="15">
        <v>76677.491999999998</v>
      </c>
      <c r="F284" s="461">
        <f t="shared" si="4"/>
        <v>48423.503100000002</v>
      </c>
      <c r="G284" s="112"/>
      <c r="H284" s="112"/>
      <c r="I284" s="112"/>
      <c r="J284" s="112"/>
      <c r="K284" s="112"/>
    </row>
    <row r="285" spans="1:11" s="45" customFormat="1" x14ac:dyDescent="0.25">
      <c r="A285" s="460" t="s">
        <v>1401</v>
      </c>
      <c r="B285" s="36" t="s">
        <v>1022</v>
      </c>
      <c r="C285" s="41">
        <v>318628.3173</v>
      </c>
      <c r="D285" s="41">
        <v>0</v>
      </c>
      <c r="E285" s="15">
        <v>26670.432000000001</v>
      </c>
      <c r="F285" s="461">
        <f t="shared" si="4"/>
        <v>291957.88529999997</v>
      </c>
      <c r="G285" s="112"/>
      <c r="H285" s="112"/>
      <c r="I285" s="112"/>
      <c r="J285" s="112"/>
      <c r="K285" s="112"/>
    </row>
    <row r="286" spans="1:11" s="45" customFormat="1" x14ac:dyDescent="0.25">
      <c r="A286" s="460" t="s">
        <v>1402</v>
      </c>
      <c r="B286" s="36" t="s">
        <v>1023</v>
      </c>
      <c r="C286" s="41">
        <v>270121.46910000005</v>
      </c>
      <c r="D286" s="41">
        <v>0</v>
      </c>
      <c r="E286" s="15">
        <v>165106.64309999999</v>
      </c>
      <c r="F286" s="461">
        <f t="shared" si="4"/>
        <v>105014.82600000006</v>
      </c>
      <c r="G286" s="112"/>
      <c r="H286" s="112"/>
      <c r="I286" s="112"/>
      <c r="J286" s="112"/>
      <c r="K286" s="112"/>
    </row>
    <row r="287" spans="1:11" s="45" customFormat="1" x14ac:dyDescent="0.25">
      <c r="A287" s="460" t="s">
        <v>1403</v>
      </c>
      <c r="B287" s="36" t="s">
        <v>1024</v>
      </c>
      <c r="C287" s="41">
        <v>56674.668000000005</v>
      </c>
      <c r="D287" s="41">
        <v>0</v>
      </c>
      <c r="E287" s="15">
        <v>73343.687999999995</v>
      </c>
      <c r="F287" s="461">
        <f t="shared" si="4"/>
        <v>-16669.01999999999</v>
      </c>
      <c r="G287" s="112"/>
      <c r="H287" s="112"/>
      <c r="I287" s="112"/>
      <c r="J287" s="112"/>
      <c r="K287" s="112"/>
    </row>
    <row r="288" spans="1:11" s="45" customFormat="1" x14ac:dyDescent="0.25">
      <c r="A288" s="460" t="s">
        <v>1404</v>
      </c>
      <c r="B288" s="36" t="s">
        <v>1025</v>
      </c>
      <c r="C288" s="41">
        <v>126684.55199999998</v>
      </c>
      <c r="D288" s="41">
        <v>0</v>
      </c>
      <c r="E288" s="15">
        <v>91762.955100000006</v>
      </c>
      <c r="F288" s="461">
        <f t="shared" si="4"/>
        <v>34921.596899999975</v>
      </c>
      <c r="G288" s="112"/>
      <c r="H288" s="112"/>
      <c r="I288" s="112"/>
      <c r="J288" s="112"/>
      <c r="K288" s="112"/>
    </row>
    <row r="289" spans="1:11" s="45" customFormat="1" x14ac:dyDescent="0.25">
      <c r="A289" s="460" t="s">
        <v>1405</v>
      </c>
      <c r="B289" s="36" t="s">
        <v>1026</v>
      </c>
      <c r="C289" s="41">
        <v>1018643.8122000003</v>
      </c>
      <c r="D289" s="41">
        <v>0</v>
      </c>
      <c r="E289" s="15">
        <v>1065250.3921200002</v>
      </c>
      <c r="F289" s="461">
        <f t="shared" si="4"/>
        <v>-46606.579919999931</v>
      </c>
      <c r="G289" s="112"/>
      <c r="H289" s="112"/>
      <c r="I289" s="112"/>
      <c r="J289" s="112"/>
      <c r="K289" s="112"/>
    </row>
    <row r="290" spans="1:11" s="45" customFormat="1" x14ac:dyDescent="0.25">
      <c r="A290" s="460" t="s">
        <v>1406</v>
      </c>
      <c r="B290" s="36" t="s">
        <v>1027</v>
      </c>
      <c r="C290" s="41">
        <v>175108.0551</v>
      </c>
      <c r="D290" s="41">
        <v>0</v>
      </c>
      <c r="E290" s="15">
        <v>255064.34333400009</v>
      </c>
      <c r="F290" s="461">
        <f t="shared" si="4"/>
        <v>-79956.288234000094</v>
      </c>
      <c r="G290" s="112"/>
      <c r="H290" s="112"/>
      <c r="I290" s="112"/>
      <c r="J290" s="112"/>
      <c r="K290" s="112"/>
    </row>
    <row r="291" spans="1:11" s="45" customFormat="1" x14ac:dyDescent="0.25">
      <c r="A291" s="460" t="s">
        <v>1407</v>
      </c>
      <c r="B291" s="36" t="s">
        <v>294</v>
      </c>
      <c r="C291" s="41">
        <v>0</v>
      </c>
      <c r="D291" s="41">
        <v>0</v>
      </c>
      <c r="E291" s="15">
        <v>2814897.4073999999</v>
      </c>
      <c r="F291" s="461">
        <f t="shared" si="4"/>
        <v>-2814897.4073999999</v>
      </c>
      <c r="G291" s="112"/>
      <c r="H291" s="112"/>
      <c r="I291" s="112"/>
      <c r="J291" s="112"/>
      <c r="K291" s="112"/>
    </row>
    <row r="292" spans="1:11" s="45" customFormat="1" x14ac:dyDescent="0.25">
      <c r="A292" s="460" t="s">
        <v>1408</v>
      </c>
      <c r="B292" s="36" t="s">
        <v>1028</v>
      </c>
      <c r="C292" s="41">
        <v>735103.78200000001</v>
      </c>
      <c r="D292" s="41">
        <v>0</v>
      </c>
      <c r="E292" s="15">
        <v>42539.339039999999</v>
      </c>
      <c r="F292" s="461">
        <f t="shared" si="4"/>
        <v>692564.44296000001</v>
      </c>
      <c r="G292" s="112"/>
      <c r="H292" s="112"/>
      <c r="I292" s="112"/>
      <c r="J292" s="112"/>
      <c r="K292" s="112"/>
    </row>
    <row r="293" spans="1:11" s="45" customFormat="1" x14ac:dyDescent="0.25">
      <c r="A293" s="460" t="s">
        <v>1409</v>
      </c>
      <c r="B293" s="36" t="s">
        <v>1029</v>
      </c>
      <c r="C293" s="41">
        <v>263370.51600000006</v>
      </c>
      <c r="D293" s="41">
        <v>0</v>
      </c>
      <c r="E293" s="15">
        <v>115099.58309999999</v>
      </c>
      <c r="F293" s="461">
        <f t="shared" si="4"/>
        <v>148270.93290000007</v>
      </c>
      <c r="G293" s="112"/>
      <c r="H293" s="112"/>
      <c r="I293" s="112"/>
      <c r="J293" s="112"/>
      <c r="K293" s="112"/>
    </row>
    <row r="294" spans="1:11" s="45" customFormat="1" x14ac:dyDescent="0.25">
      <c r="A294" s="460" t="s">
        <v>1410</v>
      </c>
      <c r="B294" s="36" t="s">
        <v>1411</v>
      </c>
      <c r="C294" s="41">
        <v>173524.49820000003</v>
      </c>
      <c r="D294" s="41">
        <v>0</v>
      </c>
      <c r="E294" s="15">
        <v>324545.81939999998</v>
      </c>
      <c r="F294" s="461">
        <f t="shared" si="4"/>
        <v>-151021.32119999995</v>
      </c>
      <c r="G294" s="112"/>
      <c r="H294" s="112"/>
      <c r="I294" s="112"/>
      <c r="J294" s="112"/>
      <c r="K294" s="112"/>
    </row>
    <row r="295" spans="1:11" s="45" customFormat="1" x14ac:dyDescent="0.25">
      <c r="A295" s="460" t="s">
        <v>1412</v>
      </c>
      <c r="B295" s="36" t="s">
        <v>1030</v>
      </c>
      <c r="C295" s="41">
        <v>83345.100000000006</v>
      </c>
      <c r="D295" s="41">
        <v>0</v>
      </c>
      <c r="E295" s="15">
        <v>280406.25444000005</v>
      </c>
      <c r="F295" s="461">
        <f t="shared" si="4"/>
        <v>-197061.15444000004</v>
      </c>
      <c r="G295" s="112"/>
      <c r="H295" s="112"/>
      <c r="I295" s="112"/>
      <c r="J295" s="112"/>
      <c r="K295" s="112"/>
    </row>
    <row r="296" spans="1:11" s="45" customFormat="1" x14ac:dyDescent="0.25">
      <c r="A296" s="460" t="s">
        <v>1413</v>
      </c>
      <c r="B296" s="36" t="s">
        <v>1031</v>
      </c>
      <c r="C296" s="41">
        <v>681929.60820000013</v>
      </c>
      <c r="D296" s="41">
        <v>0</v>
      </c>
      <c r="E296" s="15">
        <v>248451.74310000002</v>
      </c>
      <c r="F296" s="461">
        <f t="shared" si="4"/>
        <v>433477.86510000011</v>
      </c>
      <c r="G296" s="112"/>
      <c r="H296" s="112"/>
      <c r="I296" s="112"/>
      <c r="J296" s="112"/>
      <c r="K296" s="112"/>
    </row>
    <row r="297" spans="1:11" s="45" customFormat="1" x14ac:dyDescent="0.25">
      <c r="A297" s="460" t="s">
        <v>1414</v>
      </c>
      <c r="B297" s="36" t="s">
        <v>1032</v>
      </c>
      <c r="C297" s="41">
        <v>865122.13800000004</v>
      </c>
      <c r="D297" s="41">
        <v>0</v>
      </c>
      <c r="E297" s="15">
        <v>1658484.1449000002</v>
      </c>
      <c r="F297" s="461">
        <f t="shared" si="4"/>
        <v>-793362.00690000015</v>
      </c>
      <c r="G297" s="112"/>
      <c r="H297" s="112"/>
      <c r="I297" s="112"/>
      <c r="J297" s="112"/>
      <c r="K297" s="112"/>
    </row>
    <row r="298" spans="1:11" s="45" customFormat="1" x14ac:dyDescent="0.25">
      <c r="A298" s="460" t="s">
        <v>1415</v>
      </c>
      <c r="B298" s="36" t="s">
        <v>1033</v>
      </c>
      <c r="C298" s="41">
        <v>55007.766000000003</v>
      </c>
      <c r="D298" s="41">
        <v>0</v>
      </c>
      <c r="E298" s="15">
        <v>61675.374000000003</v>
      </c>
      <c r="F298" s="461">
        <f t="shared" si="4"/>
        <v>-6667.6080000000002</v>
      </c>
      <c r="G298" s="112"/>
      <c r="H298" s="112"/>
      <c r="I298" s="112"/>
      <c r="J298" s="112"/>
      <c r="K298" s="112"/>
    </row>
    <row r="299" spans="1:11" s="45" customFormat="1" x14ac:dyDescent="0.25">
      <c r="A299" s="460" t="s">
        <v>1416</v>
      </c>
      <c r="B299" s="36" t="s">
        <v>1034</v>
      </c>
      <c r="C299" s="41">
        <v>270204.81420000002</v>
      </c>
      <c r="D299" s="41">
        <v>0</v>
      </c>
      <c r="E299" s="15">
        <v>55874.555040000007</v>
      </c>
      <c r="F299" s="461">
        <f t="shared" si="4"/>
        <v>214330.25916000002</v>
      </c>
      <c r="G299" s="112"/>
      <c r="H299" s="112"/>
      <c r="I299" s="112"/>
      <c r="J299" s="112"/>
      <c r="K299" s="112"/>
    </row>
    <row r="300" spans="1:11" x14ac:dyDescent="0.25">
      <c r="A300" s="460" t="s">
        <v>1417</v>
      </c>
      <c r="B300" s="36" t="s">
        <v>1035</v>
      </c>
      <c r="C300" s="41">
        <v>306709.96800000005</v>
      </c>
      <c r="D300" s="41">
        <v>0</v>
      </c>
      <c r="E300" s="15">
        <v>340998.14214000007</v>
      </c>
      <c r="F300" s="461">
        <f t="shared" si="4"/>
        <v>-34288.174140000017</v>
      </c>
    </row>
    <row r="301" spans="1:11" x14ac:dyDescent="0.25">
      <c r="A301" s="460">
        <v>90000231</v>
      </c>
      <c r="B301" s="36" t="s">
        <v>304</v>
      </c>
      <c r="C301" s="41">
        <v>1850427.9102</v>
      </c>
      <c r="D301" s="41">
        <v>72351.73128882001</v>
      </c>
      <c r="E301" s="15">
        <v>0</v>
      </c>
      <c r="F301" s="461">
        <f t="shared" si="4"/>
        <v>1922779.6414888201</v>
      </c>
    </row>
    <row r="302" spans="1:11" x14ac:dyDescent="0.25">
      <c r="A302" s="460">
        <v>90000281</v>
      </c>
      <c r="B302" s="36" t="s">
        <v>1036</v>
      </c>
      <c r="C302" s="41">
        <v>2640372.7680000016</v>
      </c>
      <c r="D302" s="41">
        <v>103238.57522880007</v>
      </c>
      <c r="E302" s="15">
        <v>0</v>
      </c>
      <c r="F302" s="461">
        <f t="shared" si="4"/>
        <v>2743611.3432288016</v>
      </c>
    </row>
    <row r="303" spans="1:11" x14ac:dyDescent="0.25">
      <c r="A303" s="460">
        <v>90000381</v>
      </c>
      <c r="B303" s="36" t="s">
        <v>305</v>
      </c>
      <c r="C303" s="41">
        <v>1047731.2521000002</v>
      </c>
      <c r="D303" s="41">
        <v>40966.291957110006</v>
      </c>
      <c r="E303" s="15">
        <v>0</v>
      </c>
      <c r="F303" s="461">
        <f t="shared" si="4"/>
        <v>1088697.5440571101</v>
      </c>
    </row>
    <row r="304" spans="1:11" x14ac:dyDescent="0.25">
      <c r="A304" s="460">
        <v>90000691</v>
      </c>
      <c r="B304" s="36" t="s">
        <v>306</v>
      </c>
      <c r="C304" s="41">
        <v>2929330.2296999996</v>
      </c>
      <c r="D304" s="41">
        <v>114536.81198126999</v>
      </c>
      <c r="E304" s="15">
        <v>0</v>
      </c>
      <c r="F304" s="461">
        <f t="shared" si="4"/>
        <v>3043867.0416812696</v>
      </c>
    </row>
    <row r="305" spans="1:11" x14ac:dyDescent="0.25">
      <c r="A305" s="460">
        <v>90000851</v>
      </c>
      <c r="B305" s="36" t="s">
        <v>307</v>
      </c>
      <c r="C305" s="41">
        <v>5667128.4188939994</v>
      </c>
      <c r="D305" s="41">
        <v>221584.7211787554</v>
      </c>
      <c r="E305" s="15">
        <v>0</v>
      </c>
      <c r="F305" s="461">
        <f t="shared" si="4"/>
        <v>5888713.1400727546</v>
      </c>
    </row>
    <row r="306" spans="1:11" x14ac:dyDescent="0.25">
      <c r="A306" s="460">
        <v>90000901</v>
      </c>
      <c r="B306" s="36" t="s">
        <v>1037</v>
      </c>
      <c r="C306" s="41">
        <v>5667466.7999999998</v>
      </c>
      <c r="D306" s="41">
        <v>221597.95188000001</v>
      </c>
      <c r="E306" s="15">
        <v>0</v>
      </c>
      <c r="F306" s="461">
        <f t="shared" si="4"/>
        <v>5889064.7518799994</v>
      </c>
    </row>
    <row r="307" spans="1:11" x14ac:dyDescent="0.25">
      <c r="A307" s="460">
        <v>90001171</v>
      </c>
      <c r="B307" s="36" t="s">
        <v>308</v>
      </c>
      <c r="C307" s="41">
        <v>1524881.9495999997</v>
      </c>
      <c r="D307" s="41">
        <v>59622.884229359996</v>
      </c>
      <c r="E307" s="15">
        <v>0</v>
      </c>
      <c r="F307" s="461">
        <f t="shared" si="4"/>
        <v>1584504.8338293596</v>
      </c>
    </row>
    <row r="308" spans="1:11" x14ac:dyDescent="0.25">
      <c r="A308" s="460">
        <v>90001361</v>
      </c>
      <c r="B308" s="38" t="s">
        <v>309</v>
      </c>
      <c r="C308" s="41">
        <v>3067099.68</v>
      </c>
      <c r="D308" s="41">
        <v>119923.59748800001</v>
      </c>
      <c r="E308" s="15">
        <v>0</v>
      </c>
      <c r="F308" s="461">
        <f t="shared" si="4"/>
        <v>3187023.2774880002</v>
      </c>
    </row>
    <row r="309" spans="1:11" x14ac:dyDescent="0.25">
      <c r="A309" s="460">
        <v>90001481</v>
      </c>
      <c r="B309" s="38" t="s">
        <v>310</v>
      </c>
      <c r="C309" s="41">
        <v>7459386.4499999993</v>
      </c>
      <c r="D309" s="41">
        <v>291662.01019499998</v>
      </c>
      <c r="E309" s="15">
        <v>0</v>
      </c>
      <c r="F309" s="461">
        <f t="shared" si="4"/>
        <v>7751048.4601949994</v>
      </c>
    </row>
    <row r="310" spans="1:11" x14ac:dyDescent="0.25">
      <c r="A310" s="460">
        <v>90001791</v>
      </c>
      <c r="B310" s="38" t="s">
        <v>311</v>
      </c>
      <c r="C310" s="41">
        <v>6364231.8360000001</v>
      </c>
      <c r="D310" s="41">
        <v>248841.46478760001</v>
      </c>
      <c r="E310" s="15">
        <v>0</v>
      </c>
      <c r="F310" s="461">
        <f t="shared" si="4"/>
        <v>6613073.3007875998</v>
      </c>
    </row>
    <row r="311" spans="1:11" x14ac:dyDescent="0.25">
      <c r="A311" s="460">
        <v>90001801</v>
      </c>
      <c r="B311" s="38" t="s">
        <v>312</v>
      </c>
      <c r="C311" s="41">
        <v>5280745.5360000003</v>
      </c>
      <c r="D311" s="41">
        <v>206477.15045760002</v>
      </c>
      <c r="E311" s="15">
        <v>0</v>
      </c>
      <c r="F311" s="461">
        <f t="shared" si="4"/>
        <v>5487222.6864576004</v>
      </c>
    </row>
    <row r="312" spans="1:11" x14ac:dyDescent="0.25">
      <c r="A312" s="460">
        <v>90002401</v>
      </c>
      <c r="B312" s="38" t="s">
        <v>313</v>
      </c>
      <c r="C312" s="41">
        <v>6275886.0300000003</v>
      </c>
      <c r="D312" s="41">
        <v>245387.14377300002</v>
      </c>
      <c r="E312" s="15">
        <v>0</v>
      </c>
      <c r="F312" s="461">
        <f t="shared" si="4"/>
        <v>6521273.173773</v>
      </c>
    </row>
    <row r="313" spans="1:11" x14ac:dyDescent="0.25">
      <c r="A313" s="460">
        <v>90003031</v>
      </c>
      <c r="B313" s="38" t="s">
        <v>314</v>
      </c>
      <c r="C313" s="41">
        <v>7782765.4380000001</v>
      </c>
      <c r="D313" s="41">
        <v>304306.12862580002</v>
      </c>
      <c r="E313" s="15">
        <v>0</v>
      </c>
      <c r="F313" s="461">
        <f t="shared" si="4"/>
        <v>8087071.5666258</v>
      </c>
    </row>
    <row r="314" spans="1:11" x14ac:dyDescent="0.25">
      <c r="A314" s="460">
        <v>90003941</v>
      </c>
      <c r="B314" s="38" t="s">
        <v>1038</v>
      </c>
      <c r="C314" s="41">
        <v>4358031.9338999987</v>
      </c>
      <c r="D314" s="41">
        <v>170399.04861548997</v>
      </c>
      <c r="E314" s="15">
        <v>0</v>
      </c>
      <c r="F314" s="461">
        <f t="shared" si="4"/>
        <v>4528430.9825154888</v>
      </c>
    </row>
    <row r="315" spans="1:11" x14ac:dyDescent="0.25">
      <c r="A315" s="460">
        <v>90004041</v>
      </c>
      <c r="B315" s="38" t="s">
        <v>719</v>
      </c>
      <c r="C315" s="41">
        <v>8802909.4620000012</v>
      </c>
      <c r="D315" s="41">
        <v>344193.75996420009</v>
      </c>
      <c r="E315" s="15">
        <v>0</v>
      </c>
      <c r="F315" s="461">
        <f t="shared" si="4"/>
        <v>9147103.221964201</v>
      </c>
    </row>
    <row r="316" spans="1:11" x14ac:dyDescent="0.25">
      <c r="A316" s="460">
        <v>90004951</v>
      </c>
      <c r="B316" s="38" t="s">
        <v>1039</v>
      </c>
      <c r="C316" s="41">
        <v>2026369.4163000002</v>
      </c>
      <c r="D316" s="41">
        <v>79231.044177330012</v>
      </c>
      <c r="E316" s="15">
        <v>0</v>
      </c>
      <c r="F316" s="461">
        <f t="shared" si="4"/>
        <v>2105600.4604773303</v>
      </c>
    </row>
    <row r="317" spans="1:11" x14ac:dyDescent="0.25">
      <c r="A317" s="460">
        <v>90004961</v>
      </c>
      <c r="B317" s="38" t="s">
        <v>315</v>
      </c>
      <c r="C317" s="41">
        <v>4151086.0505999993</v>
      </c>
      <c r="D317" s="41">
        <v>162307.46457845997</v>
      </c>
      <c r="E317" s="15">
        <v>0</v>
      </c>
      <c r="F317" s="461">
        <f t="shared" si="4"/>
        <v>4313393.5151784588</v>
      </c>
    </row>
    <row r="318" spans="1:11" s="45" customFormat="1" x14ac:dyDescent="0.25">
      <c r="A318" s="460">
        <v>90006471</v>
      </c>
      <c r="B318" s="38" t="s">
        <v>316</v>
      </c>
      <c r="C318" s="41">
        <v>5934171.1200000001</v>
      </c>
      <c r="D318" s="41">
        <v>232026.09079200003</v>
      </c>
      <c r="E318" s="15">
        <v>0</v>
      </c>
      <c r="F318" s="461">
        <f t="shared" si="4"/>
        <v>6166197.2107920004</v>
      </c>
      <c r="G318" s="112"/>
      <c r="H318" s="112"/>
      <c r="I318" s="112"/>
      <c r="J318" s="112"/>
      <c r="K318" s="112"/>
    </row>
    <row r="319" spans="1:11" s="45" customFormat="1" x14ac:dyDescent="0.25">
      <c r="A319" s="460">
        <v>90007291</v>
      </c>
      <c r="B319" s="38" t="s">
        <v>1040</v>
      </c>
      <c r="C319" s="41">
        <v>5104553.9945999989</v>
      </c>
      <c r="D319" s="41">
        <v>199588.06118885998</v>
      </c>
      <c r="E319" s="15">
        <v>0</v>
      </c>
      <c r="F319" s="461">
        <f t="shared" si="4"/>
        <v>5304142.0557888588</v>
      </c>
      <c r="G319" s="112"/>
      <c r="H319" s="112"/>
      <c r="I319" s="112"/>
      <c r="J319" s="112"/>
      <c r="K319" s="112"/>
    </row>
    <row r="320" spans="1:11" x14ac:dyDescent="0.25">
      <c r="A320" s="460">
        <v>90008441</v>
      </c>
      <c r="B320" s="38" t="s">
        <v>317</v>
      </c>
      <c r="C320" s="41">
        <v>4493967.7920000004</v>
      </c>
      <c r="D320" s="41">
        <v>175714.14066720003</v>
      </c>
      <c r="E320" s="15">
        <v>0</v>
      </c>
      <c r="F320" s="461">
        <f t="shared" si="4"/>
        <v>4669681.9326672005</v>
      </c>
    </row>
    <row r="321" spans="1:6" x14ac:dyDescent="0.25">
      <c r="A321" s="460">
        <v>90031161</v>
      </c>
      <c r="B321" s="38" t="s">
        <v>318</v>
      </c>
      <c r="C321" s="41">
        <v>945633.5046000001</v>
      </c>
      <c r="D321" s="41">
        <v>36974.27002986001</v>
      </c>
      <c r="E321" s="15">
        <v>0</v>
      </c>
      <c r="F321" s="461">
        <f t="shared" si="4"/>
        <v>982607.77462986007</v>
      </c>
    </row>
    <row r="322" spans="1:6" x14ac:dyDescent="0.25">
      <c r="A322" s="460">
        <v>90032731</v>
      </c>
      <c r="B322" s="38" t="s">
        <v>319</v>
      </c>
      <c r="C322" s="41">
        <v>650091.78</v>
      </c>
      <c r="D322" s="41">
        <v>25418.588598000002</v>
      </c>
      <c r="E322" s="15">
        <v>0</v>
      </c>
      <c r="F322" s="461">
        <f t="shared" si="4"/>
        <v>675510.36859800003</v>
      </c>
    </row>
    <row r="323" spans="1:6" x14ac:dyDescent="0.25">
      <c r="A323" s="460">
        <v>90033141</v>
      </c>
      <c r="B323" s="38" t="s">
        <v>320</v>
      </c>
      <c r="C323" s="41">
        <v>275038.83</v>
      </c>
      <c r="D323" s="41">
        <v>10754.018253000002</v>
      </c>
      <c r="E323" s="15">
        <v>0</v>
      </c>
      <c r="F323" s="461">
        <f t="shared" si="4"/>
        <v>285792.848253</v>
      </c>
    </row>
    <row r="324" spans="1:6" x14ac:dyDescent="0.25">
      <c r="A324" s="460">
        <v>90034021</v>
      </c>
      <c r="B324" s="38" t="s">
        <v>700</v>
      </c>
      <c r="C324" s="41">
        <v>6680943.2160000009</v>
      </c>
      <c r="D324" s="41">
        <v>261224.87974560005</v>
      </c>
      <c r="E324" s="15">
        <v>0</v>
      </c>
      <c r="F324" s="461">
        <f t="shared" si="4"/>
        <v>6942168.0957456008</v>
      </c>
    </row>
    <row r="325" spans="1:6" x14ac:dyDescent="0.25">
      <c r="A325" s="460">
        <v>90034091</v>
      </c>
      <c r="B325" s="38" t="s">
        <v>321</v>
      </c>
      <c r="C325" s="41">
        <v>406724.08800000011</v>
      </c>
      <c r="D325" s="41">
        <v>15902.911840800005</v>
      </c>
      <c r="E325" s="15">
        <v>0</v>
      </c>
      <c r="F325" s="461">
        <f t="shared" si="4"/>
        <v>422626.99984080013</v>
      </c>
    </row>
    <row r="326" spans="1:6" x14ac:dyDescent="0.25">
      <c r="A326" s="460">
        <v>90034101</v>
      </c>
      <c r="B326" s="38" t="s">
        <v>322</v>
      </c>
      <c r="C326" s="41">
        <v>697348.45169999998</v>
      </c>
      <c r="D326" s="41">
        <v>27266.324461470002</v>
      </c>
      <c r="E326" s="15">
        <v>0</v>
      </c>
      <c r="F326" s="461">
        <f t="shared" si="4"/>
        <v>724614.77616146998</v>
      </c>
    </row>
    <row r="327" spans="1:6" x14ac:dyDescent="0.25">
      <c r="A327" s="460">
        <v>90035101</v>
      </c>
      <c r="B327" s="38" t="s">
        <v>323</v>
      </c>
      <c r="C327" s="41">
        <v>3277611.9001290002</v>
      </c>
      <c r="D327" s="41">
        <v>128154.62529504392</v>
      </c>
      <c r="E327" s="15">
        <v>0</v>
      </c>
      <c r="F327" s="461">
        <f t="shared" si="4"/>
        <v>3405766.5254240441</v>
      </c>
    </row>
    <row r="328" spans="1:6" x14ac:dyDescent="0.25">
      <c r="A328" s="460">
        <v>90035401</v>
      </c>
      <c r="B328" s="38" t="s">
        <v>324</v>
      </c>
      <c r="C328" s="41">
        <v>1990531.0233</v>
      </c>
      <c r="D328" s="41">
        <v>77829.763011030009</v>
      </c>
      <c r="E328" s="15">
        <v>0</v>
      </c>
      <c r="F328" s="461">
        <f t="shared" si="4"/>
        <v>2068360.7863110299</v>
      </c>
    </row>
    <row r="329" spans="1:6" x14ac:dyDescent="0.25">
      <c r="A329" s="460">
        <v>90035411</v>
      </c>
      <c r="B329" s="38" t="s">
        <v>1041</v>
      </c>
      <c r="C329" s="41">
        <v>1510796.6276999998</v>
      </c>
      <c r="D329" s="41">
        <v>59072.148143070001</v>
      </c>
      <c r="E329" s="15">
        <v>0</v>
      </c>
      <c r="F329" s="461">
        <f t="shared" ref="F329:F375" si="5">C329+D329-E329</f>
        <v>1569868.7758430699</v>
      </c>
    </row>
    <row r="330" spans="1:6" x14ac:dyDescent="0.25">
      <c r="A330" s="460">
        <v>90035421</v>
      </c>
      <c r="B330" s="38" t="s">
        <v>325</v>
      </c>
      <c r="C330" s="41">
        <v>1177832.9532000001</v>
      </c>
      <c r="D330" s="41">
        <v>46053.268470120005</v>
      </c>
      <c r="E330" s="15">
        <v>0</v>
      </c>
      <c r="F330" s="461">
        <f t="shared" si="5"/>
        <v>1223886.22167012</v>
      </c>
    </row>
    <row r="331" spans="1:6" x14ac:dyDescent="0.25">
      <c r="A331" s="460">
        <v>90035431</v>
      </c>
      <c r="B331" s="38" t="s">
        <v>1042</v>
      </c>
      <c r="C331" s="41">
        <v>1329187.6547999999</v>
      </c>
      <c r="D331" s="41">
        <v>51971.237302679998</v>
      </c>
      <c r="E331" s="15">
        <v>0</v>
      </c>
      <c r="F331" s="461">
        <f t="shared" si="5"/>
        <v>1381158.8921026799</v>
      </c>
    </row>
    <row r="332" spans="1:6" x14ac:dyDescent="0.25">
      <c r="A332" s="460">
        <v>90035441</v>
      </c>
      <c r="B332" s="38" t="s">
        <v>326</v>
      </c>
      <c r="C332" s="41">
        <v>1754331.0099000002</v>
      </c>
      <c r="D332" s="41">
        <v>68594.342487090005</v>
      </c>
      <c r="E332" s="15">
        <v>0</v>
      </c>
      <c r="F332" s="461">
        <f t="shared" si="5"/>
        <v>1822925.3523870902</v>
      </c>
    </row>
    <row r="333" spans="1:6" x14ac:dyDescent="0.25">
      <c r="A333" s="460">
        <v>90035451</v>
      </c>
      <c r="B333" s="38" t="s">
        <v>327</v>
      </c>
      <c r="C333" s="41">
        <v>831784.098</v>
      </c>
      <c r="D333" s="41">
        <v>32522.758231800002</v>
      </c>
      <c r="E333" s="15">
        <v>0</v>
      </c>
      <c r="F333" s="461">
        <f t="shared" si="5"/>
        <v>864306.85623180005</v>
      </c>
    </row>
    <row r="334" spans="1:6" x14ac:dyDescent="0.25">
      <c r="A334" s="460">
        <v>90035461</v>
      </c>
      <c r="B334" s="38" t="s">
        <v>1043</v>
      </c>
      <c r="C334" s="41">
        <v>1015893.4239000001</v>
      </c>
      <c r="D334" s="41">
        <v>39721.432874490005</v>
      </c>
      <c r="E334" s="15">
        <v>0</v>
      </c>
      <c r="F334" s="461">
        <f t="shared" si="5"/>
        <v>1055614.8567744901</v>
      </c>
    </row>
    <row r="335" spans="1:6" x14ac:dyDescent="0.25">
      <c r="A335" s="460">
        <v>90035471</v>
      </c>
      <c r="B335" s="38" t="s">
        <v>328</v>
      </c>
      <c r="C335" s="41">
        <v>971803.86600000004</v>
      </c>
      <c r="D335" s="41">
        <v>37997.531160600003</v>
      </c>
      <c r="E335" s="15">
        <v>0</v>
      </c>
      <c r="F335" s="461">
        <f t="shared" si="5"/>
        <v>1009801.3971606001</v>
      </c>
    </row>
    <row r="336" spans="1:6" x14ac:dyDescent="0.25">
      <c r="A336" s="460">
        <v>90035481</v>
      </c>
      <c r="B336" s="38" t="s">
        <v>329</v>
      </c>
      <c r="C336" s="41">
        <v>1958193.1245000002</v>
      </c>
      <c r="D336" s="41">
        <v>76565.351167950008</v>
      </c>
      <c r="E336" s="15">
        <v>0</v>
      </c>
      <c r="F336" s="461">
        <f t="shared" si="5"/>
        <v>2034758.4756679502</v>
      </c>
    </row>
    <row r="337" spans="1:6" x14ac:dyDescent="0.25">
      <c r="A337" s="460">
        <v>90035491</v>
      </c>
      <c r="B337" s="38" t="s">
        <v>330</v>
      </c>
      <c r="C337" s="41">
        <v>1984446.831</v>
      </c>
      <c r="D337" s="41">
        <v>77591.871092100002</v>
      </c>
      <c r="E337" s="15">
        <v>0</v>
      </c>
      <c r="F337" s="461">
        <f t="shared" si="5"/>
        <v>2062038.7020920999</v>
      </c>
    </row>
    <row r="338" spans="1:6" x14ac:dyDescent="0.25">
      <c r="A338" s="460">
        <v>90035501</v>
      </c>
      <c r="B338" s="38" t="s">
        <v>331</v>
      </c>
      <c r="C338" s="41">
        <v>775109.42999999993</v>
      </c>
      <c r="D338" s="41">
        <v>30306.778713</v>
      </c>
      <c r="E338" s="15">
        <v>0</v>
      </c>
      <c r="F338" s="461">
        <f t="shared" si="5"/>
        <v>805416.20871299994</v>
      </c>
    </row>
    <row r="339" spans="1:6" x14ac:dyDescent="0.25">
      <c r="A339" s="460">
        <v>90035521</v>
      </c>
      <c r="B339" s="38" t="s">
        <v>332</v>
      </c>
      <c r="C339" s="41">
        <v>5527113.6515999986</v>
      </c>
      <c r="D339" s="41">
        <v>216110.14377755995</v>
      </c>
      <c r="E339" s="15">
        <v>0</v>
      </c>
      <c r="F339" s="461">
        <f t="shared" si="5"/>
        <v>5743223.7953775581</v>
      </c>
    </row>
    <row r="340" spans="1:6" x14ac:dyDescent="0.25">
      <c r="A340" s="460">
        <v>90035531</v>
      </c>
      <c r="B340" s="38" t="s">
        <v>333</v>
      </c>
      <c r="C340" s="41">
        <v>991806.69000000018</v>
      </c>
      <c r="D340" s="41">
        <v>38779.64157900001</v>
      </c>
      <c r="E340" s="15">
        <v>0</v>
      </c>
      <c r="F340" s="461">
        <f t="shared" si="5"/>
        <v>1030586.3315790002</v>
      </c>
    </row>
    <row r="341" spans="1:6" x14ac:dyDescent="0.25">
      <c r="A341" s="460">
        <v>90035541</v>
      </c>
      <c r="B341" s="38" t="s">
        <v>334</v>
      </c>
      <c r="C341" s="41">
        <v>2005366.4511000002</v>
      </c>
      <c r="D341" s="41">
        <v>78409.828238010014</v>
      </c>
      <c r="E341" s="15">
        <v>0</v>
      </c>
      <c r="F341" s="461">
        <f t="shared" si="5"/>
        <v>2083776.2793380101</v>
      </c>
    </row>
    <row r="342" spans="1:6" x14ac:dyDescent="0.25">
      <c r="A342" s="460">
        <v>90035551</v>
      </c>
      <c r="B342" s="38" t="s">
        <v>1044</v>
      </c>
      <c r="C342" s="41">
        <v>1365776.1537000001</v>
      </c>
      <c r="D342" s="41">
        <v>53401.847609670011</v>
      </c>
      <c r="E342" s="15">
        <v>0</v>
      </c>
      <c r="F342" s="461">
        <f t="shared" si="5"/>
        <v>1419178.00130967</v>
      </c>
    </row>
    <row r="343" spans="1:6" x14ac:dyDescent="0.25">
      <c r="A343" s="460">
        <v>90036381</v>
      </c>
      <c r="B343" s="38" t="s">
        <v>335</v>
      </c>
      <c r="C343" s="41">
        <v>2063708.0211000002</v>
      </c>
      <c r="D343" s="41">
        <v>80690.98362501002</v>
      </c>
      <c r="E343" s="15">
        <v>0</v>
      </c>
      <c r="F343" s="461">
        <f t="shared" si="5"/>
        <v>2144399.0047250101</v>
      </c>
    </row>
    <row r="344" spans="1:6" x14ac:dyDescent="0.25">
      <c r="A344" s="460">
        <v>90036811</v>
      </c>
      <c r="B344" s="38" t="s">
        <v>336</v>
      </c>
      <c r="C344" s="41">
        <v>4404955.2252000002</v>
      </c>
      <c r="D344" s="41">
        <v>172233.74930532003</v>
      </c>
      <c r="E344" s="15">
        <v>0</v>
      </c>
      <c r="F344" s="461">
        <f t="shared" si="5"/>
        <v>4577188.9745053202</v>
      </c>
    </row>
    <row r="345" spans="1:6" x14ac:dyDescent="0.25">
      <c r="A345" s="460">
        <v>90037151</v>
      </c>
      <c r="B345" s="38" t="s">
        <v>337</v>
      </c>
      <c r="C345" s="41">
        <v>1463289.9206999999</v>
      </c>
      <c r="D345" s="41">
        <v>57214.635899369998</v>
      </c>
      <c r="E345" s="15">
        <v>0</v>
      </c>
      <c r="F345" s="461">
        <f t="shared" si="5"/>
        <v>1520504.55659937</v>
      </c>
    </row>
    <row r="346" spans="1:6" x14ac:dyDescent="0.25">
      <c r="A346" s="460">
        <v>90037171</v>
      </c>
      <c r="B346" s="38" t="s">
        <v>338</v>
      </c>
      <c r="C346" s="41">
        <v>924963.91979999992</v>
      </c>
      <c r="D346" s="41">
        <v>36166.089264180002</v>
      </c>
      <c r="E346" s="15">
        <v>0</v>
      </c>
      <c r="F346" s="461">
        <f t="shared" si="5"/>
        <v>961130.00906417996</v>
      </c>
    </row>
    <row r="347" spans="1:6" x14ac:dyDescent="0.25">
      <c r="A347" s="460">
        <v>90037181</v>
      </c>
      <c r="B347" s="38" t="s">
        <v>1045</v>
      </c>
      <c r="C347" s="41">
        <v>2860653.8673000005</v>
      </c>
      <c r="D347" s="41">
        <v>111851.56621143002</v>
      </c>
      <c r="E347" s="15">
        <v>0</v>
      </c>
      <c r="F347" s="461">
        <f t="shared" si="5"/>
        <v>2972505.4335114304</v>
      </c>
    </row>
    <row r="348" spans="1:6" x14ac:dyDescent="0.25">
      <c r="A348" s="460">
        <v>90037191</v>
      </c>
      <c r="B348" s="38" t="s">
        <v>339</v>
      </c>
      <c r="C348" s="41">
        <v>1636897.7640000002</v>
      </c>
      <c r="D348" s="41">
        <v>64002.702572400012</v>
      </c>
      <c r="E348" s="15">
        <v>0</v>
      </c>
      <c r="F348" s="461">
        <f t="shared" si="5"/>
        <v>1700900.4665724002</v>
      </c>
    </row>
    <row r="349" spans="1:6" x14ac:dyDescent="0.25">
      <c r="A349" s="460">
        <v>90037251</v>
      </c>
      <c r="B349" s="38" t="s">
        <v>340</v>
      </c>
      <c r="C349" s="41">
        <v>4955949.6813000003</v>
      </c>
      <c r="D349" s="41">
        <v>193777.63253883002</v>
      </c>
      <c r="E349" s="15">
        <v>0</v>
      </c>
      <c r="F349" s="461">
        <f t="shared" si="5"/>
        <v>5149727.3138388302</v>
      </c>
    </row>
    <row r="350" spans="1:6" x14ac:dyDescent="0.25">
      <c r="A350" s="460">
        <v>90037591</v>
      </c>
      <c r="B350" s="38" t="s">
        <v>341</v>
      </c>
      <c r="C350" s="41">
        <v>3280463.1359999995</v>
      </c>
      <c r="D350" s="41">
        <v>128266.1086176</v>
      </c>
      <c r="E350" s="15">
        <v>0</v>
      </c>
      <c r="F350" s="461">
        <f t="shared" si="5"/>
        <v>3408729.2446175995</v>
      </c>
    </row>
    <row r="351" spans="1:6" x14ac:dyDescent="0.25">
      <c r="A351" s="460">
        <v>90037841</v>
      </c>
      <c r="B351" s="38" t="s">
        <v>1046</v>
      </c>
      <c r="C351" s="41">
        <v>808780.8504</v>
      </c>
      <c r="D351" s="41">
        <v>31623.331250640003</v>
      </c>
      <c r="E351" s="15">
        <v>0</v>
      </c>
      <c r="F351" s="461">
        <f t="shared" si="5"/>
        <v>840404.18165063998</v>
      </c>
    </row>
    <row r="352" spans="1:6" x14ac:dyDescent="0.25">
      <c r="A352" s="460">
        <v>90037851</v>
      </c>
      <c r="B352" s="38" t="s">
        <v>342</v>
      </c>
      <c r="C352" s="41">
        <v>726769.272</v>
      </c>
      <c r="D352" s="41">
        <v>28416.678535200001</v>
      </c>
      <c r="E352" s="15">
        <v>0</v>
      </c>
      <c r="F352" s="461">
        <f t="shared" si="5"/>
        <v>755185.95053519995</v>
      </c>
    </row>
    <row r="353" spans="1:6" x14ac:dyDescent="0.25">
      <c r="A353" s="460">
        <v>90037861</v>
      </c>
      <c r="B353" s="38" t="s">
        <v>343</v>
      </c>
      <c r="C353" s="41">
        <v>1571305.1703000001</v>
      </c>
      <c r="D353" s="41">
        <v>61438.032158730006</v>
      </c>
      <c r="E353" s="15">
        <v>0</v>
      </c>
      <c r="F353" s="461">
        <f t="shared" si="5"/>
        <v>1632743.2024587302</v>
      </c>
    </row>
    <row r="354" spans="1:6" x14ac:dyDescent="0.25">
      <c r="A354" s="460">
        <v>90037981</v>
      </c>
      <c r="B354" s="38" t="s">
        <v>344</v>
      </c>
      <c r="C354" s="41">
        <v>2402089.1271000002</v>
      </c>
      <c r="D354" s="41">
        <v>93921.684869610006</v>
      </c>
      <c r="E354" s="15">
        <v>0</v>
      </c>
      <c r="F354" s="461">
        <f t="shared" si="5"/>
        <v>2496010.8119696099</v>
      </c>
    </row>
    <row r="355" spans="1:6" x14ac:dyDescent="0.25">
      <c r="A355" s="460">
        <v>90037991</v>
      </c>
      <c r="B355" s="38" t="s">
        <v>345</v>
      </c>
      <c r="C355" s="41">
        <v>1100655.3906</v>
      </c>
      <c r="D355" s="41">
        <v>43035.625772460007</v>
      </c>
      <c r="E355" s="15">
        <v>0</v>
      </c>
      <c r="F355" s="461">
        <f t="shared" si="5"/>
        <v>1143691.0163724599</v>
      </c>
    </row>
    <row r="356" spans="1:6" x14ac:dyDescent="0.25">
      <c r="A356" s="460">
        <v>90038081</v>
      </c>
      <c r="B356" s="38" t="s">
        <v>346</v>
      </c>
      <c r="C356" s="41">
        <v>1290182.148</v>
      </c>
      <c r="D356" s="41">
        <v>50446.121986800004</v>
      </c>
      <c r="E356" s="15">
        <v>0</v>
      </c>
      <c r="F356" s="461">
        <f t="shared" si="5"/>
        <v>1340628.2699868002</v>
      </c>
    </row>
    <row r="357" spans="1:6" x14ac:dyDescent="0.25">
      <c r="A357" s="460">
        <v>90038581</v>
      </c>
      <c r="B357" s="38" t="s">
        <v>347</v>
      </c>
      <c r="C357" s="41">
        <v>325045.89</v>
      </c>
      <c r="D357" s="41">
        <v>12709.294299000001</v>
      </c>
      <c r="E357" s="15">
        <v>0</v>
      </c>
      <c r="F357" s="461">
        <f t="shared" si="5"/>
        <v>337755.18429900002</v>
      </c>
    </row>
    <row r="358" spans="1:6" x14ac:dyDescent="0.25">
      <c r="A358" s="460">
        <v>90038611</v>
      </c>
      <c r="B358" s="38" t="s">
        <v>348</v>
      </c>
      <c r="C358" s="41">
        <v>885124.96200000006</v>
      </c>
      <c r="D358" s="41">
        <v>34608.386014200005</v>
      </c>
      <c r="E358" s="15">
        <v>0</v>
      </c>
      <c r="F358" s="461">
        <f t="shared" si="5"/>
        <v>919733.34801420011</v>
      </c>
    </row>
    <row r="359" spans="1:6" x14ac:dyDescent="0.25">
      <c r="A359" s="460">
        <v>90038691</v>
      </c>
      <c r="B359" s="38" t="s">
        <v>349</v>
      </c>
      <c r="C359" s="41">
        <v>366718.44</v>
      </c>
      <c r="D359" s="41">
        <v>14338.691004</v>
      </c>
      <c r="E359" s="15">
        <v>0</v>
      </c>
      <c r="F359" s="461">
        <f t="shared" si="5"/>
        <v>381057.13100400002</v>
      </c>
    </row>
    <row r="360" spans="1:6" x14ac:dyDescent="0.25">
      <c r="A360" s="460">
        <v>90053421</v>
      </c>
      <c r="B360" s="38" t="s">
        <v>1047</v>
      </c>
      <c r="C360" s="41">
        <v>7134340.5600000005</v>
      </c>
      <c r="D360" s="41">
        <v>278952.71589600004</v>
      </c>
      <c r="E360" s="15">
        <v>0</v>
      </c>
      <c r="F360" s="461">
        <f t="shared" si="5"/>
        <v>7413293.2758960007</v>
      </c>
    </row>
    <row r="361" spans="1:6" x14ac:dyDescent="0.25">
      <c r="A361" s="460">
        <v>90053431</v>
      </c>
      <c r="B361" s="38" t="s">
        <v>731</v>
      </c>
      <c r="C361" s="41">
        <v>7929452.8140000002</v>
      </c>
      <c r="D361" s="41">
        <v>310041.60502740002</v>
      </c>
      <c r="E361" s="15">
        <v>0</v>
      </c>
      <c r="F361" s="461">
        <f t="shared" si="5"/>
        <v>8239494.4190274002</v>
      </c>
    </row>
    <row r="362" spans="1:6" x14ac:dyDescent="0.25">
      <c r="A362" s="460">
        <v>90000842</v>
      </c>
      <c r="B362" s="38" t="s">
        <v>350</v>
      </c>
      <c r="C362" s="41">
        <v>5732851.0309500005</v>
      </c>
      <c r="D362" s="41">
        <v>0</v>
      </c>
      <c r="E362" s="15">
        <v>0</v>
      </c>
      <c r="F362" s="461">
        <f t="shared" si="5"/>
        <v>5732851.0309500005</v>
      </c>
    </row>
    <row r="363" spans="1:6" x14ac:dyDescent="0.25">
      <c r="A363" s="460">
        <v>90000872</v>
      </c>
      <c r="B363" s="38" t="s">
        <v>351</v>
      </c>
      <c r="C363" s="41">
        <v>5180758.0864319988</v>
      </c>
      <c r="D363" s="41">
        <v>0</v>
      </c>
      <c r="E363" s="15">
        <v>0</v>
      </c>
      <c r="F363" s="461">
        <f t="shared" si="5"/>
        <v>5180758.0864319988</v>
      </c>
    </row>
    <row r="364" spans="1:6" x14ac:dyDescent="0.25">
      <c r="A364" s="460">
        <v>90037822</v>
      </c>
      <c r="B364" s="38" t="s">
        <v>1048</v>
      </c>
      <c r="C364" s="41">
        <v>2190587.6006339998</v>
      </c>
      <c r="D364" s="41">
        <v>0</v>
      </c>
      <c r="E364" s="15">
        <v>0</v>
      </c>
      <c r="F364" s="461">
        <f t="shared" si="5"/>
        <v>2190587.6006339998</v>
      </c>
    </row>
    <row r="365" spans="1:6" x14ac:dyDescent="0.25">
      <c r="A365" s="460">
        <v>90038382</v>
      </c>
      <c r="B365" s="38" t="s">
        <v>353</v>
      </c>
      <c r="C365" s="41">
        <v>3154223.6468339991</v>
      </c>
      <c r="D365" s="41">
        <v>0</v>
      </c>
      <c r="E365" s="15">
        <v>0</v>
      </c>
      <c r="F365" s="461">
        <f t="shared" si="5"/>
        <v>3154223.6468339991</v>
      </c>
    </row>
    <row r="366" spans="1:6" x14ac:dyDescent="0.25">
      <c r="A366" s="460">
        <v>90053342</v>
      </c>
      <c r="B366" s="38" t="s">
        <v>352</v>
      </c>
      <c r="C366" s="41">
        <v>827316.80063999968</v>
      </c>
      <c r="D366" s="41">
        <v>0</v>
      </c>
      <c r="E366" s="15">
        <v>0</v>
      </c>
      <c r="F366" s="461">
        <f t="shared" si="5"/>
        <v>827316.80063999968</v>
      </c>
    </row>
    <row r="367" spans="1:6" x14ac:dyDescent="0.25">
      <c r="A367" s="460">
        <v>90053456</v>
      </c>
      <c r="B367" s="38" t="s">
        <v>732</v>
      </c>
      <c r="C367" s="41">
        <v>898543.52310000022</v>
      </c>
      <c r="D367" s="41">
        <v>0</v>
      </c>
      <c r="E367" s="15">
        <v>0</v>
      </c>
      <c r="F367" s="461">
        <f t="shared" si="5"/>
        <v>898543.52310000022</v>
      </c>
    </row>
    <row r="368" spans="1:6" x14ac:dyDescent="0.25">
      <c r="A368" s="460">
        <v>90000837</v>
      </c>
      <c r="B368" s="38" t="s">
        <v>691</v>
      </c>
      <c r="C368" s="41">
        <v>13136787.985920005</v>
      </c>
      <c r="D368" s="41">
        <v>513648.41024947219</v>
      </c>
      <c r="E368" s="15">
        <v>0</v>
      </c>
      <c r="F368" s="461">
        <f t="shared" si="5"/>
        <v>13650436.396169476</v>
      </c>
    </row>
    <row r="369" spans="1:15" x14ac:dyDescent="0.25">
      <c r="A369" s="460">
        <v>90002047</v>
      </c>
      <c r="B369" s="38" t="s">
        <v>692</v>
      </c>
      <c r="C369" s="41">
        <v>7289162.4177600006</v>
      </c>
      <c r="D369" s="41">
        <v>285006.25053441606</v>
      </c>
      <c r="E369" s="15">
        <v>0</v>
      </c>
      <c r="F369" s="461">
        <f t="shared" si="5"/>
        <v>7574168.6682944167</v>
      </c>
    </row>
    <row r="370" spans="1:15" x14ac:dyDescent="0.25">
      <c r="A370" s="460">
        <v>90005997</v>
      </c>
      <c r="B370" s="38" t="s">
        <v>693</v>
      </c>
      <c r="C370" s="41">
        <v>7596272.4422399988</v>
      </c>
      <c r="D370" s="41">
        <v>297014.25249158399</v>
      </c>
      <c r="E370" s="15">
        <v>0</v>
      </c>
      <c r="F370" s="461">
        <f t="shared" si="5"/>
        <v>7893286.6947315829</v>
      </c>
    </row>
    <row r="371" spans="1:15" x14ac:dyDescent="0.25">
      <c r="A371" s="460">
        <v>90008177</v>
      </c>
      <c r="B371" s="38" t="s">
        <v>701</v>
      </c>
      <c r="C371" s="41">
        <v>6540190.0111200009</v>
      </c>
      <c r="D371" s="41">
        <v>255721.42943479205</v>
      </c>
      <c r="E371" s="15">
        <v>0</v>
      </c>
      <c r="F371" s="461">
        <f t="shared" si="5"/>
        <v>6795911.440554793</v>
      </c>
    </row>
    <row r="372" spans="1:15" x14ac:dyDescent="0.25">
      <c r="A372" s="460">
        <v>90008367</v>
      </c>
      <c r="B372" s="38" t="s">
        <v>694</v>
      </c>
      <c r="C372" s="41">
        <v>9145924.5555600002</v>
      </c>
      <c r="D372" s="41">
        <v>357605.65012239601</v>
      </c>
      <c r="E372" s="15">
        <v>0</v>
      </c>
      <c r="F372" s="461">
        <f t="shared" si="5"/>
        <v>9503530.2056823969</v>
      </c>
    </row>
    <row r="373" spans="1:15" x14ac:dyDescent="0.25">
      <c r="A373" s="460">
        <v>90008987</v>
      </c>
      <c r="B373" s="38" t="s">
        <v>695</v>
      </c>
      <c r="C373" s="41">
        <v>4905925.9522799999</v>
      </c>
      <c r="D373" s="41">
        <v>191821.70473414802</v>
      </c>
      <c r="E373" s="15">
        <v>0</v>
      </c>
      <c r="F373" s="461">
        <f t="shared" si="5"/>
        <v>5097747.6570141483</v>
      </c>
    </row>
    <row r="374" spans="1:15" s="45" customFormat="1" x14ac:dyDescent="0.25">
      <c r="A374" s="460">
        <v>90038737</v>
      </c>
      <c r="B374" s="38" t="s">
        <v>354</v>
      </c>
      <c r="C374" s="41">
        <v>9286944.4647599999</v>
      </c>
      <c r="D374" s="41">
        <v>363119.52857211605</v>
      </c>
      <c r="E374" s="15">
        <v>0</v>
      </c>
      <c r="F374" s="461">
        <f t="shared" si="5"/>
        <v>9650063.9933321159</v>
      </c>
      <c r="G374" s="112"/>
      <c r="H374" s="112"/>
      <c r="I374" s="112"/>
      <c r="J374" s="112"/>
      <c r="K374" s="112"/>
    </row>
    <row r="375" spans="1:15" x14ac:dyDescent="0.25">
      <c r="A375" s="460">
        <v>90042287</v>
      </c>
      <c r="B375" s="38" t="s">
        <v>696</v>
      </c>
      <c r="C375" s="41">
        <v>4995238.5614400003</v>
      </c>
      <c r="D375" s="41">
        <v>195313.82775230403</v>
      </c>
      <c r="E375" s="15">
        <v>0</v>
      </c>
      <c r="F375" s="461">
        <f t="shared" si="5"/>
        <v>5190552.3891923046</v>
      </c>
    </row>
    <row r="376" spans="1:15" x14ac:dyDescent="0.25">
      <c r="A376" s="465"/>
      <c r="B376" s="38"/>
      <c r="F376" s="26"/>
    </row>
    <row r="377" spans="1:15" x14ac:dyDescent="0.25">
      <c r="A377" s="465"/>
      <c r="B377" s="38"/>
      <c r="F377" s="26"/>
    </row>
    <row r="378" spans="1:15" x14ac:dyDescent="0.25">
      <c r="A378" s="465"/>
      <c r="B378" s="38"/>
      <c r="F378" s="26"/>
    </row>
    <row r="379" spans="1:15" x14ac:dyDescent="0.25">
      <c r="A379" s="465"/>
      <c r="B379" s="38"/>
      <c r="F379" s="26"/>
    </row>
    <row r="380" spans="1:15" x14ac:dyDescent="0.25">
      <c r="A380" s="465"/>
      <c r="B380" s="38"/>
      <c r="F380" s="26"/>
    </row>
    <row r="381" spans="1:15" x14ac:dyDescent="0.25">
      <c r="A381" s="465"/>
      <c r="B381" s="38"/>
      <c r="F381" s="26"/>
    </row>
    <row r="382" spans="1:15" x14ac:dyDescent="0.25">
      <c r="A382" s="465"/>
      <c r="B382" s="38"/>
      <c r="F382" s="26"/>
    </row>
    <row r="383" spans="1:15" s="21" customFormat="1" x14ac:dyDescent="0.25">
      <c r="A383" s="465"/>
      <c r="B383" s="38"/>
      <c r="C383" s="41"/>
      <c r="D383" s="41"/>
      <c r="E383" s="41"/>
      <c r="F383" s="26"/>
      <c r="L383"/>
      <c r="M383"/>
      <c r="N383"/>
      <c r="O383"/>
    </row>
    <row r="384" spans="1:15" s="21" customFormat="1" x14ac:dyDescent="0.25">
      <c r="A384" s="465"/>
      <c r="B384" s="36"/>
      <c r="C384" s="41"/>
      <c r="D384" s="41"/>
      <c r="E384" s="41"/>
      <c r="F384" s="26"/>
      <c r="L384"/>
      <c r="M384"/>
      <c r="N384"/>
      <c r="O384"/>
    </row>
    <row r="385" spans="1:15" s="21" customFormat="1" x14ac:dyDescent="0.25">
      <c r="A385" s="465"/>
      <c r="B385" s="36"/>
      <c r="C385" s="41"/>
      <c r="D385" s="41"/>
      <c r="E385" s="41"/>
      <c r="F385" s="26"/>
      <c r="L385"/>
      <c r="M385"/>
      <c r="N385"/>
      <c r="O385"/>
    </row>
    <row r="386" spans="1:15" s="21" customFormat="1" x14ac:dyDescent="0.25">
      <c r="A386" s="465"/>
      <c r="B386" s="36"/>
      <c r="C386" s="41"/>
      <c r="D386" s="41"/>
      <c r="E386" s="41"/>
      <c r="F386" s="26"/>
      <c r="L386"/>
      <c r="M386"/>
      <c r="N386"/>
      <c r="O386"/>
    </row>
    <row r="387" spans="1:15" s="21" customFormat="1" x14ac:dyDescent="0.25">
      <c r="A387" s="465"/>
      <c r="B387" s="36"/>
      <c r="C387" s="41"/>
      <c r="D387" s="41"/>
      <c r="E387" s="41"/>
      <c r="F387" s="26"/>
      <c r="L387"/>
      <c r="M387"/>
      <c r="N387"/>
      <c r="O387"/>
    </row>
    <row r="388" spans="1:15" s="21" customFormat="1" x14ac:dyDescent="0.25">
      <c r="A388" s="465"/>
      <c r="B388" s="36"/>
      <c r="C388" s="41"/>
      <c r="D388" s="41"/>
      <c r="E388" s="41"/>
      <c r="F388" s="26"/>
      <c r="L388"/>
      <c r="M388"/>
      <c r="N388"/>
      <c r="O388"/>
    </row>
    <row r="389" spans="1:15" s="21" customFormat="1" x14ac:dyDescent="0.25">
      <c r="A389" s="465"/>
      <c r="B389" s="36"/>
      <c r="C389" s="41"/>
      <c r="D389" s="41"/>
      <c r="E389" s="41"/>
      <c r="F389" s="132"/>
      <c r="L389"/>
      <c r="M389"/>
      <c r="N389"/>
      <c r="O389"/>
    </row>
    <row r="390" spans="1:15" s="21" customFormat="1" x14ac:dyDescent="0.25">
      <c r="A390" s="465"/>
      <c r="B390" s="36"/>
      <c r="C390" s="41"/>
      <c r="D390" s="41"/>
      <c r="E390" s="41"/>
      <c r="F390" s="132"/>
      <c r="L390"/>
      <c r="M390"/>
      <c r="N390"/>
      <c r="O390"/>
    </row>
    <row r="391" spans="1:15" s="21" customFormat="1" x14ac:dyDescent="0.25">
      <c r="A391" s="465"/>
      <c r="B391" s="36"/>
      <c r="C391" s="41"/>
      <c r="D391" s="41"/>
      <c r="E391" s="41"/>
      <c r="F391" s="132"/>
      <c r="L391"/>
      <c r="M391"/>
      <c r="N391"/>
      <c r="O391"/>
    </row>
    <row r="392" spans="1:15" s="21" customFormat="1" x14ac:dyDescent="0.25">
      <c r="A392" s="465"/>
      <c r="B392" s="36"/>
      <c r="C392" s="41"/>
      <c r="D392" s="41"/>
      <c r="E392" s="41"/>
      <c r="F392" s="132"/>
      <c r="L392"/>
      <c r="M392"/>
      <c r="N392"/>
      <c r="O392"/>
    </row>
    <row r="393" spans="1:15" s="21" customFormat="1" x14ac:dyDescent="0.25">
      <c r="A393" s="465"/>
      <c r="B393" s="36"/>
      <c r="C393" s="41"/>
      <c r="D393" s="41"/>
      <c r="E393" s="41"/>
      <c r="F393" s="132"/>
      <c r="L393"/>
      <c r="M393"/>
      <c r="N393"/>
      <c r="O393"/>
    </row>
    <row r="394" spans="1:15" s="21" customFormat="1" x14ac:dyDescent="0.25">
      <c r="A394" s="466"/>
      <c r="B394" s="36"/>
      <c r="C394" s="41"/>
      <c r="D394" s="41"/>
      <c r="E394" s="41"/>
      <c r="F394" s="132"/>
      <c r="L394"/>
      <c r="M394"/>
      <c r="N394"/>
      <c r="O394"/>
    </row>
    <row r="395" spans="1:15" s="21" customFormat="1" x14ac:dyDescent="0.25">
      <c r="A395" s="466"/>
      <c r="B395" s="36"/>
      <c r="C395" s="41"/>
      <c r="D395" s="41"/>
      <c r="E395" s="41"/>
      <c r="F395" s="132"/>
      <c r="L395"/>
      <c r="M395"/>
      <c r="N395"/>
      <c r="O395"/>
    </row>
    <row r="396" spans="1:15" s="21" customFormat="1" x14ac:dyDescent="0.25">
      <c r="A396" s="466"/>
      <c r="B396" s="467"/>
      <c r="C396" s="41"/>
      <c r="D396" s="41"/>
      <c r="E396" s="41"/>
      <c r="F396" s="132"/>
      <c r="L396"/>
      <c r="M396"/>
      <c r="N396"/>
      <c r="O396"/>
    </row>
    <row r="397" spans="1:15" s="21" customFormat="1" x14ac:dyDescent="0.25">
      <c r="A397" s="466"/>
      <c r="B397" s="36"/>
      <c r="C397" s="41"/>
      <c r="D397" s="41"/>
      <c r="E397" s="41"/>
      <c r="F397" s="132"/>
      <c r="L397"/>
      <c r="M397"/>
      <c r="N397"/>
      <c r="O397"/>
    </row>
    <row r="398" spans="1:15" s="21" customFormat="1" x14ac:dyDescent="0.25">
      <c r="A398" s="466"/>
      <c r="B398" s="36"/>
      <c r="C398" s="41"/>
      <c r="D398" s="41"/>
      <c r="E398" s="41"/>
      <c r="F398" s="132"/>
      <c r="L398"/>
      <c r="M398"/>
      <c r="N398"/>
      <c r="O398"/>
    </row>
    <row r="399" spans="1:15" s="41" customFormat="1" x14ac:dyDescent="0.25">
      <c r="A399" s="466"/>
      <c r="B399" s="36"/>
      <c r="F399" s="132"/>
      <c r="G399" s="21"/>
      <c r="H399" s="21"/>
      <c r="I399" s="21"/>
      <c r="J399" s="21"/>
      <c r="K399" s="21"/>
      <c r="L399"/>
      <c r="M399"/>
      <c r="N399"/>
      <c r="O399"/>
    </row>
    <row r="400" spans="1:15" s="41" customFormat="1" x14ac:dyDescent="0.25">
      <c r="A400" s="466"/>
      <c r="B400" s="36"/>
      <c r="F400" s="132"/>
      <c r="G400" s="21"/>
      <c r="H400" s="21"/>
      <c r="I400" s="21"/>
      <c r="J400" s="21"/>
      <c r="K400" s="21"/>
      <c r="L400"/>
      <c r="M400"/>
      <c r="N400"/>
      <c r="O400"/>
    </row>
    <row r="401" spans="1:15" s="41" customFormat="1" x14ac:dyDescent="0.25">
      <c r="A401" s="466"/>
      <c r="B401" s="36"/>
      <c r="F401" s="132"/>
      <c r="G401" s="21"/>
      <c r="H401" s="21"/>
      <c r="I401" s="21"/>
      <c r="J401" s="21"/>
      <c r="K401" s="21"/>
      <c r="L401"/>
      <c r="M401"/>
      <c r="N401"/>
      <c r="O401"/>
    </row>
    <row r="402" spans="1:15" s="41" customFormat="1" x14ac:dyDescent="0.25">
      <c r="A402" s="465"/>
      <c r="B402" s="36"/>
      <c r="F402" s="132"/>
      <c r="G402" s="21"/>
      <c r="H402" s="21"/>
      <c r="I402" s="21"/>
      <c r="J402" s="21"/>
      <c r="K402" s="21"/>
      <c r="L402"/>
      <c r="M402"/>
      <c r="N402"/>
      <c r="O402"/>
    </row>
    <row r="403" spans="1:15" s="41" customFormat="1" x14ac:dyDescent="0.25">
      <c r="A403" s="466"/>
      <c r="B403" s="36"/>
      <c r="F403" s="132"/>
      <c r="G403" s="21"/>
      <c r="H403" s="21"/>
      <c r="I403" s="21"/>
      <c r="J403" s="21"/>
      <c r="K403" s="21"/>
      <c r="L403"/>
      <c r="M403"/>
      <c r="N403"/>
      <c r="O403"/>
    </row>
    <row r="404" spans="1:15" s="41" customFormat="1" x14ac:dyDescent="0.25">
      <c r="A404" s="466"/>
      <c r="B404" s="36"/>
      <c r="F404" s="132"/>
      <c r="G404" s="21"/>
      <c r="H404" s="21"/>
      <c r="I404" s="21"/>
      <c r="J404" s="21"/>
      <c r="K404" s="21"/>
      <c r="L404"/>
      <c r="M404"/>
      <c r="N404"/>
      <c r="O404"/>
    </row>
    <row r="405" spans="1:15" s="41" customFormat="1" x14ac:dyDescent="0.25">
      <c r="A405" s="466"/>
      <c r="B405" s="36"/>
      <c r="F405" s="132"/>
      <c r="G405" s="21"/>
      <c r="H405" s="21"/>
      <c r="I405" s="21"/>
      <c r="J405" s="21"/>
      <c r="K405" s="21"/>
      <c r="L405"/>
      <c r="M405"/>
      <c r="N405"/>
      <c r="O405"/>
    </row>
    <row r="406" spans="1:15" s="41" customFormat="1" x14ac:dyDescent="0.25">
      <c r="A406" s="465"/>
      <c r="B406" s="36"/>
      <c r="F406" s="132"/>
      <c r="G406" s="21"/>
      <c r="H406" s="21"/>
      <c r="I406" s="21"/>
      <c r="J406" s="21"/>
      <c r="K406" s="21"/>
      <c r="L406"/>
      <c r="M406"/>
      <c r="N406"/>
      <c r="O406"/>
    </row>
    <row r="407" spans="1:15" s="41" customFormat="1" x14ac:dyDescent="0.25">
      <c r="A407" s="466"/>
      <c r="B407" s="36"/>
      <c r="F407" s="132"/>
      <c r="G407" s="21"/>
      <c r="H407" s="21"/>
      <c r="I407" s="21"/>
      <c r="J407" s="21"/>
      <c r="K407" s="21"/>
      <c r="L407"/>
      <c r="M407"/>
      <c r="N407"/>
      <c r="O407"/>
    </row>
    <row r="408" spans="1:15" s="41" customFormat="1" x14ac:dyDescent="0.25">
      <c r="A408" s="466"/>
      <c r="B408" s="36"/>
      <c r="F408" s="132"/>
      <c r="G408" s="21"/>
      <c r="H408" s="21"/>
      <c r="I408" s="21"/>
      <c r="J408" s="21"/>
      <c r="K408" s="21"/>
      <c r="L408"/>
      <c r="M408"/>
      <c r="N408"/>
      <c r="O408"/>
    </row>
    <row r="409" spans="1:15" s="41" customFormat="1" x14ac:dyDescent="0.25">
      <c r="A409" s="466"/>
      <c r="B409" s="36"/>
      <c r="F409" s="132"/>
      <c r="G409" s="21"/>
      <c r="H409" s="21"/>
      <c r="I409" s="21"/>
      <c r="J409" s="21"/>
      <c r="K409" s="21"/>
      <c r="L409"/>
      <c r="M409"/>
      <c r="N409"/>
      <c r="O409"/>
    </row>
    <row r="410" spans="1:15" s="41" customFormat="1" x14ac:dyDescent="0.25">
      <c r="A410" s="466"/>
      <c r="B410" s="467"/>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H7" activePane="bottomRight" state="frozen"/>
      <selection pane="topRight" activeCell="C1" sqref="C1"/>
      <selection pane="bottomLeft" activeCell="A11" sqref="A11"/>
      <selection pane="bottomRight" activeCell="I15" sqref="I15"/>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1069</v>
      </c>
      <c r="E1" s="4"/>
      <c r="F1" s="3"/>
      <c r="G1" s="4"/>
      <c r="H1" s="5"/>
      <c r="I1" s="6"/>
      <c r="R1" s="70"/>
    </row>
    <row r="2" spans="1:20" ht="15" x14ac:dyDescent="0.25">
      <c r="A2" s="130" t="s">
        <v>1421</v>
      </c>
      <c r="B2" s="321" t="s">
        <v>737</v>
      </c>
      <c r="C2" s="14"/>
      <c r="D2" s="14"/>
      <c r="E2" s="14"/>
      <c r="F2" s="15"/>
      <c r="G2" s="16"/>
      <c r="H2" s="17"/>
      <c r="I2" s="17"/>
      <c r="J2" s="15"/>
      <c r="K2" s="15"/>
      <c r="L2" s="18"/>
      <c r="M2" s="15"/>
      <c r="N2" s="121"/>
      <c r="O2" s="121"/>
      <c r="P2" s="15"/>
      <c r="Q2" s="121"/>
      <c r="R2" s="123"/>
      <c r="S2" s="19"/>
      <c r="T2" s="10"/>
    </row>
    <row r="3" spans="1:20" ht="15" x14ac:dyDescent="0.25">
      <c r="A3" s="22" t="s">
        <v>0</v>
      </c>
      <c r="B3" s="307">
        <v>0.25790000000000002</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1102</v>
      </c>
      <c r="D5" s="215" t="s">
        <v>4</v>
      </c>
      <c r="E5" s="215" t="s">
        <v>703</v>
      </c>
      <c r="F5" s="201" t="s">
        <v>5</v>
      </c>
      <c r="G5" s="304" t="s">
        <v>6</v>
      </c>
      <c r="H5" s="304" t="s">
        <v>7</v>
      </c>
      <c r="I5" s="304" t="s">
        <v>8</v>
      </c>
      <c r="J5" s="215" t="s">
        <v>9</v>
      </c>
      <c r="K5" s="215" t="s">
        <v>10</v>
      </c>
      <c r="L5" s="215" t="s">
        <v>734</v>
      </c>
      <c r="M5" s="215" t="s">
        <v>735</v>
      </c>
      <c r="N5" s="201" t="s">
        <v>699</v>
      </c>
      <c r="O5" s="201" t="s">
        <v>702</v>
      </c>
      <c r="P5" s="213" t="s">
        <v>727</v>
      </c>
      <c r="Q5" s="213" t="s">
        <v>1049</v>
      </c>
      <c r="R5" s="213" t="s">
        <v>725</v>
      </c>
      <c r="S5" s="305"/>
    </row>
    <row r="6" spans="1:20" s="31" customFormat="1" ht="15" x14ac:dyDescent="0.25">
      <c r="A6" s="13"/>
      <c r="B6" s="13" t="s">
        <v>11</v>
      </c>
      <c r="C6" s="310">
        <f>SUM(C7:C298)</f>
        <v>5605317</v>
      </c>
      <c r="D6" s="310">
        <f>SUM(D7:D298)</f>
        <v>9012220025.1000004</v>
      </c>
      <c r="E6" s="310">
        <f>SUM(E7:E298)</f>
        <v>2441252636.6354117</v>
      </c>
      <c r="F6" s="303">
        <f>SUM(F7:F298)</f>
        <v>11453472661.735416</v>
      </c>
      <c r="G6" s="451">
        <v>1516.35</v>
      </c>
      <c r="H6" s="310">
        <f t="shared" ref="H6:M6" si="0">SUM(H7:H298)</f>
        <v>8499622432.9500046</v>
      </c>
      <c r="I6" s="303">
        <f t="shared" si="0"/>
        <v>2953850228.7854166</v>
      </c>
      <c r="J6" s="310">
        <f t="shared" si="0"/>
        <v>315536805.22911102</v>
      </c>
      <c r="K6" s="310">
        <f t="shared" si="0"/>
        <v>-591442234.70225847</v>
      </c>
      <c r="L6" s="303">
        <f t="shared" si="0"/>
        <v>2677944799.3122659</v>
      </c>
      <c r="M6" s="310">
        <f t="shared" si="0"/>
        <v>781854930.91081142</v>
      </c>
      <c r="N6" s="303">
        <f>SUM(N7:N373)</f>
        <v>3459799730.2230773</v>
      </c>
      <c r="O6" s="241">
        <f>SUM(O7:O373)</f>
        <v>571000000.00000179</v>
      </c>
      <c r="P6" s="371">
        <f>SUM(P7:P373)</f>
        <v>4030799730.2230778</v>
      </c>
      <c r="Q6" s="310">
        <f>SUM(Q7:Q373)</f>
        <v>28360121.860774808</v>
      </c>
      <c r="R6" s="341">
        <f>SUM(R7:R373)</f>
        <v>4059159852.0838542</v>
      </c>
      <c r="S6" s="30"/>
    </row>
    <row r="7" spans="1:20" ht="15" x14ac:dyDescent="0.25">
      <c r="A7" s="32">
        <v>5</v>
      </c>
      <c r="B7" s="13" t="s">
        <v>12</v>
      </c>
      <c r="C7" s="15">
        <v>9078</v>
      </c>
      <c r="D7" s="15">
        <f>Ikärakenne[[#This Row],[Laskennalliset kustannukset, IKÄRAKENNE yhteensä, €]]</f>
        <v>15958598.120000001</v>
      </c>
      <c r="E7" s="15">
        <f>'Lask. kustannukset MUUT'!AD13</f>
        <v>2668742.4282329408</v>
      </c>
      <c r="F7" s="231">
        <f>Yhteenveto[[#This Row],[Ikärakenne, laskennallinen kustannus]]+Yhteenveto[[#This Row],[Muut laskennalliset kustannukset ]]</f>
        <v>18627340.548232943</v>
      </c>
      <c r="G7" s="451">
        <v>1516.35</v>
      </c>
      <c r="H7" s="17">
        <v>13765425.299999999</v>
      </c>
      <c r="I7" s="339">
        <f>Yhteenveto[[#This Row],[Laskennalliset kustannukset yhteensä]]-Yhteenveto[[#This Row],[Omarahoitusosuus, €]]</f>
        <v>4861915.2482329439</v>
      </c>
      <c r="J7" s="33">
        <f>Lisäosat!U8</f>
        <v>640046.99719184719</v>
      </c>
      <c r="K7" s="34">
        <f>'Muut lis_väh'!Q5</f>
        <v>303874.35866816842</v>
      </c>
      <c r="L7" s="231">
        <f>Yhteenveto[[#This Row],[Valtionosuus omarahoitusosuuden jälkeen (välisumma)]]+Yhteenveto[[#This Row],[Lisäosat yhteensä]]+Yhteenveto[[#This Row],[Valtionosuuteen tehtävät vähennykset ja lisäykset, netto]]</f>
        <v>5805836.6040929593</v>
      </c>
      <c r="M7" s="34">
        <f>'Verotuloihin perust tasaus'!N12</f>
        <v>5087557.6254841452</v>
      </c>
      <c r="N7" s="303">
        <f>SUM(Yhteenveto[[#This Row],[Valtionosuus ennen verotuloihin perustuvaa valtionosuuden tasausta]]+Yhteenveto[[#This Row],[Verotuloihin perustuva valtionosuuden tasaus]])</f>
        <v>10893394.229577105</v>
      </c>
      <c r="O7" s="241">
        <f>Verokorvaukset!G5</f>
        <v>1490774.5010709288</v>
      </c>
      <c r="P7" s="372">
        <f>SUM(Yhteenveto[[#This Row],[Kunnan  peruspalvelujen valtionosuus ]:[Veroperustemuutoksista johtuvien veromenetysten korvaus]])</f>
        <v>12384168.730648033</v>
      </c>
      <c r="Q7" s="34">
        <f>Kotikuntakorvaus!F9</f>
        <v>2559694.7111999979</v>
      </c>
      <c r="R7" s="341">
        <f>+Yhteenveto[[#This Row],[Kunnan  peruspalvelujen valtionosuus ]]+Yhteenveto[[#This Row],[Veroperustemuutoksista johtuvien veromenetysten korvaus]]+Yhteenveto[[#This Row],[Kotikuntakorvaus, netto]]</f>
        <v>14943863.441848032</v>
      </c>
      <c r="S7" s="11"/>
      <c r="T7"/>
    </row>
    <row r="8" spans="1:20" ht="15" x14ac:dyDescent="0.25">
      <c r="A8" s="32">
        <v>9</v>
      </c>
      <c r="B8" s="13" t="s">
        <v>13</v>
      </c>
      <c r="C8" s="15">
        <v>2410</v>
      </c>
      <c r="D8" s="15">
        <f>Ikärakenne[[#This Row],[Laskennalliset kustannukset, IKÄRAKENNE yhteensä, €]]</f>
        <v>4781846.1399999997</v>
      </c>
      <c r="E8" s="15">
        <f>'Lask. kustannukset MUUT'!AD14</f>
        <v>620836.93237494794</v>
      </c>
      <c r="F8" s="231">
        <f>Yhteenveto[[#This Row],[Ikärakenne, laskennallinen kustannus]]+Yhteenveto[[#This Row],[Muut laskennalliset kustannukset ]]</f>
        <v>5402683.0723749474</v>
      </c>
      <c r="G8" s="451">
        <v>1516.35</v>
      </c>
      <c r="H8" s="17">
        <v>3654403.5</v>
      </c>
      <c r="I8" s="339">
        <f>Yhteenveto[[#This Row],[Laskennalliset kustannukset yhteensä]]-Yhteenveto[[#This Row],[Omarahoitusosuus, €]]</f>
        <v>1748279.5723749474</v>
      </c>
      <c r="J8" s="33">
        <f>Lisäosat!U9</f>
        <v>79797.777445304062</v>
      </c>
      <c r="K8" s="34">
        <f>'Muut lis_väh'!Q6</f>
        <v>258603.46374154312</v>
      </c>
      <c r="L8" s="231">
        <f>Yhteenveto[[#This Row],[Valtionosuus omarahoitusosuuden jälkeen (välisumma)]]+Yhteenveto[[#This Row],[Lisäosat yhteensä]]+Yhteenveto[[#This Row],[Valtionosuuteen tehtävät vähennykset ja lisäykset, netto]]</f>
        <v>2086680.8135617943</v>
      </c>
      <c r="M8" s="34">
        <f>'Verotuloihin perust tasaus'!N13</f>
        <v>1774001.4041887005</v>
      </c>
      <c r="N8" s="303">
        <f>SUM(Yhteenveto[[#This Row],[Valtionosuus ennen verotuloihin perustuvaa valtionosuuden tasausta]]+Yhteenveto[[#This Row],[Verotuloihin perustuva valtionosuuden tasaus]])</f>
        <v>3860682.2177504948</v>
      </c>
      <c r="O8" s="241">
        <f>Verokorvaukset!G6</f>
        <v>383018.1105221688</v>
      </c>
      <c r="P8" s="372">
        <f>SUM(Yhteenveto[[#This Row],[Kunnan  peruspalvelujen valtionosuus ]:[Veroperustemuutoksista johtuvien veromenetysten korvaus]])</f>
        <v>4243700.328272664</v>
      </c>
      <c r="Q8" s="34">
        <f>Kotikuntakorvaus!F10</f>
        <v>106681.72800000002</v>
      </c>
      <c r="R8" s="341">
        <f>+Yhteenveto[[#This Row],[Kunnan  peruspalvelujen valtionosuus ]]+Yhteenveto[[#This Row],[Veroperustemuutoksista johtuvien veromenetysten korvaus]]+Yhteenveto[[#This Row],[Kotikuntakorvaus, netto]]</f>
        <v>4350382.0562726641</v>
      </c>
      <c r="S8" s="11"/>
      <c r="T8"/>
    </row>
    <row r="9" spans="1:20" ht="15" x14ac:dyDescent="0.25">
      <c r="A9" s="32">
        <v>10</v>
      </c>
      <c r="B9" s="13" t="s">
        <v>14</v>
      </c>
      <c r="C9" s="15">
        <v>10780</v>
      </c>
      <c r="D9" s="15">
        <f>Ikärakenne[[#This Row],[Laskennalliset kustannukset, IKÄRAKENNE yhteensä, €]]</f>
        <v>18181282.560000002</v>
      </c>
      <c r="E9" s="15">
        <f>'Lask. kustannukset MUUT'!AD15</f>
        <v>2945586.2961262418</v>
      </c>
      <c r="F9" s="231">
        <f>Yhteenveto[[#This Row],[Ikärakenne, laskennallinen kustannus]]+Yhteenveto[[#This Row],[Muut laskennalliset kustannukset ]]</f>
        <v>21126868.856126245</v>
      </c>
      <c r="G9" s="451">
        <v>1516.35</v>
      </c>
      <c r="H9" s="17">
        <v>16346252.999999998</v>
      </c>
      <c r="I9" s="339">
        <f>Yhteenveto[[#This Row],[Laskennalliset kustannukset yhteensä]]-Yhteenveto[[#This Row],[Omarahoitusosuus, €]]</f>
        <v>4780615.856126247</v>
      </c>
      <c r="J9" s="33">
        <f>Lisäosat!U10</f>
        <v>739061.65135652607</v>
      </c>
      <c r="K9" s="34">
        <f>'Muut lis_väh'!Q7</f>
        <v>-1837721.930663957</v>
      </c>
      <c r="L9" s="231">
        <f>Yhteenveto[[#This Row],[Valtionosuus omarahoitusosuuden jälkeen (välisumma)]]+Yhteenveto[[#This Row],[Lisäosat yhteensä]]+Yhteenveto[[#This Row],[Valtionosuuteen tehtävät vähennykset ja lisäykset, netto]]</f>
        <v>3681955.5768188154</v>
      </c>
      <c r="M9" s="34">
        <f>'Verotuloihin perust tasaus'!N14</f>
        <v>6783762.5617870288</v>
      </c>
      <c r="N9" s="303">
        <f>SUM(Yhteenveto[[#This Row],[Valtionosuus ennen verotuloihin perustuvaa valtionosuuden tasausta]]+Yhteenveto[[#This Row],[Verotuloihin perustuva valtionosuuden tasaus]])</f>
        <v>10465718.138605844</v>
      </c>
      <c r="O9" s="241">
        <f>Verokorvaukset!G7</f>
        <v>1764575.5409511016</v>
      </c>
      <c r="P9" s="372">
        <f>SUM(Yhteenveto[[#This Row],[Kunnan  peruspalvelujen valtionosuus ]:[Veroperustemuutoksista johtuvien veromenetysten korvaus]])</f>
        <v>12230293.679556945</v>
      </c>
      <c r="Q9" s="34">
        <f>Kotikuntakorvaus!F11</f>
        <v>8417.8550999999861</v>
      </c>
      <c r="R9" s="341">
        <f>+Yhteenveto[[#This Row],[Kunnan  peruspalvelujen valtionosuus ]]+Yhteenveto[[#This Row],[Veroperustemuutoksista johtuvien veromenetysten korvaus]]+Yhteenveto[[#This Row],[Kotikuntakorvaus, netto]]</f>
        <v>12238711.534656946</v>
      </c>
      <c r="S9" s="11"/>
      <c r="T9"/>
    </row>
    <row r="10" spans="1:20" ht="15" x14ac:dyDescent="0.25">
      <c r="A10" s="32">
        <v>16</v>
      </c>
      <c r="B10" s="13" t="s">
        <v>15</v>
      </c>
      <c r="C10" s="15">
        <v>7889</v>
      </c>
      <c r="D10" s="15">
        <f>Ikärakenne[[#This Row],[Laskennalliset kustannukset, IKÄRAKENNE yhteensä, €]]</f>
        <v>11106946.43</v>
      </c>
      <c r="E10" s="15">
        <f>'Lask. kustannukset MUUT'!AD16</f>
        <v>2303793.4020823678</v>
      </c>
      <c r="F10" s="231">
        <f>Yhteenveto[[#This Row],[Ikärakenne, laskennallinen kustannus]]+Yhteenveto[[#This Row],[Muut laskennalliset kustannukset ]]</f>
        <v>13410739.832082368</v>
      </c>
      <c r="G10" s="451">
        <v>1516.35</v>
      </c>
      <c r="H10" s="17">
        <v>11962485.149999999</v>
      </c>
      <c r="I10" s="339">
        <f>Yhteenveto[[#This Row],[Laskennalliset kustannukset yhteensä]]-Yhteenveto[[#This Row],[Omarahoitusosuus, €]]</f>
        <v>1448254.6820823699</v>
      </c>
      <c r="J10" s="33">
        <f>Lisäosat!U11</f>
        <v>251400.07177257264</v>
      </c>
      <c r="K10" s="34">
        <f>'Muut lis_väh'!Q8</f>
        <v>3281385.9495401122</v>
      </c>
      <c r="L10" s="231">
        <f>Yhteenveto[[#This Row],[Valtionosuus omarahoitusosuuden jälkeen (välisumma)]]+Yhteenveto[[#This Row],[Lisäosat yhteensä]]+Yhteenveto[[#This Row],[Valtionosuuteen tehtävät vähennykset ja lisäykset, netto]]</f>
        <v>4981040.7033950547</v>
      </c>
      <c r="M10" s="34">
        <f>'Verotuloihin perust tasaus'!N15</f>
        <v>2445934.5852369112</v>
      </c>
      <c r="N10" s="303">
        <f>SUM(Yhteenveto[[#This Row],[Valtionosuus ennen verotuloihin perustuvaa valtionosuuden tasausta]]+Yhteenveto[[#This Row],[Verotuloihin perustuva valtionosuuden tasaus]])</f>
        <v>7426975.2886319663</v>
      </c>
      <c r="O10" s="241">
        <f>Verokorvaukset!G8</f>
        <v>1043049.1263165754</v>
      </c>
      <c r="P10" s="372">
        <f>SUM(Yhteenveto[[#This Row],[Kunnan  peruspalvelujen valtionosuus ]:[Veroperustemuutoksista johtuvien veromenetysten korvaus]])</f>
        <v>8470024.4149485417</v>
      </c>
      <c r="Q10" s="34">
        <f>Kotikuntakorvaus!F12</f>
        <v>456031.04916000005</v>
      </c>
      <c r="R10" s="341">
        <f>+Yhteenveto[[#This Row],[Kunnan  peruspalvelujen valtionosuus ]]+Yhteenveto[[#This Row],[Veroperustemuutoksista johtuvien veromenetysten korvaus]]+Yhteenveto[[#This Row],[Kotikuntakorvaus, netto]]</f>
        <v>8926055.4641085416</v>
      </c>
      <c r="S10" s="11"/>
      <c r="T10"/>
    </row>
    <row r="11" spans="1:20" ht="15" x14ac:dyDescent="0.25">
      <c r="A11" s="32">
        <v>18</v>
      </c>
      <c r="B11" s="13" t="s">
        <v>16</v>
      </c>
      <c r="C11" s="15">
        <v>4651</v>
      </c>
      <c r="D11" s="15">
        <f>Ikärakenne[[#This Row],[Laskennalliset kustannukset, IKÄRAKENNE yhteensä, €]]</f>
        <v>8694462.0500000007</v>
      </c>
      <c r="E11" s="15">
        <f>'Lask. kustannukset MUUT'!AD17</f>
        <v>1029367.6424344631</v>
      </c>
      <c r="F11" s="231">
        <f>Yhteenveto[[#This Row],[Ikärakenne, laskennallinen kustannus]]+Yhteenveto[[#This Row],[Muut laskennalliset kustannukset ]]</f>
        <v>9723829.6924344636</v>
      </c>
      <c r="G11" s="451">
        <v>1516.35</v>
      </c>
      <c r="H11" s="17">
        <v>7052543.8499999996</v>
      </c>
      <c r="I11" s="339">
        <f>Yhteenveto[[#This Row],[Laskennalliset kustannukset yhteensä]]-Yhteenveto[[#This Row],[Omarahoitusosuus, €]]</f>
        <v>2671285.842434464</v>
      </c>
      <c r="J11" s="33">
        <f>Lisäosat!U12</f>
        <v>126878.98655887446</v>
      </c>
      <c r="K11" s="34">
        <f>'Muut lis_väh'!Q9</f>
        <v>-953012.23778400139</v>
      </c>
      <c r="L11" s="231">
        <f>Yhteenveto[[#This Row],[Valtionosuus omarahoitusosuuden jälkeen (välisumma)]]+Yhteenveto[[#This Row],[Lisäosat yhteensä]]+Yhteenveto[[#This Row],[Valtionosuuteen tehtävät vähennykset ja lisäykset, netto]]</f>
        <v>1845152.5912093371</v>
      </c>
      <c r="M11" s="34">
        <f>'Verotuloihin perust tasaus'!N16</f>
        <v>996087.80405860837</v>
      </c>
      <c r="N11" s="303">
        <f>SUM(Yhteenveto[[#This Row],[Valtionosuus ennen verotuloihin perustuvaa valtionosuuden tasausta]]+Yhteenveto[[#This Row],[Verotuloihin perustuva valtionosuuden tasaus]])</f>
        <v>2841240.3952679457</v>
      </c>
      <c r="O11" s="241">
        <f>Verokorvaukset!G9</f>
        <v>467898.9149518265</v>
      </c>
      <c r="P11" s="372">
        <f>SUM(Yhteenveto[[#This Row],[Kunnan  peruspalvelujen valtionosuus ]:[Veroperustemuutoksista johtuvien veromenetysten korvaus]])</f>
        <v>3309139.3102197722</v>
      </c>
      <c r="Q11" s="34">
        <f>Kotikuntakorvaus!F13</f>
        <v>605335.4613000002</v>
      </c>
      <c r="R11" s="341">
        <f>+Yhteenveto[[#This Row],[Kunnan  peruspalvelujen valtionosuus ]]+Yhteenveto[[#This Row],[Veroperustemuutoksista johtuvien veromenetysten korvaus]]+Yhteenveto[[#This Row],[Kotikuntakorvaus, netto]]</f>
        <v>3914474.7715197722</v>
      </c>
      <c r="S11" s="11"/>
      <c r="T11"/>
    </row>
    <row r="12" spans="1:20" ht="15" x14ac:dyDescent="0.25">
      <c r="A12" s="32">
        <v>19</v>
      </c>
      <c r="B12" s="13" t="s">
        <v>17</v>
      </c>
      <c r="C12" s="15">
        <v>3966</v>
      </c>
      <c r="D12" s="15">
        <f>Ikärakenne[[#This Row],[Laskennalliset kustannukset, IKÄRAKENNE yhteensä, €]]</f>
        <v>7584515.4600000009</v>
      </c>
      <c r="E12" s="15">
        <f>'Lask. kustannukset MUUT'!AD18</f>
        <v>735528.89450018213</v>
      </c>
      <c r="F12" s="231">
        <f>Yhteenveto[[#This Row],[Ikärakenne, laskennallinen kustannus]]+Yhteenveto[[#This Row],[Muut laskennalliset kustannukset ]]</f>
        <v>8320044.3545001829</v>
      </c>
      <c r="G12" s="451">
        <v>1516.35</v>
      </c>
      <c r="H12" s="17">
        <v>6013844.0999999996</v>
      </c>
      <c r="I12" s="339">
        <f>Yhteenveto[[#This Row],[Laskennalliset kustannukset yhteensä]]-Yhteenveto[[#This Row],[Omarahoitusosuus, €]]</f>
        <v>2306200.2545001833</v>
      </c>
      <c r="J12" s="33">
        <f>Lisäosat!U13</f>
        <v>107254.91077362484</v>
      </c>
      <c r="K12" s="34">
        <f>'Muut lis_väh'!Q10</f>
        <v>-1137401.8973174442</v>
      </c>
      <c r="L12" s="231">
        <f>Yhteenveto[[#This Row],[Valtionosuus omarahoitusosuuden jälkeen (välisumma)]]+Yhteenveto[[#This Row],[Lisäosat yhteensä]]+Yhteenveto[[#This Row],[Valtionosuuteen tehtävät vähennykset ja lisäykset, netto]]</f>
        <v>1276053.2679563637</v>
      </c>
      <c r="M12" s="34">
        <f>'Verotuloihin perust tasaus'!N17</f>
        <v>1593128.3986749402</v>
      </c>
      <c r="N12" s="303">
        <f>SUM(Yhteenveto[[#This Row],[Valtionosuus ennen verotuloihin perustuvaa valtionosuuden tasausta]]+Yhteenveto[[#This Row],[Verotuloihin perustuva valtionosuuden tasaus]])</f>
        <v>2869181.6666313037</v>
      </c>
      <c r="O12" s="241">
        <f>Verokorvaukset!G10</f>
        <v>340114.75728479435</v>
      </c>
      <c r="P12" s="372">
        <f>SUM(Yhteenveto[[#This Row],[Kunnan  peruspalvelujen valtionosuus ]:[Veroperustemuutoksista johtuvien veromenetysten korvaus]])</f>
        <v>3209296.4239160982</v>
      </c>
      <c r="Q12" s="34">
        <f>Kotikuntakorvaus!F14</f>
        <v>75093.935100000002</v>
      </c>
      <c r="R12" s="341">
        <f>+Yhteenveto[[#This Row],[Kunnan  peruspalvelujen valtionosuus ]]+Yhteenveto[[#This Row],[Veroperustemuutoksista johtuvien veromenetysten korvaus]]+Yhteenveto[[#This Row],[Kotikuntakorvaus, netto]]</f>
        <v>3284390.3590160981</v>
      </c>
      <c r="S12" s="11"/>
      <c r="T12"/>
    </row>
    <row r="13" spans="1:20" ht="15" x14ac:dyDescent="0.25">
      <c r="A13" s="32">
        <v>20</v>
      </c>
      <c r="B13" s="13" t="s">
        <v>18</v>
      </c>
      <c r="C13" s="15">
        <v>16387</v>
      </c>
      <c r="D13" s="15">
        <f>Ikärakenne[[#This Row],[Laskennalliset kustannukset, IKÄRAKENNE yhteensä, €]]</f>
        <v>27603323.370000001</v>
      </c>
      <c r="E13" s="15">
        <f>'Lask. kustannukset MUUT'!AD19</f>
        <v>3541962.6713386332</v>
      </c>
      <c r="F13" s="231">
        <f>Yhteenveto[[#This Row],[Ikärakenne, laskennallinen kustannus]]+Yhteenveto[[#This Row],[Muut laskennalliset kustannukset ]]</f>
        <v>31145286.041338634</v>
      </c>
      <c r="G13" s="451">
        <v>1516.35</v>
      </c>
      <c r="H13" s="17">
        <v>24848427.449999999</v>
      </c>
      <c r="I13" s="339">
        <f>Yhteenveto[[#This Row],[Laskennalliset kustannukset yhteensä]]-Yhteenveto[[#This Row],[Omarahoitusosuus, €]]</f>
        <v>6296858.5913386345</v>
      </c>
      <c r="J13" s="33">
        <f>Lisäosat!U14</f>
        <v>450733.07026292756</v>
      </c>
      <c r="K13" s="34">
        <f>'Muut lis_väh'!Q11</f>
        <v>-5866504.8495654343</v>
      </c>
      <c r="L13" s="231">
        <f>Yhteenveto[[#This Row],[Valtionosuus omarahoitusosuuden jälkeen (välisumma)]]+Yhteenveto[[#This Row],[Lisäosat yhteensä]]+Yhteenveto[[#This Row],[Valtionosuuteen tehtävät vähennykset ja lisäykset, netto]]</f>
        <v>881086.81203612778</v>
      </c>
      <c r="M13" s="34">
        <f>'Verotuloihin perust tasaus'!N18</f>
        <v>6790821.9714321597</v>
      </c>
      <c r="N13" s="303">
        <f>SUM(Yhteenveto[[#This Row],[Valtionosuus ennen verotuloihin perustuvaa valtionosuuden tasausta]]+Yhteenveto[[#This Row],[Verotuloihin perustuva valtionosuuden tasaus]])</f>
        <v>7671908.7834682874</v>
      </c>
      <c r="O13" s="241">
        <f>Verokorvaukset!G11</f>
        <v>1320283.9482013346</v>
      </c>
      <c r="P13" s="372">
        <f>SUM(Yhteenveto[[#This Row],[Kunnan  peruspalvelujen valtionosuus ]:[Veroperustemuutoksista johtuvien veromenetysten korvaus]])</f>
        <v>8992192.7316696215</v>
      </c>
      <c r="Q13" s="34">
        <f>Kotikuntakorvaus!F15</f>
        <v>-338297.76089999999</v>
      </c>
      <c r="R13" s="341">
        <f>+Yhteenveto[[#This Row],[Kunnan  peruspalvelujen valtionosuus ]]+Yhteenveto[[#This Row],[Veroperustemuutoksista johtuvien veromenetysten korvaus]]+Yhteenveto[[#This Row],[Kotikuntakorvaus, netto]]</f>
        <v>8653894.9707696214</v>
      </c>
      <c r="S13" s="11"/>
      <c r="T13"/>
    </row>
    <row r="14" spans="1:20" ht="15" x14ac:dyDescent="0.25">
      <c r="A14" s="32">
        <v>46</v>
      </c>
      <c r="B14" s="13" t="s">
        <v>19</v>
      </c>
      <c r="C14" s="15">
        <v>1288</v>
      </c>
      <c r="D14" s="15">
        <f>Ikärakenne[[#This Row],[Laskennalliset kustannukset, IKÄRAKENNE yhteensä, €]]</f>
        <v>1731840.54</v>
      </c>
      <c r="E14" s="15">
        <f>'Lask. kustannukset MUUT'!AD20</f>
        <v>1092081.9783475203</v>
      </c>
      <c r="F14" s="231">
        <f>Yhteenveto[[#This Row],[Ikärakenne, laskennallinen kustannus]]+Yhteenveto[[#This Row],[Muut laskennalliset kustannukset ]]</f>
        <v>2823922.5183475204</v>
      </c>
      <c r="G14" s="451">
        <v>1516.35</v>
      </c>
      <c r="H14" s="17">
        <v>1953058.7999999998</v>
      </c>
      <c r="I14" s="339">
        <f>Yhteenveto[[#This Row],[Laskennalliset kustannukset yhteensä]]-Yhteenveto[[#This Row],[Omarahoitusosuus, €]]</f>
        <v>870863.71834752057</v>
      </c>
      <c r="J14" s="33">
        <f>Lisäosat!U15</f>
        <v>202960.48328269913</v>
      </c>
      <c r="K14" s="34">
        <f>'Muut lis_väh'!Q12</f>
        <v>514262.88388915372</v>
      </c>
      <c r="L14" s="231">
        <f>Yhteenveto[[#This Row],[Valtionosuus omarahoitusosuuden jälkeen (välisumma)]]+Yhteenveto[[#This Row],[Lisäosat yhteensä]]+Yhteenveto[[#This Row],[Valtionosuuteen tehtävät vähennykset ja lisäykset, netto]]</f>
        <v>1588087.0855193734</v>
      </c>
      <c r="M14" s="34">
        <f>'Verotuloihin perust tasaus'!N19</f>
        <v>527371.32866578351</v>
      </c>
      <c r="N14" s="303">
        <f>SUM(Yhteenveto[[#This Row],[Valtionosuus ennen verotuloihin perustuvaa valtionosuuden tasausta]]+Yhteenveto[[#This Row],[Verotuloihin perustuva valtionosuuden tasaus]])</f>
        <v>2115458.414185157</v>
      </c>
      <c r="O14" s="241">
        <f>Verokorvaukset!G12</f>
        <v>256314.06876380785</v>
      </c>
      <c r="P14" s="372">
        <f>SUM(Yhteenveto[[#This Row],[Kunnan  peruspalvelujen valtionosuus ]:[Veroperustemuutoksista johtuvien veromenetysten korvaus]])</f>
        <v>2371772.4829489649</v>
      </c>
      <c r="Q14" s="34">
        <f>Kotikuntakorvaus!F16</f>
        <v>482068.05840000004</v>
      </c>
      <c r="R14" s="341">
        <f>+Yhteenveto[[#This Row],[Kunnan  peruspalvelujen valtionosuus ]]+Yhteenveto[[#This Row],[Veroperustemuutoksista johtuvien veromenetysten korvaus]]+Yhteenveto[[#This Row],[Kotikuntakorvaus, netto]]</f>
        <v>2853840.5413489649</v>
      </c>
      <c r="S14" s="11"/>
      <c r="T14"/>
    </row>
    <row r="15" spans="1:20" ht="15" x14ac:dyDescent="0.25">
      <c r="A15" s="32">
        <v>47</v>
      </c>
      <c r="B15" s="13" t="s">
        <v>20</v>
      </c>
      <c r="C15" s="15">
        <v>1762</v>
      </c>
      <c r="D15" s="15">
        <f>Ikärakenne[[#This Row],[Laskennalliset kustannukset, IKÄRAKENNE yhteensä, €]]</f>
        <v>2315120.11</v>
      </c>
      <c r="E15" s="15">
        <f>'Lask. kustannukset MUUT'!AD21</f>
        <v>1951842.2936809873</v>
      </c>
      <c r="F15" s="231">
        <f>Yhteenveto[[#This Row],[Ikärakenne, laskennallinen kustannus]]+Yhteenveto[[#This Row],[Muut laskennalliset kustannukset ]]</f>
        <v>4266962.4036809877</v>
      </c>
      <c r="G15" s="451">
        <v>1516.35</v>
      </c>
      <c r="H15" s="17">
        <v>2671808.6999999997</v>
      </c>
      <c r="I15" s="339">
        <f>Yhteenveto[[#This Row],[Laskennalliset kustannukset yhteensä]]-Yhteenveto[[#This Row],[Omarahoitusosuus, €]]</f>
        <v>1595153.7036809879</v>
      </c>
      <c r="J15" s="33">
        <f>Lisäosat!U16</f>
        <v>918849.13143336191</v>
      </c>
      <c r="K15" s="34">
        <f>'Muut lis_väh'!Q13</f>
        <v>223400.51371224373</v>
      </c>
      <c r="L15" s="231">
        <f>Yhteenveto[[#This Row],[Valtionosuus omarahoitusosuuden jälkeen (välisumma)]]+Yhteenveto[[#This Row],[Lisäosat yhteensä]]+Yhteenveto[[#This Row],[Valtionosuuteen tehtävät vähennykset ja lisäykset, netto]]</f>
        <v>2737403.3488265933</v>
      </c>
      <c r="M15" s="34">
        <f>'Verotuloihin perust tasaus'!N20</f>
        <v>425664.90338675317</v>
      </c>
      <c r="N15" s="303">
        <f>SUM(Yhteenveto[[#This Row],[Valtionosuus ennen verotuloihin perustuvaa valtionosuuden tasausta]]+Yhteenveto[[#This Row],[Verotuloihin perustuva valtionosuuden tasaus]])</f>
        <v>3163068.2522133463</v>
      </c>
      <c r="O15" s="241">
        <f>Verokorvaukset!G13</f>
        <v>298882.18047279009</v>
      </c>
      <c r="P15" s="372">
        <f>SUM(Yhteenveto[[#This Row],[Kunnan  peruspalvelujen valtionosuus ]:[Veroperustemuutoksista johtuvien veromenetysten korvaus]])</f>
        <v>3461950.4326861366</v>
      </c>
      <c r="Q15" s="34">
        <f>Kotikuntakorvaus!F17</f>
        <v>-65009.178</v>
      </c>
      <c r="R15" s="341">
        <f>+Yhteenveto[[#This Row],[Kunnan  peruspalvelujen valtionosuus ]]+Yhteenveto[[#This Row],[Veroperustemuutoksista johtuvien veromenetysten korvaus]]+Yhteenveto[[#This Row],[Kotikuntakorvaus, netto]]</f>
        <v>3396941.2546861367</v>
      </c>
      <c r="S15" s="11"/>
      <c r="T15"/>
    </row>
    <row r="16" spans="1:20" ht="15" x14ac:dyDescent="0.25">
      <c r="A16" s="32">
        <v>49</v>
      </c>
      <c r="B16" s="13" t="s">
        <v>21</v>
      </c>
      <c r="C16" s="15">
        <v>320931</v>
      </c>
      <c r="D16" s="15">
        <f>Ikärakenne[[#This Row],[Laskennalliset kustannukset, IKÄRAKENNE yhteensä, €]]</f>
        <v>606139658.1500001</v>
      </c>
      <c r="E16" s="15">
        <f>'Lask. kustannukset MUUT'!AD22</f>
        <v>221635114.0191654</v>
      </c>
      <c r="F16" s="231">
        <f>Yhteenveto[[#This Row],[Ikärakenne, laskennallinen kustannus]]+Yhteenveto[[#This Row],[Muut laskennalliset kustannukset ]]</f>
        <v>827774772.16916549</v>
      </c>
      <c r="G16" s="451">
        <v>1516.35</v>
      </c>
      <c r="H16" s="17">
        <v>486643721.84999996</v>
      </c>
      <c r="I16" s="339">
        <f>Yhteenveto[[#This Row],[Laskennalliset kustannukset yhteensä]]-Yhteenveto[[#This Row],[Omarahoitusosuus, €]]</f>
        <v>341131050.31916553</v>
      </c>
      <c r="J16" s="33">
        <f>Lisäosat!U17</f>
        <v>20378059.673084415</v>
      </c>
      <c r="K16" s="34">
        <f>'Muut lis_väh'!Q14</f>
        <v>101863277.58588487</v>
      </c>
      <c r="L16" s="231">
        <f>Yhteenveto[[#This Row],[Valtionosuus omarahoitusosuuden jälkeen (välisumma)]]+Yhteenveto[[#This Row],[Lisäosat yhteensä]]+Yhteenveto[[#This Row],[Valtionosuuteen tehtävät vähennykset ja lisäykset, netto]]</f>
        <v>463372387.57813483</v>
      </c>
      <c r="M16" s="34">
        <f>'Verotuloihin perust tasaus'!N21</f>
        <v>-24746586.815833647</v>
      </c>
      <c r="N16" s="303">
        <f>SUM(Yhteenveto[[#This Row],[Valtionosuus ennen verotuloihin perustuvaa valtionosuuden tasausta]]+Yhteenveto[[#This Row],[Verotuloihin perustuva valtionosuuden tasaus]])</f>
        <v>438625800.76230121</v>
      </c>
      <c r="O16" s="241">
        <f>Verokorvaukset!G14</f>
        <v>23115140.944110669</v>
      </c>
      <c r="P16" s="372">
        <f>SUM(Yhteenveto[[#This Row],[Kunnan  peruspalvelujen valtionosuus ]:[Veroperustemuutoksista johtuvien veromenetysten korvaus]])</f>
        <v>461740941.7064119</v>
      </c>
      <c r="Q16" s="34">
        <f>Kotikuntakorvaus!F18</f>
        <v>-17980088.430059996</v>
      </c>
      <c r="R16" s="341">
        <f>+Yhteenveto[[#This Row],[Kunnan  peruspalvelujen valtionosuus ]]+Yhteenveto[[#This Row],[Veroperustemuutoksista johtuvien veromenetysten korvaus]]+Yhteenveto[[#This Row],[Kotikuntakorvaus, netto]]</f>
        <v>443760853.27635193</v>
      </c>
      <c r="S16" s="11"/>
      <c r="T16"/>
    </row>
    <row r="17" spans="1:20" ht="15" x14ac:dyDescent="0.25">
      <c r="A17" s="32">
        <v>50</v>
      </c>
      <c r="B17" s="13" t="s">
        <v>22</v>
      </c>
      <c r="C17" s="15">
        <v>11084</v>
      </c>
      <c r="D17" s="15">
        <f>Ikärakenne[[#This Row],[Laskennalliset kustannukset, IKÄRAKENNE yhteensä, €]]</f>
        <v>17613681.629999999</v>
      </c>
      <c r="E17" s="15">
        <f>'Lask. kustannukset MUUT'!AD23</f>
        <v>2785276.2086233101</v>
      </c>
      <c r="F17" s="231">
        <f>Yhteenveto[[#This Row],[Ikärakenne, laskennallinen kustannus]]+Yhteenveto[[#This Row],[Muut laskennalliset kustannukset ]]</f>
        <v>20398957.838623308</v>
      </c>
      <c r="G17" s="451">
        <v>1516.35</v>
      </c>
      <c r="H17" s="17">
        <v>16807223.399999999</v>
      </c>
      <c r="I17" s="339">
        <f>Yhteenveto[[#This Row],[Laskennalliset kustannukset yhteensä]]-Yhteenveto[[#This Row],[Omarahoitusosuus, €]]</f>
        <v>3591734.4386233091</v>
      </c>
      <c r="J17" s="33">
        <f>Lisäosat!U18</f>
        <v>303960.12149255548</v>
      </c>
      <c r="K17" s="34">
        <f>'Muut lis_väh'!Q15</f>
        <v>-1951181.5960889449</v>
      </c>
      <c r="L17" s="231">
        <f>Yhteenveto[[#This Row],[Valtionosuus omarahoitusosuuden jälkeen (välisumma)]]+Yhteenveto[[#This Row],[Lisäosat yhteensä]]+Yhteenveto[[#This Row],[Valtionosuuteen tehtävät vähennykset ja lisäykset, netto]]</f>
        <v>1944512.9640269196</v>
      </c>
      <c r="M17" s="34">
        <f>'Verotuloihin perust tasaus'!N22</f>
        <v>3171114.4062091894</v>
      </c>
      <c r="N17" s="303">
        <f>SUM(Yhteenveto[[#This Row],[Valtionosuus ennen verotuloihin perustuvaa valtionosuuden tasausta]]+Yhteenveto[[#This Row],[Verotuloihin perustuva valtionosuuden tasaus]])</f>
        <v>5115627.370236109</v>
      </c>
      <c r="O17" s="241">
        <f>Verokorvaukset!G15</f>
        <v>1210539.9385378822</v>
      </c>
      <c r="P17" s="372">
        <f>SUM(Yhteenveto[[#This Row],[Kunnan  peruspalvelujen valtionosuus ]:[Veroperustemuutoksista johtuvien veromenetysten korvaus]])</f>
        <v>6326167.3087739907</v>
      </c>
      <c r="Q17" s="34">
        <f>Kotikuntakorvaus!F19</f>
        <v>257586.36606000003</v>
      </c>
      <c r="R17" s="341">
        <f>+Yhteenveto[[#This Row],[Kunnan  peruspalvelujen valtionosuus ]]+Yhteenveto[[#This Row],[Veroperustemuutoksista johtuvien veromenetysten korvaus]]+Yhteenveto[[#This Row],[Kotikuntakorvaus, netto]]</f>
        <v>6583753.6748339906</v>
      </c>
      <c r="S17" s="11"/>
      <c r="T17"/>
    </row>
    <row r="18" spans="1:20" ht="15" x14ac:dyDescent="0.25">
      <c r="A18" s="32">
        <v>51</v>
      </c>
      <c r="B18" s="13" t="s">
        <v>23</v>
      </c>
      <c r="C18" s="15">
        <v>9052</v>
      </c>
      <c r="D18" s="15">
        <f>Ikärakenne[[#This Row],[Laskennalliset kustannukset, IKÄRAKENNE yhteensä, €]]</f>
        <v>15504875.599999998</v>
      </c>
      <c r="E18" s="15">
        <f>'Lask. kustannukset MUUT'!AD24</f>
        <v>2004100.4152272933</v>
      </c>
      <c r="F18" s="231">
        <f>Yhteenveto[[#This Row],[Ikärakenne, laskennallinen kustannus]]+Yhteenveto[[#This Row],[Muut laskennalliset kustannukset ]]</f>
        <v>17508976.015227292</v>
      </c>
      <c r="G18" s="451">
        <v>1516.35</v>
      </c>
      <c r="H18" s="17">
        <v>13726000.199999999</v>
      </c>
      <c r="I18" s="339">
        <f>Yhteenveto[[#This Row],[Laskennalliset kustannukset yhteensä]]-Yhteenveto[[#This Row],[Omarahoitusosuus, €]]</f>
        <v>3782975.8152272925</v>
      </c>
      <c r="J18" s="33">
        <f>Lisäosat!U19</f>
        <v>321911.94386569539</v>
      </c>
      <c r="K18" s="34">
        <f>'Muut lis_väh'!Q16</f>
        <v>-8825886.7002863549</v>
      </c>
      <c r="L18" s="231">
        <f>Yhteenveto[[#This Row],[Valtionosuus omarahoitusosuuden jälkeen (välisumma)]]+Yhteenveto[[#This Row],[Lisäosat yhteensä]]+Yhteenveto[[#This Row],[Valtionosuuteen tehtävät vähennykset ja lisäykset, netto]]</f>
        <v>-4720998.9411933664</v>
      </c>
      <c r="M18" s="34">
        <f>'Verotuloihin perust tasaus'!N23</f>
        <v>-342260.65039146761</v>
      </c>
      <c r="N18" s="303">
        <f>SUM(Yhteenveto[[#This Row],[Valtionosuus ennen verotuloihin perustuvaa valtionosuuden tasausta]]+Yhteenveto[[#This Row],[Verotuloihin perustuva valtionosuuden tasaus]])</f>
        <v>-5063259.5915848343</v>
      </c>
      <c r="O18" s="241">
        <f>Verokorvaukset!G16</f>
        <v>1352849.2092937648</v>
      </c>
      <c r="P18" s="372">
        <f>SUM(Yhteenveto[[#This Row],[Kunnan  peruspalvelujen valtionosuus ]:[Veroperustemuutoksista johtuvien veromenetysten korvaus]])</f>
        <v>-3710410.3822910693</v>
      </c>
      <c r="Q18" s="34">
        <f>Kotikuntakorvaus!F20</f>
        <v>-6584.2628999999142</v>
      </c>
      <c r="R18" s="341">
        <f>+Yhteenveto[[#This Row],[Kunnan  peruspalvelujen valtionosuus ]]+Yhteenveto[[#This Row],[Veroperustemuutoksista johtuvien veromenetysten korvaus]]+Yhteenveto[[#This Row],[Kotikuntakorvaus, netto]]</f>
        <v>-3716994.6451910692</v>
      </c>
      <c r="S18" s="11"/>
      <c r="T18"/>
    </row>
    <row r="19" spans="1:20" ht="15" x14ac:dyDescent="0.25">
      <c r="A19" s="32">
        <v>52</v>
      </c>
      <c r="B19" s="13" t="s">
        <v>24</v>
      </c>
      <c r="C19" s="15">
        <v>2272</v>
      </c>
      <c r="D19" s="15">
        <f>Ikärakenne[[#This Row],[Laskennalliset kustannukset, IKÄRAKENNE yhteensä, €]]</f>
        <v>3840307.5500000003</v>
      </c>
      <c r="E19" s="15">
        <f>'Lask. kustannukset MUUT'!AD25</f>
        <v>693944.1404829364</v>
      </c>
      <c r="F19" s="231">
        <f>Yhteenveto[[#This Row],[Ikärakenne, laskennallinen kustannus]]+Yhteenveto[[#This Row],[Muut laskennalliset kustannukset ]]</f>
        <v>4534251.6904829368</v>
      </c>
      <c r="G19" s="451">
        <v>1516.35</v>
      </c>
      <c r="H19" s="17">
        <v>3445147.1999999997</v>
      </c>
      <c r="I19" s="339">
        <f>Yhteenveto[[#This Row],[Laskennalliset kustannukset yhteensä]]-Yhteenveto[[#This Row],[Omarahoitusosuus, €]]</f>
        <v>1089104.4904829371</v>
      </c>
      <c r="J19" s="33">
        <f>Lisäosat!U20</f>
        <v>189605.73752724915</v>
      </c>
      <c r="K19" s="34">
        <f>'Muut lis_väh'!Q17</f>
        <v>323237.13605923124</v>
      </c>
      <c r="L19" s="231">
        <f>Yhteenveto[[#This Row],[Valtionosuus omarahoitusosuuden jälkeen (välisumma)]]+Yhteenveto[[#This Row],[Lisäosat yhteensä]]+Yhteenveto[[#This Row],[Valtionosuuteen tehtävät vähennykset ja lisäykset, netto]]</f>
        <v>1601947.3640694176</v>
      </c>
      <c r="M19" s="34">
        <f>'Verotuloihin perust tasaus'!N24</f>
        <v>1051519.8461453724</v>
      </c>
      <c r="N19" s="303">
        <f>SUM(Yhteenveto[[#This Row],[Valtionosuus ennen verotuloihin perustuvaa valtionosuuden tasausta]]+Yhteenveto[[#This Row],[Verotuloihin perustuva valtionosuuden tasaus]])</f>
        <v>2653467.21021479</v>
      </c>
      <c r="O19" s="241">
        <f>Verokorvaukset!G17</f>
        <v>388817.8478949751</v>
      </c>
      <c r="P19" s="372">
        <f>SUM(Yhteenveto[[#This Row],[Kunnan  peruspalvelujen valtionosuus ]:[Veroperustemuutoksista johtuvien veromenetysten korvaus]])</f>
        <v>3042285.0581097649</v>
      </c>
      <c r="Q19" s="34">
        <f>Kotikuntakorvaus!F21</f>
        <v>11668.313999999998</v>
      </c>
      <c r="R19" s="341">
        <f>+Yhteenveto[[#This Row],[Kunnan  peruspalvelujen valtionosuus ]]+Yhteenveto[[#This Row],[Veroperustemuutoksista johtuvien veromenetysten korvaus]]+Yhteenveto[[#This Row],[Kotikuntakorvaus, netto]]</f>
        <v>3053953.3721097647</v>
      </c>
      <c r="S19" s="11"/>
      <c r="T19"/>
    </row>
    <row r="20" spans="1:20" ht="15" x14ac:dyDescent="0.25">
      <c r="A20" s="32">
        <v>61</v>
      </c>
      <c r="B20" s="13" t="s">
        <v>25</v>
      </c>
      <c r="C20" s="15">
        <v>16478</v>
      </c>
      <c r="D20" s="15">
        <f>Ikärakenne[[#This Row],[Laskennalliset kustannukset, IKÄRAKENNE yhteensä, €]]</f>
        <v>20637451</v>
      </c>
      <c r="E20" s="15">
        <f>'Lask. kustannukset MUUT'!AD26</f>
        <v>6528470.9413285349</v>
      </c>
      <c r="F20" s="231">
        <f>Yhteenveto[[#This Row],[Ikärakenne, laskennallinen kustannus]]+Yhteenveto[[#This Row],[Muut laskennalliset kustannukset ]]</f>
        <v>27165921.941328533</v>
      </c>
      <c r="G20" s="451">
        <v>1516.35</v>
      </c>
      <c r="H20" s="17">
        <v>24986415.299999997</v>
      </c>
      <c r="I20" s="339">
        <f>Yhteenveto[[#This Row],[Laskennalliset kustannukset yhteensä]]-Yhteenveto[[#This Row],[Omarahoitusosuus, €]]</f>
        <v>2179506.641328536</v>
      </c>
      <c r="J20" s="33">
        <f>Lisäosat!U21</f>
        <v>568214.44570768287</v>
      </c>
      <c r="K20" s="34">
        <f>'Muut lis_väh'!Q18</f>
        <v>269935.15890739806</v>
      </c>
      <c r="L20" s="231">
        <f>Yhteenveto[[#This Row],[Valtionosuus omarahoitusosuuden jälkeen (välisumma)]]+Yhteenveto[[#This Row],[Lisäosat yhteensä]]+Yhteenveto[[#This Row],[Valtionosuuteen tehtävät vähennykset ja lisäykset, netto]]</f>
        <v>3017656.2459436171</v>
      </c>
      <c r="M20" s="34">
        <f>'Verotuloihin perust tasaus'!N25</f>
        <v>6336792.3304488892</v>
      </c>
      <c r="N20" s="303">
        <f>SUM(Yhteenveto[[#This Row],[Valtionosuus ennen verotuloihin perustuvaa valtionosuuden tasausta]]+Yhteenveto[[#This Row],[Verotuloihin perustuva valtionosuuden tasaus]])</f>
        <v>9354448.5763925053</v>
      </c>
      <c r="O20" s="241">
        <f>Verokorvaukset!G18</f>
        <v>2066955.0613730007</v>
      </c>
      <c r="P20" s="372">
        <f>SUM(Yhteenveto[[#This Row],[Kunnan  peruspalvelujen valtionosuus ]:[Veroperustemuutoksista johtuvien veromenetysten korvaus]])</f>
        <v>11421403.637765506</v>
      </c>
      <c r="Q20" s="34">
        <f>Kotikuntakorvaus!F22</f>
        <v>340048.00800000015</v>
      </c>
      <c r="R20" s="341">
        <f>+Yhteenveto[[#This Row],[Kunnan  peruspalvelujen valtionosuus ]]+Yhteenveto[[#This Row],[Veroperustemuutoksista johtuvien veromenetysten korvaus]]+Yhteenveto[[#This Row],[Kotikuntakorvaus, netto]]</f>
        <v>11761451.645765506</v>
      </c>
      <c r="S20" s="11"/>
      <c r="T20"/>
    </row>
    <row r="21" spans="1:20" ht="15" x14ac:dyDescent="0.25">
      <c r="A21" s="32">
        <v>69</v>
      </c>
      <c r="B21" s="13" t="s">
        <v>26</v>
      </c>
      <c r="C21" s="15">
        <v>6492</v>
      </c>
      <c r="D21" s="15">
        <f>Ikärakenne[[#This Row],[Laskennalliset kustannukset, IKÄRAKENNE yhteensä, €]]</f>
        <v>12047382.49</v>
      </c>
      <c r="E21" s="15">
        <f>'Lask. kustannukset MUUT'!AD27</f>
        <v>1788272.6404323126</v>
      </c>
      <c r="F21" s="231">
        <f>Yhteenveto[[#This Row],[Ikärakenne, laskennallinen kustannus]]+Yhteenveto[[#This Row],[Muut laskennalliset kustannukset ]]</f>
        <v>13835655.130432313</v>
      </c>
      <c r="G21" s="451">
        <v>1516.35</v>
      </c>
      <c r="H21" s="17">
        <v>9844144.1999999993</v>
      </c>
      <c r="I21" s="339">
        <f>Yhteenveto[[#This Row],[Laskennalliset kustannukset yhteensä]]-Yhteenveto[[#This Row],[Omarahoitusosuus, €]]</f>
        <v>3991510.9304323141</v>
      </c>
      <c r="J21" s="33">
        <f>Lisäosat!U22</f>
        <v>543281.74333004002</v>
      </c>
      <c r="K21" s="34">
        <f>'Muut lis_väh'!Q19</f>
        <v>-4026996.960289313</v>
      </c>
      <c r="L21" s="231">
        <f>Yhteenveto[[#This Row],[Valtionosuus omarahoitusosuuden jälkeen (välisumma)]]+Yhteenveto[[#This Row],[Lisäosat yhteensä]]+Yhteenveto[[#This Row],[Valtionosuuteen tehtävät vähennykset ja lisäykset, netto]]</f>
        <v>507795.71347304108</v>
      </c>
      <c r="M21" s="34">
        <f>'Verotuloihin perust tasaus'!N26</f>
        <v>3087805.9732809421</v>
      </c>
      <c r="N21" s="303">
        <f>SUM(Yhteenveto[[#This Row],[Valtionosuus ennen verotuloihin perustuvaa valtionosuuden tasausta]]+Yhteenveto[[#This Row],[Verotuloihin perustuva valtionosuuden tasaus]])</f>
        <v>3595601.6867539831</v>
      </c>
      <c r="O21" s="241">
        <f>Verokorvaukset!G19</f>
        <v>850701.09413809865</v>
      </c>
      <c r="P21" s="372">
        <f>SUM(Yhteenveto[[#This Row],[Kunnan  peruspalvelujen valtionosuus ]:[Veroperustemuutoksista johtuvien veromenetysten korvaus]])</f>
        <v>4446302.7808920816</v>
      </c>
      <c r="Q21" s="34">
        <f>Kotikuntakorvaus!F23</f>
        <v>-21836.416200000007</v>
      </c>
      <c r="R21" s="341">
        <f>+Yhteenveto[[#This Row],[Kunnan  peruspalvelujen valtionosuus ]]+Yhteenveto[[#This Row],[Veroperustemuutoksista johtuvien veromenetysten korvaus]]+Yhteenveto[[#This Row],[Kotikuntakorvaus, netto]]</f>
        <v>4424466.3646920817</v>
      </c>
      <c r="S21" s="11"/>
      <c r="T21"/>
    </row>
    <row r="22" spans="1:20" ht="15" x14ac:dyDescent="0.25">
      <c r="A22" s="32">
        <v>71</v>
      </c>
      <c r="B22" s="13" t="s">
        <v>27</v>
      </c>
      <c r="C22" s="15">
        <v>6365</v>
      </c>
      <c r="D22" s="15">
        <f>Ikärakenne[[#This Row],[Laskennalliset kustannukset, IKÄRAKENNE yhteensä, €]]</f>
        <v>12658820.989999998</v>
      </c>
      <c r="E22" s="15">
        <f>'Lask. kustannukset MUUT'!AD28</f>
        <v>2143777.373480259</v>
      </c>
      <c r="F22" s="231">
        <f>Yhteenveto[[#This Row],[Ikärakenne, laskennallinen kustannus]]+Yhteenveto[[#This Row],[Muut laskennalliset kustannukset ]]</f>
        <v>14802598.363480257</v>
      </c>
      <c r="G22" s="451">
        <v>1516.35</v>
      </c>
      <c r="H22" s="17">
        <v>9651567.75</v>
      </c>
      <c r="I22" s="339">
        <f>Yhteenveto[[#This Row],[Laskennalliset kustannukset yhteensä]]-Yhteenveto[[#This Row],[Omarahoitusosuus, €]]</f>
        <v>5151030.6134802569</v>
      </c>
      <c r="J22" s="33">
        <f>Lisäosat!U23</f>
        <v>475637.0663864158</v>
      </c>
      <c r="K22" s="34">
        <f>'Muut lis_väh'!Q20</f>
        <v>-1491204.7022462813</v>
      </c>
      <c r="L22" s="231">
        <f>Yhteenveto[[#This Row],[Valtionosuus omarahoitusosuuden jälkeen (välisumma)]]+Yhteenveto[[#This Row],[Lisäosat yhteensä]]+Yhteenveto[[#This Row],[Valtionosuuteen tehtävät vähennykset ja lisäykset, netto]]</f>
        <v>4135462.9776203912</v>
      </c>
      <c r="M22" s="34">
        <f>'Verotuloihin perust tasaus'!N27</f>
        <v>4073624.8377337605</v>
      </c>
      <c r="N22" s="303">
        <f>SUM(Yhteenveto[[#This Row],[Valtionosuus ennen verotuloihin perustuvaa valtionosuuden tasausta]]+Yhteenveto[[#This Row],[Verotuloihin perustuva valtionosuuden tasaus]])</f>
        <v>8209087.8153541517</v>
      </c>
      <c r="O22" s="241">
        <f>Verokorvaukset!G20</f>
        <v>995901.78773142037</v>
      </c>
      <c r="P22" s="372">
        <f>SUM(Yhteenveto[[#This Row],[Kunnan  peruspalvelujen valtionosuus ]:[Veroperustemuutoksista johtuvien veromenetysten korvaus]])</f>
        <v>9204989.6030855719</v>
      </c>
      <c r="Q22" s="34">
        <f>Kotikuntakorvaus!F24</f>
        <v>29837.545799999993</v>
      </c>
      <c r="R22" s="341">
        <f>+Yhteenveto[[#This Row],[Kunnan  peruspalvelujen valtionosuus ]]+Yhteenveto[[#This Row],[Veroperustemuutoksista johtuvien veromenetysten korvaus]]+Yhteenveto[[#This Row],[Kotikuntakorvaus, netto]]</f>
        <v>9234827.1488855723</v>
      </c>
      <c r="S22" s="11"/>
      <c r="T22"/>
    </row>
    <row r="23" spans="1:20" ht="15" x14ac:dyDescent="0.25">
      <c r="A23" s="32">
        <v>72</v>
      </c>
      <c r="B23" s="13" t="s">
        <v>28</v>
      </c>
      <c r="C23" s="15">
        <v>927</v>
      </c>
      <c r="D23" s="15">
        <f>Ikärakenne[[#This Row],[Laskennalliset kustannukset, IKÄRAKENNE yhteensä, €]]</f>
        <v>1179479.08</v>
      </c>
      <c r="E23" s="15">
        <f>'Lask. kustannukset MUUT'!AD29</f>
        <v>1517835.862998521</v>
      </c>
      <c r="F23" s="231">
        <f>Yhteenveto[[#This Row],[Ikärakenne, laskennallinen kustannus]]+Yhteenveto[[#This Row],[Muut laskennalliset kustannukset ]]</f>
        <v>2697314.942998521</v>
      </c>
      <c r="G23" s="451">
        <v>1516.35</v>
      </c>
      <c r="H23" s="17">
        <v>1405656.45</v>
      </c>
      <c r="I23" s="339">
        <f>Yhteenveto[[#This Row],[Laskennalliset kustannukset yhteensä]]-Yhteenveto[[#This Row],[Omarahoitusosuus, €]]</f>
        <v>1291658.4929985211</v>
      </c>
      <c r="J23" s="33">
        <f>Lisäosat!U24</f>
        <v>90807.040818414855</v>
      </c>
      <c r="K23" s="34">
        <f>'Muut lis_väh'!Q21</f>
        <v>-284219.92717050767</v>
      </c>
      <c r="L23" s="231">
        <f>Yhteenveto[[#This Row],[Valtionosuus omarahoitusosuuden jälkeen (välisumma)]]+Yhteenveto[[#This Row],[Lisäosat yhteensä]]+Yhteenveto[[#This Row],[Valtionosuuteen tehtävät vähennykset ja lisäykset, netto]]</f>
        <v>1098245.6066464284</v>
      </c>
      <c r="M23" s="34">
        <f>'Verotuloihin perust tasaus'!N28</f>
        <v>358234.76746618684</v>
      </c>
      <c r="N23" s="303">
        <f>SUM(Yhteenveto[[#This Row],[Valtionosuus ennen verotuloihin perustuvaa valtionosuuden tasausta]]+Yhteenveto[[#This Row],[Verotuloihin perustuva valtionosuuden tasaus]])</f>
        <v>1456480.3741126151</v>
      </c>
      <c r="O23" s="241">
        <f>Verokorvaukset!G21</f>
        <v>114668.50086729118</v>
      </c>
      <c r="P23" s="372">
        <f>SUM(Yhteenveto[[#This Row],[Kunnan  peruspalvelujen valtionosuus ]:[Veroperustemuutoksista johtuvien veromenetysten korvaus]])</f>
        <v>1571148.8749799062</v>
      </c>
      <c r="Q23" s="34">
        <f>Kotikuntakorvaus!F25</f>
        <v>-26670.432000000001</v>
      </c>
      <c r="R23" s="341">
        <f>+Yhteenveto[[#This Row],[Kunnan  peruspalvelujen valtionosuus ]]+Yhteenveto[[#This Row],[Veroperustemuutoksista johtuvien veromenetysten korvaus]]+Yhteenveto[[#This Row],[Kotikuntakorvaus, netto]]</f>
        <v>1544478.4429799062</v>
      </c>
      <c r="S23" s="11"/>
      <c r="T23"/>
    </row>
    <row r="24" spans="1:20" ht="15" x14ac:dyDescent="0.25">
      <c r="A24" s="32">
        <v>74</v>
      </c>
      <c r="B24" s="13" t="s">
        <v>29</v>
      </c>
      <c r="C24" s="15">
        <v>985</v>
      </c>
      <c r="D24" s="15">
        <f>Ikärakenne[[#This Row],[Laskennalliset kustannukset, IKÄRAKENNE yhteensä, €]]</f>
        <v>1469250.8800000001</v>
      </c>
      <c r="E24" s="15">
        <f>'Lask. kustannukset MUUT'!AD30</f>
        <v>574169.82310474326</v>
      </c>
      <c r="F24" s="231">
        <f>Yhteenveto[[#This Row],[Ikärakenne, laskennallinen kustannus]]+Yhteenveto[[#This Row],[Muut laskennalliset kustannukset ]]</f>
        <v>2043420.7031047433</v>
      </c>
      <c r="G24" s="451">
        <v>1516.35</v>
      </c>
      <c r="H24" s="17">
        <v>1493604.75</v>
      </c>
      <c r="I24" s="339">
        <f>Yhteenveto[[#This Row],[Laskennalliset kustannukset yhteensä]]-Yhteenveto[[#This Row],[Omarahoitusosuus, €]]</f>
        <v>549815.95310474327</v>
      </c>
      <c r="J24" s="33">
        <f>Lisäosat!U25</f>
        <v>172937.29857795007</v>
      </c>
      <c r="K24" s="34">
        <f>'Muut lis_väh'!Q22</f>
        <v>126527.51609122071</v>
      </c>
      <c r="L24" s="231">
        <f>Yhteenveto[[#This Row],[Valtionosuus omarahoitusosuuden jälkeen (välisumma)]]+Yhteenveto[[#This Row],[Lisäosat yhteensä]]+Yhteenveto[[#This Row],[Valtionosuuteen tehtävät vähennykset ja lisäykset, netto]]</f>
        <v>849280.76777391403</v>
      </c>
      <c r="M24" s="34">
        <f>'Verotuloihin perust tasaus'!N29</f>
        <v>553254.55975550413</v>
      </c>
      <c r="N24" s="303">
        <f>SUM(Yhteenveto[[#This Row],[Valtionosuus ennen verotuloihin perustuvaa valtionosuuden tasausta]]+Yhteenveto[[#This Row],[Verotuloihin perustuva valtionosuuden tasaus]])</f>
        <v>1402535.3275294183</v>
      </c>
      <c r="O24" s="241">
        <f>Verokorvaukset!G22</f>
        <v>222518.10660809153</v>
      </c>
      <c r="P24" s="372">
        <f>SUM(Yhteenveto[[#This Row],[Kunnan  peruspalvelujen valtionosuus ]:[Veroperustemuutoksista johtuvien veromenetysten korvaus]])</f>
        <v>1625053.4341375099</v>
      </c>
      <c r="Q24" s="34">
        <f>Kotikuntakorvaus!F26</f>
        <v>68342.982000000004</v>
      </c>
      <c r="R24" s="341">
        <f>+Yhteenveto[[#This Row],[Kunnan  peruspalvelujen valtionosuus ]]+Yhteenveto[[#This Row],[Veroperustemuutoksista johtuvien veromenetysten korvaus]]+Yhteenveto[[#This Row],[Kotikuntakorvaus, netto]]</f>
        <v>1693396.41613751</v>
      </c>
      <c r="S24" s="11"/>
      <c r="T24"/>
    </row>
    <row r="25" spans="1:20" ht="15" x14ac:dyDescent="0.25">
      <c r="A25" s="32">
        <v>75</v>
      </c>
      <c r="B25" s="13" t="s">
        <v>30</v>
      </c>
      <c r="C25" s="15">
        <v>19311</v>
      </c>
      <c r="D25" s="15">
        <f>Ikärakenne[[#This Row],[Laskennalliset kustannukset, IKÄRAKENNE yhteensä, €]]</f>
        <v>26107150.379999999</v>
      </c>
      <c r="E25" s="15">
        <f>'Lask. kustannukset MUUT'!AD31</f>
        <v>7059399.9946532594</v>
      </c>
      <c r="F25" s="231">
        <f>Yhteenveto[[#This Row],[Ikärakenne, laskennallinen kustannus]]+Yhteenveto[[#This Row],[Muut laskennalliset kustannukset ]]</f>
        <v>33166550.374653257</v>
      </c>
      <c r="G25" s="451">
        <v>1516.35</v>
      </c>
      <c r="H25" s="17">
        <v>29282234.849999998</v>
      </c>
      <c r="I25" s="339">
        <f>Yhteenveto[[#This Row],[Laskennalliset kustannukset yhteensä]]-Yhteenveto[[#This Row],[Omarahoitusosuus, €]]</f>
        <v>3884315.5246532597</v>
      </c>
      <c r="J25" s="33">
        <f>Lisäosat!U26</f>
        <v>598627.1705810664</v>
      </c>
      <c r="K25" s="34">
        <f>'Muut lis_väh'!Q23</f>
        <v>-5455074.8341236152</v>
      </c>
      <c r="L25" s="231">
        <f>Yhteenveto[[#This Row],[Valtionosuus omarahoitusosuuden jälkeen (välisumma)]]+Yhteenveto[[#This Row],[Lisäosat yhteensä]]+Yhteenveto[[#This Row],[Valtionosuuteen tehtävät vähennykset ja lisäykset, netto]]</f>
        <v>-972132.13888928946</v>
      </c>
      <c r="M25" s="34">
        <f>'Verotuloihin perust tasaus'!N30</f>
        <v>2597952.9764621006</v>
      </c>
      <c r="N25" s="303">
        <f>SUM(Yhteenveto[[#This Row],[Valtionosuus ennen verotuloihin perustuvaa valtionosuuden tasausta]]+Yhteenveto[[#This Row],[Verotuloihin perustuva valtionosuuden tasaus]])</f>
        <v>1625820.8375728112</v>
      </c>
      <c r="O25" s="241">
        <f>Verokorvaukset!G23</f>
        <v>1744980.6358161434</v>
      </c>
      <c r="P25" s="372">
        <f>SUM(Yhteenveto[[#This Row],[Kunnan  peruspalvelujen valtionosuus ]:[Veroperustemuutoksista johtuvien veromenetysten korvaus]])</f>
        <v>3370801.4733889545</v>
      </c>
      <c r="Q25" s="34">
        <f>Kotikuntakorvaus!F27</f>
        <v>49023.587820000073</v>
      </c>
      <c r="R25" s="341">
        <f>+Yhteenveto[[#This Row],[Kunnan  peruspalvelujen valtionosuus ]]+Yhteenveto[[#This Row],[Veroperustemuutoksista johtuvien veromenetysten korvaus]]+Yhteenveto[[#This Row],[Kotikuntakorvaus, netto]]</f>
        <v>3419825.0612089545</v>
      </c>
      <c r="S25" s="11"/>
      <c r="T25"/>
    </row>
    <row r="26" spans="1:20" ht="15" x14ac:dyDescent="0.25">
      <c r="A26" s="32">
        <v>77</v>
      </c>
      <c r="B26" s="13" t="s">
        <v>31</v>
      </c>
      <c r="C26" s="15">
        <v>4509</v>
      </c>
      <c r="D26" s="15">
        <f>Ikärakenne[[#This Row],[Laskennalliset kustannukset, IKÄRAKENNE yhteensä, €]]</f>
        <v>6435789.6999999993</v>
      </c>
      <c r="E26" s="15">
        <f>'Lask. kustannukset MUUT'!AD32</f>
        <v>1397114.8852224615</v>
      </c>
      <c r="F26" s="231">
        <f>Yhteenveto[[#This Row],[Ikärakenne, laskennallinen kustannus]]+Yhteenveto[[#This Row],[Muut laskennalliset kustannukset ]]</f>
        <v>7832904.5852224603</v>
      </c>
      <c r="G26" s="451">
        <v>1516.35</v>
      </c>
      <c r="H26" s="17">
        <v>6837222.1499999994</v>
      </c>
      <c r="I26" s="339">
        <f>Yhteenveto[[#This Row],[Laskennalliset kustannukset yhteensä]]-Yhteenveto[[#This Row],[Omarahoitusosuus, €]]</f>
        <v>995682.43522246089</v>
      </c>
      <c r="J26" s="33">
        <f>Lisäosat!U27</f>
        <v>335515.91751099337</v>
      </c>
      <c r="K26" s="34">
        <f>'Muut lis_väh'!Q24</f>
        <v>-775781.45685964474</v>
      </c>
      <c r="L26" s="231">
        <f>Yhteenveto[[#This Row],[Valtionosuus omarahoitusosuuden jälkeen (välisumma)]]+Yhteenveto[[#This Row],[Lisäosat yhteensä]]+Yhteenveto[[#This Row],[Valtionosuuteen tehtävät vähennykset ja lisäykset, netto]]</f>
        <v>555416.89587380947</v>
      </c>
      <c r="M26" s="34">
        <f>'Verotuloihin perust tasaus'!N31</f>
        <v>2265623.0815650597</v>
      </c>
      <c r="N26" s="303">
        <f>SUM(Yhteenveto[[#This Row],[Valtionosuus ennen verotuloihin perustuvaa valtionosuuden tasausta]]+Yhteenveto[[#This Row],[Verotuloihin perustuva valtionosuuden tasaus]])</f>
        <v>2821039.977438869</v>
      </c>
      <c r="O26" s="241">
        <f>Verokorvaukset!G24</f>
        <v>791235.4766919316</v>
      </c>
      <c r="P26" s="372">
        <f>SUM(Yhteenveto[[#This Row],[Kunnan  peruspalvelujen valtionosuus ]:[Veroperustemuutoksista johtuvien veromenetysten korvaus]])</f>
        <v>3612275.4541308004</v>
      </c>
      <c r="Q26" s="34">
        <f>Kotikuntakorvaus!F28</f>
        <v>13835.286599999992</v>
      </c>
      <c r="R26" s="341">
        <f>+Yhteenveto[[#This Row],[Kunnan  peruspalvelujen valtionosuus ]]+Yhteenveto[[#This Row],[Veroperustemuutoksista johtuvien veromenetysten korvaus]]+Yhteenveto[[#This Row],[Kotikuntakorvaus, netto]]</f>
        <v>3626110.7407308007</v>
      </c>
      <c r="S26" s="11"/>
      <c r="T26"/>
    </row>
    <row r="27" spans="1:20" ht="15" x14ac:dyDescent="0.25">
      <c r="A27" s="32">
        <v>78</v>
      </c>
      <c r="B27" s="13" t="s">
        <v>32</v>
      </c>
      <c r="C27" s="15">
        <v>7702</v>
      </c>
      <c r="D27" s="15">
        <f>Ikärakenne[[#This Row],[Laskennalliset kustannukset, IKÄRAKENNE yhteensä, €]]</f>
        <v>9590362.1699999981</v>
      </c>
      <c r="E27" s="15">
        <f>'Lask. kustannukset MUUT'!AD33</f>
        <v>3353716.5643848237</v>
      </c>
      <c r="F27" s="231">
        <f>Yhteenveto[[#This Row],[Ikärakenne, laskennallinen kustannus]]+Yhteenveto[[#This Row],[Muut laskennalliset kustannukset ]]</f>
        <v>12944078.734384822</v>
      </c>
      <c r="G27" s="451">
        <v>1516.35</v>
      </c>
      <c r="H27" s="17">
        <v>11678927.699999999</v>
      </c>
      <c r="I27" s="339">
        <f>Yhteenveto[[#This Row],[Laskennalliset kustannukset yhteensä]]-Yhteenveto[[#This Row],[Omarahoitusosuus, €]]</f>
        <v>1265151.0343848225</v>
      </c>
      <c r="J27" s="33">
        <f>Lisäosat!U28</f>
        <v>772043.30788806826</v>
      </c>
      <c r="K27" s="34">
        <f>'Muut lis_väh'!Q25</f>
        <v>-3325197.3468284216</v>
      </c>
      <c r="L27" s="231">
        <f>Yhteenveto[[#This Row],[Valtionosuus omarahoitusosuuden jälkeen (välisumma)]]+Yhteenveto[[#This Row],[Lisäosat yhteensä]]+Yhteenveto[[#This Row],[Valtionosuuteen tehtävät vähennykset ja lisäykset, netto]]</f>
        <v>-1288003.0045555308</v>
      </c>
      <c r="M27" s="34">
        <f>'Verotuloihin perust tasaus'!N32</f>
        <v>-64725.065859571623</v>
      </c>
      <c r="N27" s="303">
        <f>SUM(Yhteenveto[[#This Row],[Valtionosuus ennen verotuloihin perustuvaa valtionosuuden tasausta]]+Yhteenveto[[#This Row],[Verotuloihin perustuva valtionosuuden tasaus]])</f>
        <v>-1352728.0704151024</v>
      </c>
      <c r="O27" s="241">
        <f>Verokorvaukset!G25</f>
        <v>687735.68224470445</v>
      </c>
      <c r="P27" s="372">
        <f>SUM(Yhteenveto[[#This Row],[Kunnan  peruspalvelujen valtionosuus ]:[Veroperustemuutoksista johtuvien veromenetysten korvaus]])</f>
        <v>-664992.38817039796</v>
      </c>
      <c r="Q27" s="34">
        <f>Kotikuntakorvaus!F29</f>
        <v>35004.941999999981</v>
      </c>
      <c r="R27" s="341">
        <f>+Yhteenveto[[#This Row],[Kunnan  peruspalvelujen valtionosuus ]]+Yhteenveto[[#This Row],[Veroperustemuutoksista johtuvien veromenetysten korvaus]]+Yhteenveto[[#This Row],[Kotikuntakorvaus, netto]]</f>
        <v>-629987.44617039803</v>
      </c>
      <c r="S27" s="11"/>
      <c r="T27"/>
    </row>
    <row r="28" spans="1:20" ht="15" x14ac:dyDescent="0.25">
      <c r="A28" s="32">
        <v>79</v>
      </c>
      <c r="B28" s="13" t="s">
        <v>33</v>
      </c>
      <c r="C28" s="15">
        <v>6647</v>
      </c>
      <c r="D28" s="15">
        <f>Ikärakenne[[#This Row],[Laskennalliset kustannukset, IKÄRAKENNE yhteensä, €]]</f>
        <v>9532553.9600000009</v>
      </c>
      <c r="E28" s="15">
        <f>'Lask. kustannukset MUUT'!AD34</f>
        <v>1909383.2151859095</v>
      </c>
      <c r="F28" s="231">
        <f>Yhteenveto[[#This Row],[Ikärakenne, laskennallinen kustannus]]+Yhteenveto[[#This Row],[Muut laskennalliset kustannukset ]]</f>
        <v>11441937.175185911</v>
      </c>
      <c r="G28" s="451">
        <v>1516.35</v>
      </c>
      <c r="H28" s="17">
        <v>10079178.449999999</v>
      </c>
      <c r="I28" s="339">
        <f>Yhteenveto[[#This Row],[Laskennalliset kustannukset yhteensä]]-Yhteenveto[[#This Row],[Omarahoitusosuus, €]]</f>
        <v>1362758.7251859121</v>
      </c>
      <c r="J28" s="33">
        <f>Lisäosat!U29</f>
        <v>247950.28471865493</v>
      </c>
      <c r="K28" s="34">
        <f>'Muut lis_väh'!Q26</f>
        <v>-2151230.6666653194</v>
      </c>
      <c r="L28" s="231">
        <f>Yhteenveto[[#This Row],[Valtionosuus omarahoitusosuuden jälkeen (välisumma)]]+Yhteenveto[[#This Row],[Lisäosat yhteensä]]+Yhteenveto[[#This Row],[Valtionosuuteen tehtävät vähennykset ja lisäykset, netto]]</f>
        <v>-540521.6567607522</v>
      </c>
      <c r="M28" s="34">
        <f>'Verotuloihin perust tasaus'!N33</f>
        <v>-325871.14777347614</v>
      </c>
      <c r="N28" s="303">
        <f>SUM(Yhteenveto[[#This Row],[Valtionosuus ennen verotuloihin perustuvaa valtionosuuden tasausta]]+Yhteenveto[[#This Row],[Verotuloihin perustuva valtionosuuden tasaus]])</f>
        <v>-866392.80453422829</v>
      </c>
      <c r="O28" s="241">
        <f>Verokorvaukset!G26</f>
        <v>644866.78150360694</v>
      </c>
      <c r="P28" s="372">
        <f>SUM(Yhteenveto[[#This Row],[Kunnan  peruspalvelujen valtionosuus ]:[Veroperustemuutoksista johtuvien veromenetysten korvaus]])</f>
        <v>-221526.02303062135</v>
      </c>
      <c r="Q28" s="34">
        <f>Kotikuntakorvaus!F30</f>
        <v>46756.601100000145</v>
      </c>
      <c r="R28" s="341">
        <f>+Yhteenveto[[#This Row],[Kunnan  peruspalvelujen valtionosuus ]]+Yhteenveto[[#This Row],[Veroperustemuutoksista johtuvien veromenetysten korvaus]]+Yhteenveto[[#This Row],[Kotikuntakorvaus, netto]]</f>
        <v>-174769.4219306212</v>
      </c>
      <c r="S28" s="11"/>
      <c r="T28"/>
    </row>
    <row r="29" spans="1:20" ht="15" x14ac:dyDescent="0.25">
      <c r="A29" s="32">
        <v>81</v>
      </c>
      <c r="B29" s="13" t="s">
        <v>34</v>
      </c>
      <c r="C29" s="15">
        <v>2482</v>
      </c>
      <c r="D29" s="15">
        <f>Ikärakenne[[#This Row],[Laskennalliset kustannukset, IKÄRAKENNE yhteensä, €]]</f>
        <v>2591264.1300000004</v>
      </c>
      <c r="E29" s="15">
        <f>'Lask. kustannukset MUUT'!AD35</f>
        <v>1068627.0196035402</v>
      </c>
      <c r="F29" s="231">
        <f>Yhteenveto[[#This Row],[Ikärakenne, laskennallinen kustannus]]+Yhteenveto[[#This Row],[Muut laskennalliset kustannukset ]]</f>
        <v>3659891.1496035405</v>
      </c>
      <c r="G29" s="451">
        <v>1516.35</v>
      </c>
      <c r="H29" s="17">
        <v>3763580.6999999997</v>
      </c>
      <c r="I29" s="339">
        <f>Yhteenveto[[#This Row],[Laskennalliset kustannukset yhteensä]]-Yhteenveto[[#This Row],[Omarahoitusosuus, €]]</f>
        <v>-103689.55039645918</v>
      </c>
      <c r="J29" s="33">
        <f>Lisäosat!U30</f>
        <v>338230.96991451661</v>
      </c>
      <c r="K29" s="34">
        <f>'Muut lis_väh'!Q27</f>
        <v>-262544.6440071796</v>
      </c>
      <c r="L29" s="231">
        <f>Yhteenveto[[#This Row],[Valtionosuus omarahoitusosuuden jälkeen (välisumma)]]+Yhteenveto[[#This Row],[Lisäosat yhteensä]]+Yhteenveto[[#This Row],[Valtionosuuteen tehtävät vähennykset ja lisäykset, netto]]</f>
        <v>-28003.224489122164</v>
      </c>
      <c r="M29" s="34">
        <f>'Verotuloihin perust tasaus'!N34</f>
        <v>408754.96549200296</v>
      </c>
      <c r="N29" s="303">
        <f>SUM(Yhteenveto[[#This Row],[Valtionosuus ennen verotuloihin perustuvaa valtionosuuden tasausta]]+Yhteenveto[[#This Row],[Verotuloihin perustuva valtionosuuden tasaus]])</f>
        <v>380751.74100288079</v>
      </c>
      <c r="O29" s="241">
        <f>Verokorvaukset!G27</f>
        <v>491360.19863831357</v>
      </c>
      <c r="P29" s="372">
        <f>SUM(Yhteenveto[[#This Row],[Kunnan  peruspalvelujen valtionosuus ]:[Veroperustemuutoksista johtuvien veromenetysten korvaus]])</f>
        <v>872111.93964119442</v>
      </c>
      <c r="Q29" s="34">
        <f>Kotikuntakorvaus!F31</f>
        <v>-161689.49400000004</v>
      </c>
      <c r="R29" s="341">
        <f>+Yhteenveto[[#This Row],[Kunnan  peruspalvelujen valtionosuus ]]+Yhteenveto[[#This Row],[Veroperustemuutoksista johtuvien veromenetysten korvaus]]+Yhteenveto[[#This Row],[Kotikuntakorvaus, netto]]</f>
        <v>710422.44564119435</v>
      </c>
      <c r="S29" s="11"/>
      <c r="T29"/>
    </row>
    <row r="30" spans="1:20" ht="15" x14ac:dyDescent="0.25">
      <c r="A30" s="32">
        <v>82</v>
      </c>
      <c r="B30" s="36" t="s">
        <v>35</v>
      </c>
      <c r="C30" s="15">
        <v>9361</v>
      </c>
      <c r="D30" s="15">
        <f>Ikärakenne[[#This Row],[Laskennalliset kustannukset, IKÄRAKENNE yhteensä, €]]</f>
        <v>16247699.51</v>
      </c>
      <c r="E30" s="15">
        <f>'Lask. kustannukset MUUT'!AD36</f>
        <v>1721397.4132010471</v>
      </c>
      <c r="F30" s="231">
        <f>Yhteenveto[[#This Row],[Ikärakenne, laskennallinen kustannus]]+Yhteenveto[[#This Row],[Muut laskennalliset kustannukset ]]</f>
        <v>17969096.923201047</v>
      </c>
      <c r="G30" s="451">
        <v>1516.35</v>
      </c>
      <c r="H30" s="17">
        <v>14194552.35</v>
      </c>
      <c r="I30" s="339">
        <f>Yhteenveto[[#This Row],[Laskennalliset kustannukset yhteensä]]-Yhteenveto[[#This Row],[Omarahoitusosuus, €]]</f>
        <v>3774544.5732010473</v>
      </c>
      <c r="J30" s="33">
        <f>Lisäosat!U31</f>
        <v>291444.40257878334</v>
      </c>
      <c r="K30" s="34">
        <f>'Muut lis_väh'!Q28</f>
        <v>-560332.66130308527</v>
      </c>
      <c r="L30" s="231">
        <f>Yhteenveto[[#This Row],[Valtionosuus omarahoitusosuuden jälkeen (välisumma)]]+Yhteenveto[[#This Row],[Lisäosat yhteensä]]+Yhteenveto[[#This Row],[Valtionosuuteen tehtävät vähennykset ja lisäykset, netto]]</f>
        <v>3505656.3144767452</v>
      </c>
      <c r="M30" s="34">
        <f>'Verotuloihin perust tasaus'!N35</f>
        <v>525235.04306692851</v>
      </c>
      <c r="N30" s="303">
        <f>SUM(Yhteenveto[[#This Row],[Valtionosuus ennen verotuloihin perustuvaa valtionosuuden tasausta]]+Yhteenveto[[#This Row],[Verotuloihin perustuva valtionosuuden tasaus]])</f>
        <v>4030891.3575436738</v>
      </c>
      <c r="O30" s="241">
        <f>Verokorvaukset!G28</f>
        <v>738349.50140428625</v>
      </c>
      <c r="P30" s="372">
        <f>SUM(Yhteenveto[[#This Row],[Kunnan  peruspalvelujen valtionosuus ]:[Veroperustemuutoksista johtuvien veromenetysten korvaus]])</f>
        <v>4769240.8589479597</v>
      </c>
      <c r="Q30" s="34">
        <f>Kotikuntakorvaus!F32</f>
        <v>716.76785999999265</v>
      </c>
      <c r="R30" s="341">
        <f>+Yhteenveto[[#This Row],[Kunnan  peruspalvelujen valtionosuus ]]+Yhteenveto[[#This Row],[Veroperustemuutoksista johtuvien veromenetysten korvaus]]+Yhteenveto[[#This Row],[Kotikuntakorvaus, netto]]</f>
        <v>4769957.6268079598</v>
      </c>
      <c r="S30" s="11"/>
      <c r="T30"/>
    </row>
    <row r="31" spans="1:20" ht="15" x14ac:dyDescent="0.25">
      <c r="A31" s="32">
        <v>86</v>
      </c>
      <c r="B31" s="13" t="s">
        <v>36</v>
      </c>
      <c r="C31" s="15">
        <v>7901</v>
      </c>
      <c r="D31" s="15">
        <f>Ikärakenne[[#This Row],[Laskennalliset kustannukset, IKÄRAKENNE yhteensä, €]]</f>
        <v>13204823.550000001</v>
      </c>
      <c r="E31" s="15">
        <f>'Lask. kustannukset MUUT'!AD37</f>
        <v>1814270.2207732874</v>
      </c>
      <c r="F31" s="231">
        <f>Yhteenveto[[#This Row],[Ikärakenne, laskennallinen kustannus]]+Yhteenveto[[#This Row],[Muut laskennalliset kustannukset ]]</f>
        <v>15019093.770773288</v>
      </c>
      <c r="G31" s="451">
        <v>1516.35</v>
      </c>
      <c r="H31" s="17">
        <v>11980681.35</v>
      </c>
      <c r="I31" s="339">
        <f>Yhteenveto[[#This Row],[Laskennalliset kustannukset yhteensä]]-Yhteenveto[[#This Row],[Omarahoitusosuus, €]]</f>
        <v>3038412.4207732882</v>
      </c>
      <c r="J31" s="33">
        <f>Lisäosat!U32</f>
        <v>201519.91895140707</v>
      </c>
      <c r="K31" s="34">
        <f>'Muut lis_väh'!Q29</f>
        <v>-1026297.6858470807</v>
      </c>
      <c r="L31" s="231">
        <f>Yhteenveto[[#This Row],[Valtionosuus omarahoitusosuuden jälkeen (välisumma)]]+Yhteenveto[[#This Row],[Lisäosat yhteensä]]+Yhteenveto[[#This Row],[Valtionosuuteen tehtävät vähennykset ja lisäykset, netto]]</f>
        <v>2213634.6538776145</v>
      </c>
      <c r="M31" s="34">
        <f>'Verotuloihin perust tasaus'!N36</f>
        <v>2541417.1721653109</v>
      </c>
      <c r="N31" s="303">
        <f>SUM(Yhteenveto[[#This Row],[Valtionosuus ennen verotuloihin perustuvaa valtionosuuden tasausta]]+Yhteenveto[[#This Row],[Verotuloihin perustuva valtionosuuden tasaus]])</f>
        <v>4755051.8260429259</v>
      </c>
      <c r="O31" s="241">
        <f>Verokorvaukset!G29</f>
        <v>783822.01470357366</v>
      </c>
      <c r="P31" s="372">
        <f>SUM(Yhteenveto[[#This Row],[Kunnan  peruspalvelujen valtionosuus ]:[Veroperustemuutoksista johtuvien veromenetysten korvaus]])</f>
        <v>5538873.8407464996</v>
      </c>
      <c r="Q31" s="34">
        <f>Kotikuntakorvaus!F33</f>
        <v>21836.416199999861</v>
      </c>
      <c r="R31" s="341">
        <f>+Yhteenveto[[#This Row],[Kunnan  peruspalvelujen valtionosuus ]]+Yhteenveto[[#This Row],[Veroperustemuutoksista johtuvien veromenetysten korvaus]]+Yhteenveto[[#This Row],[Kotikuntakorvaus, netto]]</f>
        <v>5560710.2569464995</v>
      </c>
      <c r="S31" s="11"/>
      <c r="T31"/>
    </row>
    <row r="32" spans="1:20" ht="15" x14ac:dyDescent="0.25">
      <c r="A32" s="32">
        <v>90</v>
      </c>
      <c r="B32" s="13" t="s">
        <v>37</v>
      </c>
      <c r="C32" s="15">
        <v>2929</v>
      </c>
      <c r="D32" s="15">
        <f>Ikärakenne[[#This Row],[Laskennalliset kustannukset, IKÄRAKENNE yhteensä, €]]</f>
        <v>3084119.8699999996</v>
      </c>
      <c r="E32" s="15">
        <f>'Lask. kustannukset MUUT'!AD38</f>
        <v>1606474.9377742617</v>
      </c>
      <c r="F32" s="231">
        <f>Yhteenveto[[#This Row],[Ikärakenne, laskennallinen kustannus]]+Yhteenveto[[#This Row],[Muut laskennalliset kustannukset ]]</f>
        <v>4690594.8077742616</v>
      </c>
      <c r="G32" s="451">
        <v>1516.35</v>
      </c>
      <c r="H32" s="17">
        <v>4441389.1499999994</v>
      </c>
      <c r="I32" s="339">
        <f>Yhteenveto[[#This Row],[Laskennalliset kustannukset yhteensä]]-Yhteenveto[[#This Row],[Omarahoitusosuus, €]]</f>
        <v>249205.65777426213</v>
      </c>
      <c r="J32" s="33">
        <f>Lisäosat!U33</f>
        <v>1093038.4693471408</v>
      </c>
      <c r="K32" s="34">
        <f>'Muut lis_väh'!Q30</f>
        <v>-1557808.6234755262</v>
      </c>
      <c r="L32" s="231">
        <f>Yhteenveto[[#This Row],[Valtionosuus omarahoitusosuuden jälkeen (välisumma)]]+Yhteenveto[[#This Row],[Lisäosat yhteensä]]+Yhteenveto[[#This Row],[Valtionosuuteen tehtävät vähennykset ja lisäykset, netto]]</f>
        <v>-215564.49635412334</v>
      </c>
      <c r="M32" s="34">
        <f>'Verotuloihin perust tasaus'!N37</f>
        <v>821711.68183180923</v>
      </c>
      <c r="N32" s="303">
        <f>SUM(Yhteenveto[[#This Row],[Valtionosuus ennen verotuloihin perustuvaa valtionosuuden tasausta]]+Yhteenveto[[#This Row],[Verotuloihin perustuva valtionosuuden tasaus]])</f>
        <v>606147.18547768588</v>
      </c>
      <c r="O32" s="241">
        <f>Verokorvaukset!G30</f>
        <v>553283.38204413035</v>
      </c>
      <c r="P32" s="372">
        <f>SUM(Yhteenveto[[#This Row],[Kunnan  peruspalvelujen valtionosuus ]:[Veroperustemuutoksista johtuvien veromenetysten korvaus]])</f>
        <v>1159430.5675218161</v>
      </c>
      <c r="Q32" s="34">
        <f>Kotikuntakorvaus!F34</f>
        <v>-25003.530000000006</v>
      </c>
      <c r="R32" s="341">
        <f>+Yhteenveto[[#This Row],[Kunnan  peruspalvelujen valtionosuus ]]+Yhteenveto[[#This Row],[Veroperustemuutoksista johtuvien veromenetysten korvaus]]+Yhteenveto[[#This Row],[Kotikuntakorvaus, netto]]</f>
        <v>1134427.0375218161</v>
      </c>
      <c r="S32" s="11"/>
      <c r="T32"/>
    </row>
    <row r="33" spans="1:20" ht="15" x14ac:dyDescent="0.25">
      <c r="A33" s="32">
        <v>91</v>
      </c>
      <c r="B33" s="13" t="s">
        <v>38</v>
      </c>
      <c r="C33" s="15">
        <v>684018</v>
      </c>
      <c r="D33" s="15">
        <f>Ikärakenne[[#This Row],[Laskennalliset kustannukset, IKÄRAKENNE yhteensä, €]]</f>
        <v>1042464005.76</v>
      </c>
      <c r="E33" s="15">
        <f>'Lask. kustannukset MUUT'!AD39</f>
        <v>421233881.69335222</v>
      </c>
      <c r="F33" s="231">
        <f>Yhteenveto[[#This Row],[Ikärakenne, laskennallinen kustannus]]+Yhteenveto[[#This Row],[Muut laskennalliset kustannukset ]]</f>
        <v>1463697887.4533522</v>
      </c>
      <c r="G33" s="451">
        <v>1516.35</v>
      </c>
      <c r="H33" s="17">
        <v>1037210694.3</v>
      </c>
      <c r="I33" s="339">
        <f>Yhteenveto[[#This Row],[Laskennalliset kustannukset yhteensä]]-Yhteenveto[[#This Row],[Omarahoitusosuus, €]]</f>
        <v>426487193.15335226</v>
      </c>
      <c r="J33" s="33">
        <f>Lisäosat!U34</f>
        <v>38202324.582230002</v>
      </c>
      <c r="K33" s="34">
        <f>'Muut lis_väh'!Q31</f>
        <v>-63590157.314744666</v>
      </c>
      <c r="L33" s="231">
        <f>Yhteenveto[[#This Row],[Valtionosuus omarahoitusosuuden jälkeen (välisumma)]]+Yhteenveto[[#This Row],[Lisäosat yhteensä]]+Yhteenveto[[#This Row],[Valtionosuuteen tehtävät vähennykset ja lisäykset, netto]]</f>
        <v>401099360.42083758</v>
      </c>
      <c r="M33" s="34">
        <f>'Verotuloihin perust tasaus'!N38</f>
        <v>-57336581.434572332</v>
      </c>
      <c r="N33" s="303">
        <f>SUM(Yhteenveto[[#This Row],[Valtionosuus ennen verotuloihin perustuvaa valtionosuuden tasausta]]+Yhteenveto[[#This Row],[Verotuloihin perustuva valtionosuuden tasaus]])</f>
        <v>343762778.98626524</v>
      </c>
      <c r="O33" s="241">
        <f>Verokorvaukset!G31</f>
        <v>73422406.978055447</v>
      </c>
      <c r="P33" s="372">
        <f>SUM(Yhteenveto[[#This Row],[Kunnan  peruspalvelujen valtionosuus ]:[Veroperustemuutoksista johtuvien veromenetysten korvaus]])</f>
        <v>417185185.96432066</v>
      </c>
      <c r="Q33" s="34">
        <f>Kotikuntakorvaus!F35</f>
        <v>-113625029.92248602</v>
      </c>
      <c r="R33" s="341">
        <f>+Yhteenveto[[#This Row],[Kunnan  peruspalvelujen valtionosuus ]]+Yhteenveto[[#This Row],[Veroperustemuutoksista johtuvien veromenetysten korvaus]]+Yhteenveto[[#This Row],[Kotikuntakorvaus, netto]]</f>
        <v>303560156.04183465</v>
      </c>
      <c r="S33" s="11"/>
      <c r="T33"/>
    </row>
    <row r="34" spans="1:20" ht="15" x14ac:dyDescent="0.25">
      <c r="A34" s="32">
        <v>92</v>
      </c>
      <c r="B34" s="13" t="s">
        <v>39</v>
      </c>
      <c r="C34" s="15">
        <v>251269</v>
      </c>
      <c r="D34" s="15">
        <f>Ikärakenne[[#This Row],[Laskennalliset kustannukset, IKÄRAKENNE yhteensä, €]]</f>
        <v>442858401.36000001</v>
      </c>
      <c r="E34" s="15">
        <f>'Lask. kustannukset MUUT'!AD40</f>
        <v>200812700.62250739</v>
      </c>
      <c r="F34" s="231">
        <f>Yhteenveto[[#This Row],[Ikärakenne, laskennallinen kustannus]]+Yhteenveto[[#This Row],[Muut laskennalliset kustannukset ]]</f>
        <v>643671101.98250747</v>
      </c>
      <c r="G34" s="451">
        <v>1516.35</v>
      </c>
      <c r="H34" s="17">
        <v>381011748.14999998</v>
      </c>
      <c r="I34" s="339">
        <f>Yhteenveto[[#This Row],[Laskennalliset kustannukset yhteensä]]-Yhteenveto[[#This Row],[Omarahoitusosuus, €]]</f>
        <v>262659353.83250749</v>
      </c>
      <c r="J34" s="33">
        <f>Lisäosat!U35</f>
        <v>13700317.666689079</v>
      </c>
      <c r="K34" s="34">
        <f>'Muut lis_väh'!Q32</f>
        <v>-69479965.30453074</v>
      </c>
      <c r="L34" s="231">
        <f>Yhteenveto[[#This Row],[Valtionosuus omarahoitusosuuden jälkeen (välisumma)]]+Yhteenveto[[#This Row],[Lisäosat yhteensä]]+Yhteenveto[[#This Row],[Valtionosuuteen tehtävät vähennykset ja lisäykset, netto]]</f>
        <v>206879706.19466585</v>
      </c>
      <c r="M34" s="34">
        <f>'Verotuloihin perust tasaus'!N39</f>
        <v>-2617935.5315747526</v>
      </c>
      <c r="N34" s="303">
        <f>SUM(Yhteenveto[[#This Row],[Valtionosuus ennen verotuloihin perustuvaa valtionosuuden tasausta]]+Yhteenveto[[#This Row],[Verotuloihin perustuva valtionosuuden tasaus]])</f>
        <v>204261770.66309109</v>
      </c>
      <c r="O34" s="241">
        <f>Verokorvaukset!G32</f>
        <v>20195157.702178806</v>
      </c>
      <c r="P34" s="372">
        <f>SUM(Yhteenveto[[#This Row],[Kunnan  peruspalvelujen valtionosuus ]:[Veroperustemuutoksista johtuvien veromenetysten korvaus]])</f>
        <v>224456928.3652699</v>
      </c>
      <c r="Q34" s="34">
        <f>Kotikuntakorvaus!F36</f>
        <v>-7063890.6138719954</v>
      </c>
      <c r="R34" s="341">
        <f>+Yhteenveto[[#This Row],[Kunnan  peruspalvelujen valtionosuus ]]+Yhteenveto[[#This Row],[Veroperustemuutoksista johtuvien veromenetysten korvaus]]+Yhteenveto[[#This Row],[Kotikuntakorvaus, netto]]</f>
        <v>217393037.75139791</v>
      </c>
      <c r="S34" s="11"/>
      <c r="T34"/>
    </row>
    <row r="35" spans="1:20" ht="15" x14ac:dyDescent="0.25">
      <c r="A35" s="32">
        <v>97</v>
      </c>
      <c r="B35" s="13" t="s">
        <v>40</v>
      </c>
      <c r="C35" s="15">
        <v>2059</v>
      </c>
      <c r="D35" s="15">
        <f>Ikärakenne[[#This Row],[Laskennalliset kustannukset, IKÄRAKENNE yhteensä, €]]</f>
        <v>2371600.4500000002</v>
      </c>
      <c r="E35" s="15">
        <f>'Lask. kustannukset MUUT'!AD41</f>
        <v>1305833.8044888531</v>
      </c>
      <c r="F35" s="231">
        <f>Yhteenveto[[#This Row],[Ikärakenne, laskennallinen kustannus]]+Yhteenveto[[#This Row],[Muut laskennalliset kustannukset ]]</f>
        <v>3677434.2544888533</v>
      </c>
      <c r="G35" s="451">
        <v>1516.35</v>
      </c>
      <c r="H35" s="17">
        <v>3122164.65</v>
      </c>
      <c r="I35" s="339">
        <f>Yhteenveto[[#This Row],[Laskennalliset kustannukset yhteensä]]-Yhteenveto[[#This Row],[Omarahoitusosuus, €]]</f>
        <v>555269.60448885337</v>
      </c>
      <c r="J35" s="33">
        <f>Lisäosat!U36</f>
        <v>157852.21028076415</v>
      </c>
      <c r="K35" s="34">
        <f>'Muut lis_väh'!Q33</f>
        <v>-423067.46343221999</v>
      </c>
      <c r="L35" s="231">
        <f>Yhteenveto[[#This Row],[Valtionosuus omarahoitusosuuden jälkeen (välisumma)]]+Yhteenveto[[#This Row],[Lisäosat yhteensä]]+Yhteenveto[[#This Row],[Valtionosuuteen tehtävät vähennykset ja lisäykset, netto]]</f>
        <v>290054.35133739753</v>
      </c>
      <c r="M35" s="34">
        <f>'Verotuloihin perust tasaus'!N40</f>
        <v>198906.53432385542</v>
      </c>
      <c r="N35" s="303">
        <f>SUM(Yhteenveto[[#This Row],[Valtionosuus ennen verotuloihin perustuvaa valtionosuuden tasausta]]+Yhteenveto[[#This Row],[Verotuloihin perustuva valtionosuuden tasaus]])</f>
        <v>488960.88566125295</v>
      </c>
      <c r="O35" s="241">
        <f>Verokorvaukset!G33</f>
        <v>370969.03282891575</v>
      </c>
      <c r="P35" s="372">
        <f>SUM(Yhteenveto[[#This Row],[Kunnan  peruspalvelujen valtionosuus ]:[Veroperustemuutoksista johtuvien veromenetysten korvaus]])</f>
        <v>859929.91849016864</v>
      </c>
      <c r="Q35" s="34">
        <f>Kotikuntakorvaus!F37</f>
        <v>12968.497560000018</v>
      </c>
      <c r="R35" s="341">
        <f>+Yhteenveto[[#This Row],[Kunnan  peruspalvelujen valtionosuus ]]+Yhteenveto[[#This Row],[Veroperustemuutoksista johtuvien veromenetysten korvaus]]+Yhteenveto[[#This Row],[Kotikuntakorvaus, netto]]</f>
        <v>872898.41605016869</v>
      </c>
      <c r="S35" s="11"/>
      <c r="T35"/>
    </row>
    <row r="36" spans="1:20" ht="15" x14ac:dyDescent="0.25">
      <c r="A36" s="32">
        <v>98</v>
      </c>
      <c r="B36" s="13" t="s">
        <v>41</v>
      </c>
      <c r="C36" s="15">
        <v>22849</v>
      </c>
      <c r="D36" s="15">
        <f>Ikärakenne[[#This Row],[Laskennalliset kustannukset, IKÄRAKENNE yhteensä, €]]</f>
        <v>39545292.170000009</v>
      </c>
      <c r="E36" s="15">
        <f>'Lask. kustannukset MUUT'!AD42</f>
        <v>4752298.1327760192</v>
      </c>
      <c r="F36" s="231">
        <f>Yhteenveto[[#This Row],[Ikärakenne, laskennallinen kustannus]]+Yhteenveto[[#This Row],[Muut laskennalliset kustannukset ]]</f>
        <v>44297590.302776031</v>
      </c>
      <c r="G36" s="451">
        <v>1516.35</v>
      </c>
      <c r="H36" s="17">
        <v>34647081.149999999</v>
      </c>
      <c r="I36" s="339">
        <f>Yhteenveto[[#This Row],[Laskennalliset kustannukset yhteensä]]-Yhteenveto[[#This Row],[Omarahoitusosuus, €]]</f>
        <v>9650509.1527760327</v>
      </c>
      <c r="J36" s="33">
        <f>Lisäosat!U37</f>
        <v>653418.36908061639</v>
      </c>
      <c r="K36" s="34">
        <f>'Muut lis_väh'!Q34</f>
        <v>4446924.7735824352</v>
      </c>
      <c r="L36" s="231">
        <f>Yhteenveto[[#This Row],[Valtionosuus omarahoitusosuuden jälkeen (välisumma)]]+Yhteenveto[[#This Row],[Lisäosat yhteensä]]+Yhteenveto[[#This Row],[Valtionosuuteen tehtävät vähennykset ja lisäykset, netto]]</f>
        <v>14750852.295439083</v>
      </c>
      <c r="M36" s="34">
        <f>'Verotuloihin perust tasaus'!N41</f>
        <v>6150331.6905012438</v>
      </c>
      <c r="N36" s="303">
        <f>SUM(Yhteenveto[[#This Row],[Valtionosuus ennen verotuloihin perustuvaa valtionosuuden tasausta]]+Yhteenveto[[#This Row],[Verotuloihin perustuva valtionosuuden tasaus]])</f>
        <v>20901183.985940326</v>
      </c>
      <c r="O36" s="241">
        <f>Verokorvaukset!G34</f>
        <v>2007751.8467076276</v>
      </c>
      <c r="P36" s="372">
        <f>SUM(Yhteenveto[[#This Row],[Kunnan  peruspalvelujen valtionosuus ]:[Veroperustemuutoksista johtuvien veromenetysten korvaus]])</f>
        <v>22908935.832647953</v>
      </c>
      <c r="Q36" s="34">
        <f>Kotikuntakorvaus!F38</f>
        <v>-2486301.0161399995</v>
      </c>
      <c r="R36" s="341">
        <f>+Yhteenveto[[#This Row],[Kunnan  peruspalvelujen valtionosuus ]]+Yhteenveto[[#This Row],[Veroperustemuutoksista johtuvien veromenetysten korvaus]]+Yhteenveto[[#This Row],[Kotikuntakorvaus, netto]]</f>
        <v>20422634.816507954</v>
      </c>
      <c r="S36" s="11"/>
      <c r="T36"/>
    </row>
    <row r="37" spans="1:20" ht="15" x14ac:dyDescent="0.25">
      <c r="A37" s="32">
        <v>102</v>
      </c>
      <c r="B37" s="13" t="s">
        <v>42</v>
      </c>
      <c r="C37" s="15">
        <v>9555</v>
      </c>
      <c r="D37" s="15">
        <f>Ikärakenne[[#This Row],[Laskennalliset kustannukset, IKÄRAKENNE yhteensä, €]]</f>
        <v>13931946.149999999</v>
      </c>
      <c r="E37" s="15">
        <f>'Lask. kustannukset MUUT'!AD43</f>
        <v>2704759.1344887968</v>
      </c>
      <c r="F37" s="231">
        <f>Yhteenveto[[#This Row],[Ikärakenne, laskennallinen kustannus]]+Yhteenveto[[#This Row],[Muut laskennalliset kustannukset ]]</f>
        <v>16636705.284488795</v>
      </c>
      <c r="G37" s="451">
        <v>1516.35</v>
      </c>
      <c r="H37" s="17">
        <v>14488724.25</v>
      </c>
      <c r="I37" s="339">
        <f>Yhteenveto[[#This Row],[Laskennalliset kustannukset yhteensä]]-Yhteenveto[[#This Row],[Omarahoitusosuus, €]]</f>
        <v>2147981.0344887953</v>
      </c>
      <c r="J37" s="33">
        <f>Lisäosat!U38</f>
        <v>308401.25382918876</v>
      </c>
      <c r="K37" s="34">
        <f>'Muut lis_väh'!Q35</f>
        <v>-244465.29694604507</v>
      </c>
      <c r="L37" s="231">
        <f>Yhteenveto[[#This Row],[Valtionosuus omarahoitusosuuden jälkeen (välisumma)]]+Yhteenveto[[#This Row],[Lisäosat yhteensä]]+Yhteenveto[[#This Row],[Valtionosuuteen tehtävät vähennykset ja lisäykset, netto]]</f>
        <v>2211916.991371939</v>
      </c>
      <c r="M37" s="34">
        <f>'Verotuloihin perust tasaus'!N42</f>
        <v>3889512.4405678688</v>
      </c>
      <c r="N37" s="303">
        <f>SUM(Yhteenveto[[#This Row],[Valtionosuus ennen verotuloihin perustuvaa valtionosuuden tasausta]]+Yhteenveto[[#This Row],[Verotuloihin perustuva valtionosuuden tasaus]])</f>
        <v>6101429.4319398077</v>
      </c>
      <c r="O37" s="241">
        <f>Verokorvaukset!G35</f>
        <v>1527964.0238848082</v>
      </c>
      <c r="P37" s="372">
        <f>SUM(Yhteenveto[[#This Row],[Kunnan  peruspalvelujen valtionosuus ]:[Veroperustemuutoksista johtuvien veromenetysten korvaus]])</f>
        <v>7629393.4558246154</v>
      </c>
      <c r="Q37" s="34">
        <f>Kotikuntakorvaus!F39</f>
        <v>180275.45130000002</v>
      </c>
      <c r="R37" s="341">
        <f>+Yhteenveto[[#This Row],[Kunnan  peruspalvelujen valtionosuus ]]+Yhteenveto[[#This Row],[Veroperustemuutoksista johtuvien veromenetysten korvaus]]+Yhteenveto[[#This Row],[Kotikuntakorvaus, netto]]</f>
        <v>7809668.9071246153</v>
      </c>
      <c r="S37" s="11"/>
      <c r="T37"/>
    </row>
    <row r="38" spans="1:20" ht="15" x14ac:dyDescent="0.25">
      <c r="A38" s="32">
        <v>103</v>
      </c>
      <c r="B38" s="13" t="s">
        <v>43</v>
      </c>
      <c r="C38" s="15">
        <v>2094</v>
      </c>
      <c r="D38" s="15">
        <f>Ikärakenne[[#This Row],[Laskennalliset kustannukset, IKÄRAKENNE yhteensä, €]]</f>
        <v>2859146.5700000003</v>
      </c>
      <c r="E38" s="15">
        <f>'Lask. kustannukset MUUT'!AD44</f>
        <v>536547.4739686813</v>
      </c>
      <c r="F38" s="231">
        <f>Yhteenveto[[#This Row],[Ikärakenne, laskennallinen kustannus]]+Yhteenveto[[#This Row],[Muut laskennalliset kustannukset ]]</f>
        <v>3395694.0439686817</v>
      </c>
      <c r="G38" s="451">
        <v>1516.35</v>
      </c>
      <c r="H38" s="17">
        <v>3175236.9</v>
      </c>
      <c r="I38" s="339">
        <f>Yhteenveto[[#This Row],[Laskennalliset kustannukset yhteensä]]-Yhteenveto[[#This Row],[Omarahoitusosuus, €]]</f>
        <v>220457.1439686818</v>
      </c>
      <c r="J38" s="33">
        <f>Lisäosat!U39</f>
        <v>52110.436235404442</v>
      </c>
      <c r="K38" s="34">
        <f>'Muut lis_väh'!Q36</f>
        <v>9750.5333640189347</v>
      </c>
      <c r="L38" s="231">
        <f>Yhteenveto[[#This Row],[Valtionosuus omarahoitusosuuden jälkeen (välisumma)]]+Yhteenveto[[#This Row],[Lisäosat yhteensä]]+Yhteenveto[[#This Row],[Valtionosuuteen tehtävät vähennykset ja lisäykset, netto]]</f>
        <v>282318.11356810521</v>
      </c>
      <c r="M38" s="34">
        <f>'Verotuloihin perust tasaus'!N43</f>
        <v>1106073.604945271</v>
      </c>
      <c r="N38" s="303">
        <f>SUM(Yhteenveto[[#This Row],[Valtionosuus ennen verotuloihin perustuvaa valtionosuuden tasausta]]+Yhteenveto[[#This Row],[Verotuloihin perustuva valtionosuuden tasaus]])</f>
        <v>1388391.7185133763</v>
      </c>
      <c r="O38" s="241">
        <f>Verokorvaukset!G36</f>
        <v>369718.04728867603</v>
      </c>
      <c r="P38" s="372">
        <f>SUM(Yhteenveto[[#This Row],[Kunnan  peruspalvelujen valtionosuus ]:[Veroperustemuutoksista johtuvien veromenetysten korvaus]])</f>
        <v>1758109.7658020523</v>
      </c>
      <c r="Q38" s="34">
        <f>Kotikuntakorvaus!F40</f>
        <v>45006.354000000014</v>
      </c>
      <c r="R38" s="341">
        <f>+Yhteenveto[[#This Row],[Kunnan  peruspalvelujen valtionosuus ]]+Yhteenveto[[#This Row],[Veroperustemuutoksista johtuvien veromenetysten korvaus]]+Yhteenveto[[#This Row],[Kotikuntakorvaus, netto]]</f>
        <v>1803116.1198020524</v>
      </c>
      <c r="S38" s="11"/>
      <c r="T38"/>
    </row>
    <row r="39" spans="1:20" ht="15" x14ac:dyDescent="0.25">
      <c r="A39" s="32">
        <v>105</v>
      </c>
      <c r="B39" s="13" t="s">
        <v>44</v>
      </c>
      <c r="C39" s="15">
        <v>2002</v>
      </c>
      <c r="D39" s="15">
        <f>Ikärakenne[[#This Row],[Laskennalliset kustannukset, IKÄRAKENNE yhteensä, €]]</f>
        <v>2014938.9199999997</v>
      </c>
      <c r="E39" s="15">
        <f>'Lask. kustannukset MUUT'!AD45</f>
        <v>1572487.0244606668</v>
      </c>
      <c r="F39" s="231">
        <f>Yhteenveto[[#This Row],[Ikärakenne, laskennallinen kustannus]]+Yhteenveto[[#This Row],[Muut laskennalliset kustannukset ]]</f>
        <v>3587425.9444606667</v>
      </c>
      <c r="G39" s="451">
        <v>1516.35</v>
      </c>
      <c r="H39" s="17">
        <v>3035732.6999999997</v>
      </c>
      <c r="I39" s="339">
        <f>Yhteenveto[[#This Row],[Laskennalliset kustannukset yhteensä]]-Yhteenveto[[#This Row],[Omarahoitusosuus, €]]</f>
        <v>551693.24446066702</v>
      </c>
      <c r="J39" s="33">
        <f>Lisäosat!U40</f>
        <v>760997.42424021848</v>
      </c>
      <c r="K39" s="34">
        <f>'Muut lis_väh'!Q37</f>
        <v>588592.37741428846</v>
      </c>
      <c r="L39" s="231">
        <f>Yhteenveto[[#This Row],[Valtionosuus omarahoitusosuuden jälkeen (välisumma)]]+Yhteenveto[[#This Row],[Lisäosat yhteensä]]+Yhteenveto[[#This Row],[Valtionosuuteen tehtävät vähennykset ja lisäykset, netto]]</f>
        <v>1901283.046115174</v>
      </c>
      <c r="M39" s="34">
        <f>'Verotuloihin perust tasaus'!N44</f>
        <v>1044045.3238986753</v>
      </c>
      <c r="N39" s="303">
        <f>SUM(Yhteenveto[[#This Row],[Valtionosuus ennen verotuloihin perustuvaa valtionosuuden tasausta]]+Yhteenveto[[#This Row],[Verotuloihin perustuva valtionosuuden tasaus]])</f>
        <v>2945328.3700138493</v>
      </c>
      <c r="O39" s="241">
        <f>Verokorvaukset!G37</f>
        <v>386044.70679849142</v>
      </c>
      <c r="P39" s="372">
        <f>SUM(Yhteenveto[[#This Row],[Kunnan  peruspalvelujen valtionosuus ]:[Veroperustemuutoksista johtuvien veromenetysten korvaus]])</f>
        <v>3331373.0768123409</v>
      </c>
      <c r="Q39" s="34">
        <f>Kotikuntakorvaus!F41</f>
        <v>-18335.921999999999</v>
      </c>
      <c r="R39" s="341">
        <f>+Yhteenveto[[#This Row],[Kunnan  peruspalvelujen valtionosuus ]]+Yhteenveto[[#This Row],[Veroperustemuutoksista johtuvien veromenetysten korvaus]]+Yhteenveto[[#This Row],[Kotikuntakorvaus, netto]]</f>
        <v>3313037.1548123411</v>
      </c>
      <c r="S39" s="11"/>
      <c r="T39"/>
    </row>
    <row r="40" spans="1:20" ht="15" x14ac:dyDescent="0.25">
      <c r="A40" s="32">
        <v>106</v>
      </c>
      <c r="B40" s="13" t="s">
        <v>45</v>
      </c>
      <c r="C40" s="15">
        <v>47031</v>
      </c>
      <c r="D40" s="15">
        <f>Ikärakenne[[#This Row],[Laskennalliset kustannukset, IKÄRAKENNE yhteensä, €]]</f>
        <v>73697438.580000013</v>
      </c>
      <c r="E40" s="15">
        <f>'Lask. kustannukset MUUT'!AD46</f>
        <v>15803123.869539896</v>
      </c>
      <c r="F40" s="231">
        <f>Yhteenveto[[#This Row],[Ikärakenne, laskennallinen kustannus]]+Yhteenveto[[#This Row],[Muut laskennalliset kustannukset ]]</f>
        <v>89500562.449539915</v>
      </c>
      <c r="G40" s="451">
        <v>1516.35</v>
      </c>
      <c r="H40" s="17">
        <v>71315456.849999994</v>
      </c>
      <c r="I40" s="339">
        <f>Yhteenveto[[#This Row],[Laskennalliset kustannukset yhteensä]]-Yhteenveto[[#This Row],[Omarahoitusosuus, €]]</f>
        <v>18185105.599539921</v>
      </c>
      <c r="J40" s="33">
        <f>Lisäosat!U41</f>
        <v>1580155.2444889478</v>
      </c>
      <c r="K40" s="34">
        <f>'Muut lis_väh'!Q38</f>
        <v>-6285633.7261946555</v>
      </c>
      <c r="L40" s="231">
        <f>Yhteenveto[[#This Row],[Valtionosuus omarahoitusosuuden jälkeen (välisumma)]]+Yhteenveto[[#This Row],[Lisäosat yhteensä]]+Yhteenveto[[#This Row],[Valtionosuuteen tehtävät vähennykset ja lisäykset, netto]]</f>
        <v>13479627.117834212</v>
      </c>
      <c r="M40" s="34">
        <f>'Verotuloihin perust tasaus'!N45</f>
        <v>391115.46523308795</v>
      </c>
      <c r="N40" s="303">
        <f>SUM(Yhteenveto[[#This Row],[Valtionosuus ennen verotuloihin perustuvaa valtionosuuden tasausta]]+Yhteenveto[[#This Row],[Verotuloihin perustuva valtionosuuden tasaus]])</f>
        <v>13870742.5830673</v>
      </c>
      <c r="O40" s="241">
        <f>Verokorvaukset!G38</f>
        <v>3906344.7738615233</v>
      </c>
      <c r="P40" s="372">
        <f>SUM(Yhteenveto[[#This Row],[Kunnan  peruspalvelujen valtionosuus ]:[Veroperustemuutoksista johtuvien veromenetysten korvaus]])</f>
        <v>17777087.356928822</v>
      </c>
      <c r="Q40" s="34">
        <f>Kotikuntakorvaus!F42</f>
        <v>-212713.36422000022</v>
      </c>
      <c r="R40" s="341">
        <f>+Yhteenveto[[#This Row],[Kunnan  peruspalvelujen valtionosuus ]]+Yhteenveto[[#This Row],[Veroperustemuutoksista johtuvien veromenetysten korvaus]]+Yhteenveto[[#This Row],[Kotikuntakorvaus, netto]]</f>
        <v>17564373.992708821</v>
      </c>
      <c r="S40" s="11"/>
      <c r="T40"/>
    </row>
    <row r="41" spans="1:20" ht="15" x14ac:dyDescent="0.25">
      <c r="A41" s="32">
        <v>108</v>
      </c>
      <c r="B41" s="13" t="s">
        <v>46</v>
      </c>
      <c r="C41" s="15">
        <v>10348</v>
      </c>
      <c r="D41" s="15">
        <f>Ikärakenne[[#This Row],[Laskennalliset kustannukset, IKÄRAKENNE yhteensä, €]]</f>
        <v>18167531.160000004</v>
      </c>
      <c r="E41" s="15">
        <f>'Lask. kustannukset MUUT'!AD47</f>
        <v>2324797.7286941642</v>
      </c>
      <c r="F41" s="231">
        <f>Yhteenveto[[#This Row],[Ikärakenne, laskennallinen kustannus]]+Yhteenveto[[#This Row],[Muut laskennalliset kustannukset ]]</f>
        <v>20492328.888694167</v>
      </c>
      <c r="G41" s="451">
        <v>1516.35</v>
      </c>
      <c r="H41" s="17">
        <v>15691189.799999999</v>
      </c>
      <c r="I41" s="339">
        <f>Yhteenveto[[#This Row],[Laskennalliset kustannukset yhteensä]]-Yhteenveto[[#This Row],[Omarahoitusosuus, €]]</f>
        <v>4801139.0886941683</v>
      </c>
      <c r="J41" s="33">
        <f>Lisäosat!U42</f>
        <v>310608.70907573251</v>
      </c>
      <c r="K41" s="34">
        <f>'Muut lis_väh'!Q39</f>
        <v>-59238.760979860468</v>
      </c>
      <c r="L41" s="231">
        <f>Yhteenveto[[#This Row],[Valtionosuus omarahoitusosuuden jälkeen (välisumma)]]+Yhteenveto[[#This Row],[Lisäosat yhteensä]]+Yhteenveto[[#This Row],[Valtionosuuteen tehtävät vähennykset ja lisäykset, netto]]</f>
        <v>5052509.0367900403</v>
      </c>
      <c r="M41" s="34">
        <f>'Verotuloihin perust tasaus'!N46</f>
        <v>4459067.7976792827</v>
      </c>
      <c r="N41" s="303">
        <f>SUM(Yhteenveto[[#This Row],[Valtionosuus ennen verotuloihin perustuvaa valtionosuuden tasausta]]+Yhteenveto[[#This Row],[Verotuloihin perustuva valtionosuuden tasaus]])</f>
        <v>9511576.8344693221</v>
      </c>
      <c r="O41" s="241">
        <f>Verokorvaukset!G39</f>
        <v>1003920.0031634908</v>
      </c>
      <c r="P41" s="372">
        <f>SUM(Yhteenveto[[#This Row],[Kunnan  peruspalvelujen valtionosuus ]:[Veroperustemuutoksista johtuvien veromenetysten korvaus]])</f>
        <v>10515496.837632813</v>
      </c>
      <c r="Q41" s="34">
        <f>Kotikuntakorvaus!F43</f>
        <v>38255.400900000008</v>
      </c>
      <c r="R41" s="341">
        <f>+Yhteenveto[[#This Row],[Kunnan  peruspalvelujen valtionosuus ]]+Yhteenveto[[#This Row],[Veroperustemuutoksista johtuvien veromenetysten korvaus]]+Yhteenveto[[#This Row],[Kotikuntakorvaus, netto]]</f>
        <v>10553752.238532813</v>
      </c>
      <c r="S41" s="11"/>
      <c r="T41"/>
    </row>
    <row r="42" spans="1:20" ht="15" x14ac:dyDescent="0.25">
      <c r="A42" s="32">
        <v>109</v>
      </c>
      <c r="B42" s="36" t="s">
        <v>47</v>
      </c>
      <c r="C42" s="15">
        <v>68433</v>
      </c>
      <c r="D42" s="15">
        <f>Ikärakenne[[#This Row],[Laskennalliset kustannukset, IKÄRAKENNE yhteensä, €]]</f>
        <v>103257205.00999999</v>
      </c>
      <c r="E42" s="15">
        <f>'Lask. kustannukset MUUT'!AD48</f>
        <v>22378815.796081986</v>
      </c>
      <c r="F42" s="231">
        <f>Yhteenveto[[#This Row],[Ikärakenne, laskennallinen kustannus]]+Yhteenveto[[#This Row],[Muut laskennalliset kustannukset ]]</f>
        <v>125636020.80608198</v>
      </c>
      <c r="G42" s="451">
        <v>1516.35</v>
      </c>
      <c r="H42" s="17">
        <v>103768379.55</v>
      </c>
      <c r="I42" s="339">
        <f>Yhteenveto[[#This Row],[Laskennalliset kustannukset yhteensä]]-Yhteenveto[[#This Row],[Omarahoitusosuus, €]]</f>
        <v>21867641.256081983</v>
      </c>
      <c r="J42" s="33">
        <f>Lisäosat!U43</f>
        <v>2569910.4607662256</v>
      </c>
      <c r="K42" s="34">
        <f>'Muut lis_väh'!Q40</f>
        <v>-6706506.3726731585</v>
      </c>
      <c r="L42" s="231">
        <f>Yhteenveto[[#This Row],[Valtionosuus omarahoitusosuuden jälkeen (välisumma)]]+Yhteenveto[[#This Row],[Lisäosat yhteensä]]+Yhteenveto[[#This Row],[Valtionosuuteen tehtävät vähennykset ja lisäykset, netto]]</f>
        <v>17731045.344175052</v>
      </c>
      <c r="M42" s="34">
        <f>'Verotuloihin perust tasaus'!N47</f>
        <v>3953720.7689020964</v>
      </c>
      <c r="N42" s="303">
        <f>SUM(Yhteenveto[[#This Row],[Valtionosuus ennen verotuloihin perustuvaa valtionosuuden tasausta]]+Yhteenveto[[#This Row],[Verotuloihin perustuva valtionosuuden tasaus]])</f>
        <v>21684766.113077149</v>
      </c>
      <c r="O42" s="241">
        <f>Verokorvaukset!G40</f>
        <v>6525005.2306398107</v>
      </c>
      <c r="P42" s="372">
        <f>SUM(Yhteenveto[[#This Row],[Kunnan  peruspalvelujen valtionosuus ]:[Veroperustemuutoksista johtuvien veromenetysten korvaus]])</f>
        <v>28209771.34371696</v>
      </c>
      <c r="Q42" s="34">
        <f>Kotikuntakorvaus!F44</f>
        <v>130001.68698000023</v>
      </c>
      <c r="R42" s="341">
        <f>+Yhteenveto[[#This Row],[Kunnan  peruspalvelujen valtionosuus ]]+Yhteenveto[[#This Row],[Veroperustemuutoksista johtuvien veromenetysten korvaus]]+Yhteenveto[[#This Row],[Kotikuntakorvaus, netto]]</f>
        <v>28339773.030696962</v>
      </c>
      <c r="S42" s="11"/>
      <c r="T42"/>
    </row>
    <row r="43" spans="1:20" ht="15" x14ac:dyDescent="0.25">
      <c r="A43" s="32">
        <v>111</v>
      </c>
      <c r="B43" s="36" t="s">
        <v>48</v>
      </c>
      <c r="C43" s="15">
        <v>17829</v>
      </c>
      <c r="D43" s="15">
        <f>Ikärakenne[[#This Row],[Laskennalliset kustannukset, IKÄRAKENNE yhteensä, €]]</f>
        <v>20519800</v>
      </c>
      <c r="E43" s="15">
        <f>'Lask. kustannukset MUUT'!AD49</f>
        <v>6086924.8680389691</v>
      </c>
      <c r="F43" s="231">
        <f>Yhteenveto[[#This Row],[Ikärakenne, laskennallinen kustannus]]+Yhteenveto[[#This Row],[Muut laskennalliset kustannukset ]]</f>
        <v>26606724.868038967</v>
      </c>
      <c r="G43" s="451">
        <v>1516.35</v>
      </c>
      <c r="H43" s="17">
        <v>27035004.149999999</v>
      </c>
      <c r="I43" s="339">
        <f>Yhteenveto[[#This Row],[Laskennalliset kustannukset yhteensä]]-Yhteenveto[[#This Row],[Omarahoitusosuus, €]]</f>
        <v>-428279.28196103126</v>
      </c>
      <c r="J43" s="33">
        <f>Lisäosat!U44</f>
        <v>622946.16037349426</v>
      </c>
      <c r="K43" s="34">
        <f>'Muut lis_väh'!Q41</f>
        <v>4500146.3758288678</v>
      </c>
      <c r="L43" s="231">
        <f>Yhteenveto[[#This Row],[Valtionosuus omarahoitusosuuden jälkeen (välisumma)]]+Yhteenveto[[#This Row],[Lisäosat yhteensä]]+Yhteenveto[[#This Row],[Valtionosuuteen tehtävät vähennykset ja lisäykset, netto]]</f>
        <v>4694813.2542413305</v>
      </c>
      <c r="M43" s="34">
        <f>'Verotuloihin perust tasaus'!N48</f>
        <v>4271809.4994046809</v>
      </c>
      <c r="N43" s="303">
        <f>SUM(Yhteenveto[[#This Row],[Valtionosuus ennen verotuloihin perustuvaa valtionosuuden tasausta]]+Yhteenveto[[#This Row],[Verotuloihin perustuva valtionosuuden tasaus]])</f>
        <v>8966622.7536460124</v>
      </c>
      <c r="O43" s="241">
        <f>Verokorvaukset!G41</f>
        <v>2081636.843299624</v>
      </c>
      <c r="P43" s="372">
        <f>SUM(Yhteenveto[[#This Row],[Kunnan  peruspalvelujen valtionosuus ]:[Veroperustemuutoksista johtuvien veromenetysten korvaus]])</f>
        <v>11048259.596945636</v>
      </c>
      <c r="Q43" s="34">
        <f>Kotikuntakorvaus!F45</f>
        <v>142486.78295999998</v>
      </c>
      <c r="R43" s="341">
        <f>+Yhteenveto[[#This Row],[Kunnan  peruspalvelujen valtionosuus ]]+Yhteenveto[[#This Row],[Veroperustemuutoksista johtuvien veromenetysten korvaus]]+Yhteenveto[[#This Row],[Kotikuntakorvaus, netto]]</f>
        <v>11190746.379905635</v>
      </c>
      <c r="S43" s="11"/>
      <c r="T43"/>
    </row>
    <row r="44" spans="1:20" ht="15" x14ac:dyDescent="0.25">
      <c r="A44" s="32">
        <v>139</v>
      </c>
      <c r="B44" s="36" t="s">
        <v>49</v>
      </c>
      <c r="C44" s="15">
        <v>9806</v>
      </c>
      <c r="D44" s="15">
        <f>Ikärakenne[[#This Row],[Laskennalliset kustannukset, IKÄRAKENNE yhteensä, €]]</f>
        <v>21655896.789999999</v>
      </c>
      <c r="E44" s="15">
        <f>'Lask. kustannukset MUUT'!AD50</f>
        <v>3169344.1512536108</v>
      </c>
      <c r="F44" s="231">
        <f>Yhteenveto[[#This Row],[Ikärakenne, laskennallinen kustannus]]+Yhteenveto[[#This Row],[Muut laskennalliset kustannukset ]]</f>
        <v>24825240.94125361</v>
      </c>
      <c r="G44" s="451">
        <v>1516.35</v>
      </c>
      <c r="H44" s="17">
        <v>14869328.1</v>
      </c>
      <c r="I44" s="339">
        <f>Yhteenveto[[#This Row],[Laskennalliset kustannukset yhteensä]]-Yhteenveto[[#This Row],[Omarahoitusosuus, €]]</f>
        <v>9955912.8412536103</v>
      </c>
      <c r="J44" s="33">
        <f>Lisäosat!U45</f>
        <v>254161.86287231283</v>
      </c>
      <c r="K44" s="34">
        <f>'Muut lis_väh'!Q42</f>
        <v>-2401314.8825763557</v>
      </c>
      <c r="L44" s="231">
        <f>Yhteenveto[[#This Row],[Valtionosuus omarahoitusosuuden jälkeen (välisumma)]]+Yhteenveto[[#This Row],[Lisäosat yhteensä]]+Yhteenveto[[#This Row],[Valtionosuuteen tehtävät vähennykset ja lisäykset, netto]]</f>
        <v>7808759.8215495683</v>
      </c>
      <c r="M44" s="34">
        <f>'Verotuloihin perust tasaus'!N49</f>
        <v>5635285.969299498</v>
      </c>
      <c r="N44" s="303">
        <f>SUM(Yhteenveto[[#This Row],[Valtionosuus ennen verotuloihin perustuvaa valtionosuuden tasausta]]+Yhteenveto[[#This Row],[Verotuloihin perustuva valtionosuuden tasaus]])</f>
        <v>13444045.790849067</v>
      </c>
      <c r="O44" s="241">
        <f>Verokorvaukset!G42</f>
        <v>786867.13080035895</v>
      </c>
      <c r="P44" s="372">
        <f>SUM(Yhteenveto[[#This Row],[Kunnan  peruspalvelujen valtionosuus ]:[Veroperustemuutoksista johtuvien veromenetysten korvaus]])</f>
        <v>14230912.921649426</v>
      </c>
      <c r="Q44" s="34">
        <f>Kotikuntakorvaus!F46</f>
        <v>140019.7680000001</v>
      </c>
      <c r="R44" s="341">
        <f>+Yhteenveto[[#This Row],[Kunnan  peruspalvelujen valtionosuus ]]+Yhteenveto[[#This Row],[Veroperustemuutoksista johtuvien veromenetysten korvaus]]+Yhteenveto[[#This Row],[Kotikuntakorvaus, netto]]</f>
        <v>14370932.689649425</v>
      </c>
      <c r="S44" s="11"/>
      <c r="T44"/>
    </row>
    <row r="45" spans="1:20" ht="15" x14ac:dyDescent="0.25">
      <c r="A45" s="32">
        <v>140</v>
      </c>
      <c r="B45" s="36" t="s">
        <v>50</v>
      </c>
      <c r="C45" s="15">
        <v>20463</v>
      </c>
      <c r="D45" s="15">
        <f>Ikärakenne[[#This Row],[Laskennalliset kustannukset, IKÄRAKENNE yhteensä, €]]</f>
        <v>31574286.939999998</v>
      </c>
      <c r="E45" s="15">
        <f>'Lask. kustannukset MUUT'!AD51</f>
        <v>5876154.983716229</v>
      </c>
      <c r="F45" s="231">
        <f>Yhteenveto[[#This Row],[Ikärakenne, laskennallinen kustannus]]+Yhteenveto[[#This Row],[Muut laskennalliset kustannukset ]]</f>
        <v>37450441.923716225</v>
      </c>
      <c r="G45" s="451">
        <v>1516.35</v>
      </c>
      <c r="H45" s="17">
        <v>31029070.049999997</v>
      </c>
      <c r="I45" s="339">
        <f>Yhteenveto[[#This Row],[Laskennalliset kustannukset yhteensä]]-Yhteenveto[[#This Row],[Omarahoitusosuus, €]]</f>
        <v>6421371.8737162277</v>
      </c>
      <c r="J45" s="33">
        <f>Lisäosat!U46</f>
        <v>1055687.7692377253</v>
      </c>
      <c r="K45" s="34">
        <f>'Muut lis_väh'!Q43</f>
        <v>5917691.5550873196</v>
      </c>
      <c r="L45" s="231">
        <f>Yhteenveto[[#This Row],[Valtionosuus omarahoitusosuuden jälkeen (välisumma)]]+Yhteenveto[[#This Row],[Lisäosat yhteensä]]+Yhteenveto[[#This Row],[Valtionosuuteen tehtävät vähennykset ja lisäykset, netto]]</f>
        <v>13394751.198041271</v>
      </c>
      <c r="M45" s="34">
        <f>'Verotuloihin perust tasaus'!N50</f>
        <v>7490129.2668185811</v>
      </c>
      <c r="N45" s="303">
        <f>SUM(Yhteenveto[[#This Row],[Valtionosuus ennen verotuloihin perustuvaa valtionosuuden tasausta]]+Yhteenveto[[#This Row],[Verotuloihin perustuva valtionosuuden tasaus]])</f>
        <v>20884880.464859851</v>
      </c>
      <c r="O45" s="241">
        <f>Verokorvaukset!G43</f>
        <v>2454170.8028353425</v>
      </c>
      <c r="P45" s="372">
        <f>SUM(Yhteenveto[[#This Row],[Kunnan  peruspalvelujen valtionosuus ]:[Veroperustemuutoksista johtuvien veromenetysten korvaus]])</f>
        <v>23339051.267695192</v>
      </c>
      <c r="Q45" s="34">
        <f>Kotikuntakorvaus!F47</f>
        <v>-85962.136140000075</v>
      </c>
      <c r="R45" s="341">
        <f>+Yhteenveto[[#This Row],[Kunnan  peruspalvelujen valtionosuus ]]+Yhteenveto[[#This Row],[Veroperustemuutoksista johtuvien veromenetysten korvaus]]+Yhteenveto[[#This Row],[Kotikuntakorvaus, netto]]</f>
        <v>23253089.131555192</v>
      </c>
      <c r="S45" s="11"/>
      <c r="T45"/>
    </row>
    <row r="46" spans="1:20" ht="15" x14ac:dyDescent="0.25">
      <c r="A46" s="32">
        <v>142</v>
      </c>
      <c r="B46" s="36" t="s">
        <v>51</v>
      </c>
      <c r="C46" s="15">
        <v>6401</v>
      </c>
      <c r="D46" s="15">
        <f>Ikärakenne[[#This Row],[Laskennalliset kustannukset, IKÄRAKENNE yhteensä, €]]</f>
        <v>9288321.75</v>
      </c>
      <c r="E46" s="15">
        <f>'Lask. kustannukset MUUT'!AD52</f>
        <v>1751869.9122846224</v>
      </c>
      <c r="F46" s="231">
        <f>Yhteenveto[[#This Row],[Ikärakenne, laskennallinen kustannus]]+Yhteenveto[[#This Row],[Muut laskennalliset kustannukset ]]</f>
        <v>11040191.662284622</v>
      </c>
      <c r="G46" s="451">
        <v>1516.35</v>
      </c>
      <c r="H46" s="17">
        <v>9706156.3499999996</v>
      </c>
      <c r="I46" s="339">
        <f>Yhteenveto[[#This Row],[Laskennalliset kustannukset yhteensä]]-Yhteenveto[[#This Row],[Omarahoitusosuus, €]]</f>
        <v>1334035.3122846223</v>
      </c>
      <c r="J46" s="33">
        <f>Lisäosat!U47</f>
        <v>193101.9966376184</v>
      </c>
      <c r="K46" s="34">
        <f>'Muut lis_väh'!Q44</f>
        <v>-174225.47570447333</v>
      </c>
      <c r="L46" s="231">
        <f>Yhteenveto[[#This Row],[Valtionosuus omarahoitusosuuden jälkeen (välisumma)]]+Yhteenveto[[#This Row],[Lisäosat yhteensä]]+Yhteenveto[[#This Row],[Valtionosuuteen tehtävät vähennykset ja lisäykset, netto]]</f>
        <v>1352911.8332177675</v>
      </c>
      <c r="M46" s="34">
        <f>'Verotuloihin perust tasaus'!N51</f>
        <v>2616553.9576814286</v>
      </c>
      <c r="N46" s="303">
        <f>SUM(Yhteenveto[[#This Row],[Valtionosuus ennen verotuloihin perustuvaa valtionosuuden tasausta]]+Yhteenveto[[#This Row],[Verotuloihin perustuva valtionosuuden tasaus]])</f>
        <v>3969465.7908991962</v>
      </c>
      <c r="O46" s="241">
        <f>Verokorvaukset!G44</f>
        <v>853093.74127698643</v>
      </c>
      <c r="P46" s="372">
        <f>SUM(Yhteenveto[[#This Row],[Kunnan  peruspalvelujen valtionosuus ]:[Veroperustemuutoksista johtuvien veromenetysten korvaus]])</f>
        <v>4822559.5321761826</v>
      </c>
      <c r="Q46" s="34">
        <f>Kotikuntakorvaus!F48</f>
        <v>554294.92206000024</v>
      </c>
      <c r="R46" s="341">
        <f>+Yhteenveto[[#This Row],[Kunnan  peruspalvelujen valtionosuus ]]+Yhteenveto[[#This Row],[Veroperustemuutoksista johtuvien veromenetysten korvaus]]+Yhteenveto[[#This Row],[Kotikuntakorvaus, netto]]</f>
        <v>5376854.4542361833</v>
      </c>
      <c r="S46" s="11"/>
      <c r="T46"/>
    </row>
    <row r="47" spans="1:20" ht="15" x14ac:dyDescent="0.25">
      <c r="A47" s="32">
        <v>143</v>
      </c>
      <c r="B47" s="13" t="s">
        <v>52</v>
      </c>
      <c r="C47" s="15">
        <v>6758</v>
      </c>
      <c r="D47" s="15">
        <f>Ikärakenne[[#This Row],[Laskennalliset kustannukset, IKÄRAKENNE yhteensä, €]]</f>
        <v>9818748.4900000002</v>
      </c>
      <c r="E47" s="15">
        <f>'Lask. kustannukset MUUT'!AD53</f>
        <v>2319916.6426182203</v>
      </c>
      <c r="F47" s="231">
        <f>Yhteenveto[[#This Row],[Ikärakenne, laskennallinen kustannus]]+Yhteenveto[[#This Row],[Muut laskennalliset kustannukset ]]</f>
        <v>12138665.132618221</v>
      </c>
      <c r="G47" s="451">
        <v>1516.35</v>
      </c>
      <c r="H47" s="17">
        <v>10247493.299999999</v>
      </c>
      <c r="I47" s="339">
        <f>Yhteenveto[[#This Row],[Laskennalliset kustannukset yhteensä]]-Yhteenveto[[#This Row],[Omarahoitusosuus, €]]</f>
        <v>1891171.8326182216</v>
      </c>
      <c r="J47" s="33">
        <f>Lisäosat!U48</f>
        <v>260259.74655689098</v>
      </c>
      <c r="K47" s="34">
        <f>'Muut lis_väh'!Q45</f>
        <v>-1116878.8472202434</v>
      </c>
      <c r="L47" s="231">
        <f>Yhteenveto[[#This Row],[Valtionosuus omarahoitusosuuden jälkeen (välisumma)]]+Yhteenveto[[#This Row],[Lisäosat yhteensä]]+Yhteenveto[[#This Row],[Valtionosuuteen tehtävät vähennykset ja lisäykset, netto]]</f>
        <v>1034552.7319548693</v>
      </c>
      <c r="M47" s="34">
        <f>'Verotuloihin perust tasaus'!N52</f>
        <v>2746443.9878385393</v>
      </c>
      <c r="N47" s="303">
        <f>SUM(Yhteenveto[[#This Row],[Valtionosuus ennen verotuloihin perustuvaa valtionosuuden tasausta]]+Yhteenveto[[#This Row],[Verotuloihin perustuva valtionosuuden tasaus]])</f>
        <v>3780996.7197934086</v>
      </c>
      <c r="O47" s="241">
        <f>Verokorvaukset!G45</f>
        <v>916933.98736683442</v>
      </c>
      <c r="P47" s="372">
        <f>SUM(Yhteenveto[[#This Row],[Kunnan  peruspalvelujen valtionosuus ]:[Veroperustemuutoksista johtuvien veromenetysten korvaus]])</f>
        <v>4697930.7071602428</v>
      </c>
      <c r="Q47" s="34">
        <f>Kotikuntakorvaus!F49</f>
        <v>150737.94786000004</v>
      </c>
      <c r="R47" s="341">
        <f>+Yhteenveto[[#This Row],[Kunnan  peruspalvelujen valtionosuus ]]+Yhteenveto[[#This Row],[Veroperustemuutoksista johtuvien veromenetysten korvaus]]+Yhteenveto[[#This Row],[Kotikuntakorvaus, netto]]</f>
        <v>4848668.6550202426</v>
      </c>
      <c r="S47" s="11"/>
      <c r="T47"/>
    </row>
    <row r="48" spans="1:20" ht="15" x14ac:dyDescent="0.25">
      <c r="A48" s="32">
        <v>145</v>
      </c>
      <c r="B48" s="13" t="s">
        <v>53</v>
      </c>
      <c r="C48" s="15">
        <v>12429</v>
      </c>
      <c r="D48" s="15">
        <f>Ikärakenne[[#This Row],[Laskennalliset kustannukset, IKÄRAKENNE yhteensä, €]]</f>
        <v>24812016.02</v>
      </c>
      <c r="E48" s="15">
        <f>'Lask. kustannukset MUUT'!AD54</f>
        <v>2080895.1054176418</v>
      </c>
      <c r="F48" s="231">
        <f>Yhteenveto[[#This Row],[Ikärakenne, laskennallinen kustannus]]+Yhteenveto[[#This Row],[Muut laskennalliset kustannukset ]]</f>
        <v>26892911.125417642</v>
      </c>
      <c r="G48" s="451">
        <v>1516.35</v>
      </c>
      <c r="H48" s="17">
        <v>18846714.149999999</v>
      </c>
      <c r="I48" s="339">
        <f>Yhteenveto[[#This Row],[Laskennalliset kustannukset yhteensä]]-Yhteenveto[[#This Row],[Omarahoitusosuus, €]]</f>
        <v>8046196.9754176438</v>
      </c>
      <c r="J48" s="33">
        <f>Lisäosat!U49</f>
        <v>337037.10336150101</v>
      </c>
      <c r="K48" s="34">
        <f>'Muut lis_väh'!Q46</f>
        <v>-254131.07696085432</v>
      </c>
      <c r="L48" s="231">
        <f>Yhteenveto[[#This Row],[Valtionosuus omarahoitusosuuden jälkeen (välisumma)]]+Yhteenveto[[#This Row],[Lisäosat yhteensä]]+Yhteenveto[[#This Row],[Valtionosuuteen tehtävät vähennykset ja lisäykset, netto]]</f>
        <v>8129103.0018182909</v>
      </c>
      <c r="M48" s="34">
        <f>'Verotuloihin perust tasaus'!N53</f>
        <v>5951412.3619697662</v>
      </c>
      <c r="N48" s="303">
        <f>SUM(Yhteenveto[[#This Row],[Valtionosuus ennen verotuloihin perustuvaa valtionosuuden tasausta]]+Yhteenveto[[#This Row],[Verotuloihin perustuva valtionosuuden tasaus]])</f>
        <v>14080515.363788057</v>
      </c>
      <c r="O48" s="241">
        <f>Verokorvaukset!G46</f>
        <v>1217837.3063130216</v>
      </c>
      <c r="P48" s="372">
        <f>SUM(Yhteenveto[[#This Row],[Kunnan  peruspalvelujen valtionosuus ]:[Veroperustemuutoksista johtuvien veromenetysten korvaus]])</f>
        <v>15298352.670101078</v>
      </c>
      <c r="Q48" s="34">
        <f>Kotikuntakorvaus!F50</f>
        <v>263703.89640000003</v>
      </c>
      <c r="R48" s="341">
        <f>+Yhteenveto[[#This Row],[Kunnan  peruspalvelujen valtionosuus ]]+Yhteenveto[[#This Row],[Veroperustemuutoksista johtuvien veromenetysten korvaus]]+Yhteenveto[[#This Row],[Kotikuntakorvaus, netto]]</f>
        <v>15562056.566501079</v>
      </c>
      <c r="S48" s="11"/>
      <c r="T48"/>
    </row>
    <row r="49" spans="1:20" ht="15" x14ac:dyDescent="0.25">
      <c r="A49" s="32">
        <v>146</v>
      </c>
      <c r="B49" s="13" t="s">
        <v>54</v>
      </c>
      <c r="C49" s="15">
        <v>4382</v>
      </c>
      <c r="D49" s="15">
        <f>Ikärakenne[[#This Row],[Laskennalliset kustannukset, IKÄRAKENNE yhteensä, €]]</f>
        <v>4124775.7499999995</v>
      </c>
      <c r="E49" s="15">
        <f>'Lask. kustannukset MUUT'!AD55</f>
        <v>3615723.9904122674</v>
      </c>
      <c r="F49" s="231">
        <f>Yhteenveto[[#This Row],[Ikärakenne, laskennallinen kustannus]]+Yhteenveto[[#This Row],[Muut laskennalliset kustannukset ]]</f>
        <v>7740499.7404122669</v>
      </c>
      <c r="G49" s="451">
        <v>1516.35</v>
      </c>
      <c r="H49" s="17">
        <v>6644645.6999999993</v>
      </c>
      <c r="I49" s="339">
        <f>Yhteenveto[[#This Row],[Laskennalliset kustannukset yhteensä]]-Yhteenveto[[#This Row],[Omarahoitusosuus, €]]</f>
        <v>1095854.0404122677</v>
      </c>
      <c r="J49" s="33">
        <f>Lisäosat!U50</f>
        <v>1503597.4352960219</v>
      </c>
      <c r="K49" s="34">
        <f>'Muut lis_väh'!Q47</f>
        <v>13203.109275779338</v>
      </c>
      <c r="L49" s="231">
        <f>Yhteenveto[[#This Row],[Valtionosuus omarahoitusosuuden jälkeen (välisumma)]]+Yhteenveto[[#This Row],[Lisäosat yhteensä]]+Yhteenveto[[#This Row],[Valtionosuuteen tehtävät vähennykset ja lisäykset, netto]]</f>
        <v>2612654.5849840688</v>
      </c>
      <c r="M49" s="34">
        <f>'Verotuloihin perust tasaus'!N54</f>
        <v>895553.14162231702</v>
      </c>
      <c r="N49" s="303">
        <f>SUM(Yhteenveto[[#This Row],[Valtionosuus ennen verotuloihin perustuvaa valtionosuuden tasausta]]+Yhteenveto[[#This Row],[Verotuloihin perustuva valtionosuuden tasaus]])</f>
        <v>3508207.7266063858</v>
      </c>
      <c r="O49" s="241">
        <f>Verokorvaukset!G47</f>
        <v>795411.60481011565</v>
      </c>
      <c r="P49" s="372">
        <f>SUM(Yhteenveto[[#This Row],[Kunnan  peruspalvelujen valtionosuus ]:[Veroperustemuutoksista johtuvien veromenetysten korvaus]])</f>
        <v>4303619.3314165017</v>
      </c>
      <c r="Q49" s="34">
        <f>Kotikuntakorvaus!F51</f>
        <v>136852.65420000002</v>
      </c>
      <c r="R49" s="341">
        <f>+Yhteenveto[[#This Row],[Kunnan  peruspalvelujen valtionosuus ]]+Yhteenveto[[#This Row],[Veroperustemuutoksista johtuvien veromenetysten korvaus]]+Yhteenveto[[#This Row],[Kotikuntakorvaus, netto]]</f>
        <v>4440471.9856165014</v>
      </c>
      <c r="S49" s="11"/>
      <c r="T49"/>
    </row>
    <row r="50" spans="1:20" ht="15" x14ac:dyDescent="0.25">
      <c r="A50" s="32">
        <v>148</v>
      </c>
      <c r="B50" s="13" t="s">
        <v>55</v>
      </c>
      <c r="C50" s="15">
        <v>7224</v>
      </c>
      <c r="D50" s="15">
        <f>Ikärakenne[[#This Row],[Laskennalliset kustannukset, IKÄRAKENNE yhteensä, €]]</f>
        <v>9564617.0300000012</v>
      </c>
      <c r="E50" s="15">
        <f>'Lask. kustannukset MUUT'!AD56</f>
        <v>8281903.5228895284</v>
      </c>
      <c r="F50" s="231">
        <f>Yhteenveto[[#This Row],[Ikärakenne, laskennallinen kustannus]]+Yhteenveto[[#This Row],[Muut laskennalliset kustannukset ]]</f>
        <v>17846520.55288953</v>
      </c>
      <c r="G50" s="451">
        <v>1516.35</v>
      </c>
      <c r="H50" s="17">
        <v>10954112.399999999</v>
      </c>
      <c r="I50" s="339">
        <f>Yhteenveto[[#This Row],[Laskennalliset kustannukset yhteensä]]-Yhteenveto[[#This Row],[Omarahoitusosuus, €]]</f>
        <v>6892408.1528895311</v>
      </c>
      <c r="J50" s="33">
        <f>Lisäosat!U51</f>
        <v>3169339.026093639</v>
      </c>
      <c r="K50" s="34">
        <f>'Muut lis_väh'!Q48</f>
        <v>2380152.1888288176</v>
      </c>
      <c r="L50" s="231">
        <f>Yhteenveto[[#This Row],[Valtionosuus omarahoitusosuuden jälkeen (välisumma)]]+Yhteenveto[[#This Row],[Lisäosat yhteensä]]+Yhteenveto[[#This Row],[Valtionosuuteen tehtävät vähennykset ja lisäykset, netto]]</f>
        <v>12441899.367811989</v>
      </c>
      <c r="M50" s="34">
        <f>'Verotuloihin perust tasaus'!N55</f>
        <v>-43150.498940316531</v>
      </c>
      <c r="N50" s="303">
        <f>SUM(Yhteenveto[[#This Row],[Valtionosuus ennen verotuloihin perustuvaa valtionosuuden tasausta]]+Yhteenveto[[#This Row],[Verotuloihin perustuva valtionosuuden tasaus]])</f>
        <v>12398748.868871672</v>
      </c>
      <c r="O50" s="241">
        <f>Verokorvaukset!G48</f>
        <v>807056.68216537999</v>
      </c>
      <c r="P50" s="372">
        <f>SUM(Yhteenveto[[#This Row],[Kunnan  peruspalvelujen valtionosuus ]:[Veroperustemuutoksista johtuvien veromenetysten korvaus]])</f>
        <v>13205805.551037053</v>
      </c>
      <c r="Q50" s="34">
        <f>Kotikuntakorvaus!F52</f>
        <v>-68176.291800000006</v>
      </c>
      <c r="R50" s="341">
        <f>+Yhteenveto[[#This Row],[Kunnan  peruspalvelujen valtionosuus ]]+Yhteenveto[[#This Row],[Veroperustemuutoksista johtuvien veromenetysten korvaus]]+Yhteenveto[[#This Row],[Kotikuntakorvaus, netto]]</f>
        <v>13137629.259237053</v>
      </c>
      <c r="S50" s="11"/>
      <c r="T50"/>
    </row>
    <row r="51" spans="1:20" ht="15" x14ac:dyDescent="0.25">
      <c r="A51" s="32">
        <v>149</v>
      </c>
      <c r="B51" s="13" t="s">
        <v>56</v>
      </c>
      <c r="C51" s="15">
        <v>5402</v>
      </c>
      <c r="D51" s="15">
        <f>Ikärakenne[[#This Row],[Laskennalliset kustannukset, IKÄRAKENNE yhteensä, €]]</f>
        <v>8399781.5</v>
      </c>
      <c r="E51" s="15">
        <f>'Lask. kustannukset MUUT'!AD57</f>
        <v>2325961.6145046698</v>
      </c>
      <c r="F51" s="231">
        <f>Yhteenveto[[#This Row],[Ikärakenne, laskennallinen kustannus]]+Yhteenveto[[#This Row],[Muut laskennalliset kustannukset ]]</f>
        <v>10725743.114504669</v>
      </c>
      <c r="G51" s="451">
        <v>1516.35</v>
      </c>
      <c r="H51" s="17">
        <v>8191322.6999999993</v>
      </c>
      <c r="I51" s="339">
        <f>Yhteenveto[[#This Row],[Laskennalliset kustannukset yhteensä]]-Yhteenveto[[#This Row],[Omarahoitusosuus, €]]</f>
        <v>2534420.4145046696</v>
      </c>
      <c r="J51" s="33">
        <f>Lisäosat!U52</f>
        <v>169609.65281266489</v>
      </c>
      <c r="K51" s="34">
        <f>'Muut lis_väh'!Q49</f>
        <v>348634.68952355511</v>
      </c>
      <c r="L51" s="231">
        <f>Yhteenveto[[#This Row],[Valtionosuus omarahoitusosuuden jälkeen (välisumma)]]+Yhteenveto[[#This Row],[Lisäosat yhteensä]]+Yhteenveto[[#This Row],[Valtionosuuteen tehtävät vähennykset ja lisäykset, netto]]</f>
        <v>3052664.7568408893</v>
      </c>
      <c r="M51" s="34">
        <f>'Verotuloihin perust tasaus'!N56</f>
        <v>-64223.15540082517</v>
      </c>
      <c r="N51" s="303">
        <f>SUM(Yhteenveto[[#This Row],[Valtionosuus ennen verotuloihin perustuvaa valtionosuuden tasausta]]+Yhteenveto[[#This Row],[Verotuloihin perustuva valtionosuuden tasaus]])</f>
        <v>2988441.6014400641</v>
      </c>
      <c r="O51" s="241">
        <f>Verokorvaukset!G49</f>
        <v>586993.44220854552</v>
      </c>
      <c r="P51" s="372">
        <f>SUM(Yhteenveto[[#This Row],[Kunnan  peruspalvelujen valtionosuus ]:[Veroperustemuutoksista johtuvien veromenetysten korvaus]])</f>
        <v>3575435.0436486099</v>
      </c>
      <c r="Q51" s="34">
        <f>Kotikuntakorvaus!F53</f>
        <v>-2580614.3313000002</v>
      </c>
      <c r="R51" s="341">
        <f>+Yhteenveto[[#This Row],[Kunnan  peruspalvelujen valtionosuus ]]+Yhteenveto[[#This Row],[Veroperustemuutoksista johtuvien veromenetysten korvaus]]+Yhteenveto[[#This Row],[Kotikuntakorvaus, netto]]</f>
        <v>994820.7123486097</v>
      </c>
      <c r="S51" s="11"/>
      <c r="T51"/>
    </row>
    <row r="52" spans="1:20" ht="15" x14ac:dyDescent="0.25">
      <c r="A52" s="32">
        <v>151</v>
      </c>
      <c r="B52" s="13" t="s">
        <v>57</v>
      </c>
      <c r="C52" s="15">
        <v>1794</v>
      </c>
      <c r="D52" s="15">
        <f>Ikärakenne[[#This Row],[Laskennalliset kustannukset, IKÄRAKENNE yhteensä, €]]</f>
        <v>2359530.1699999995</v>
      </c>
      <c r="E52" s="15">
        <f>'Lask. kustannukset MUUT'!AD58</f>
        <v>886475.76524430397</v>
      </c>
      <c r="F52" s="231">
        <f>Yhteenveto[[#This Row],[Ikärakenne, laskennallinen kustannus]]+Yhteenveto[[#This Row],[Muut laskennalliset kustannukset ]]</f>
        <v>3246005.9352443032</v>
      </c>
      <c r="G52" s="451">
        <v>1516.35</v>
      </c>
      <c r="H52" s="17">
        <v>2720331.9</v>
      </c>
      <c r="I52" s="339">
        <f>Yhteenveto[[#This Row],[Laskennalliset kustannukset yhteensä]]-Yhteenveto[[#This Row],[Omarahoitusosuus, €]]</f>
        <v>525674.03524430329</v>
      </c>
      <c r="J52" s="33">
        <f>Lisäosat!U53</f>
        <v>251245.37134903111</v>
      </c>
      <c r="K52" s="34">
        <f>'Muut lis_väh'!Q50</f>
        <v>-549230.44780100102</v>
      </c>
      <c r="L52" s="231">
        <f>Yhteenveto[[#This Row],[Valtionosuus omarahoitusosuuden jälkeen (välisumma)]]+Yhteenveto[[#This Row],[Lisäosat yhteensä]]+Yhteenveto[[#This Row],[Valtionosuuteen tehtävät vähennykset ja lisäykset, netto]]</f>
        <v>227688.95879233337</v>
      </c>
      <c r="M52" s="34">
        <f>'Verotuloihin perust tasaus'!N57</f>
        <v>306164.47523045458</v>
      </c>
      <c r="N52" s="303">
        <f>SUM(Yhteenveto[[#This Row],[Valtionosuus ennen verotuloihin perustuvaa valtionosuuden tasausta]]+Yhteenveto[[#This Row],[Verotuloihin perustuva valtionosuuden tasaus]])</f>
        <v>533853.43402278796</v>
      </c>
      <c r="O52" s="241">
        <f>Verokorvaukset!G50</f>
        <v>385802.98401060351</v>
      </c>
      <c r="P52" s="372">
        <f>SUM(Yhteenveto[[#This Row],[Kunnan  peruspalvelujen valtionosuus ]:[Veroperustemuutoksista johtuvien veromenetysten korvaus]])</f>
        <v>919656.41803339147</v>
      </c>
      <c r="Q52" s="34">
        <f>Kotikuntakorvaus!F54</f>
        <v>11584.968900000003</v>
      </c>
      <c r="R52" s="341">
        <f>+Yhteenveto[[#This Row],[Kunnan  peruspalvelujen valtionosuus ]]+Yhteenveto[[#This Row],[Veroperustemuutoksista johtuvien veromenetysten korvaus]]+Yhteenveto[[#This Row],[Kotikuntakorvaus, netto]]</f>
        <v>931241.38693339145</v>
      </c>
      <c r="S52" s="11"/>
      <c r="T52"/>
    </row>
    <row r="53" spans="1:20" ht="15" x14ac:dyDescent="0.25">
      <c r="A53" s="32">
        <v>152</v>
      </c>
      <c r="B53" s="13" t="s">
        <v>58</v>
      </c>
      <c r="C53" s="15">
        <v>4319</v>
      </c>
      <c r="D53" s="15">
        <f>Ikärakenne[[#This Row],[Laskennalliset kustannukset, IKÄRAKENNE yhteensä, €]]</f>
        <v>7067623.0099999988</v>
      </c>
      <c r="E53" s="15">
        <f>'Lask. kustannukset MUUT'!AD59</f>
        <v>898286.41595850862</v>
      </c>
      <c r="F53" s="231">
        <f>Yhteenveto[[#This Row],[Ikärakenne, laskennallinen kustannus]]+Yhteenveto[[#This Row],[Muut laskennalliset kustannukset ]]</f>
        <v>7965909.4259585077</v>
      </c>
      <c r="G53" s="451">
        <v>1516.35</v>
      </c>
      <c r="H53" s="17">
        <v>6549115.6499999994</v>
      </c>
      <c r="I53" s="339">
        <f>Yhteenveto[[#This Row],[Laskennalliset kustannukset yhteensä]]-Yhteenveto[[#This Row],[Omarahoitusosuus, €]]</f>
        <v>1416793.7759585083</v>
      </c>
      <c r="J53" s="33">
        <f>Lisäosat!U54</f>
        <v>131359.54215144942</v>
      </c>
      <c r="K53" s="34">
        <f>'Muut lis_väh'!Q51</f>
        <v>-192203.63202596398</v>
      </c>
      <c r="L53" s="231">
        <f>Yhteenveto[[#This Row],[Valtionosuus omarahoitusosuuden jälkeen (välisumma)]]+Yhteenveto[[#This Row],[Lisäosat yhteensä]]+Yhteenveto[[#This Row],[Valtionosuuteen tehtävät vähennykset ja lisäykset, netto]]</f>
        <v>1355949.6860839939</v>
      </c>
      <c r="M53" s="34">
        <f>'Verotuloihin perust tasaus'!N58</f>
        <v>2159001.5046590879</v>
      </c>
      <c r="N53" s="303">
        <f>SUM(Yhteenveto[[#This Row],[Valtionosuus ennen verotuloihin perustuvaa valtionosuuden tasausta]]+Yhteenveto[[#This Row],[Verotuloihin perustuva valtionosuuden tasaus]])</f>
        <v>3514951.1907430817</v>
      </c>
      <c r="O53" s="241">
        <f>Verokorvaukset!G51</f>
        <v>664550.66462666681</v>
      </c>
      <c r="P53" s="372">
        <f>SUM(Yhteenveto[[#This Row],[Kunnan  peruspalvelujen valtionosuus ]:[Veroperustemuutoksista johtuvien veromenetysten korvaus]])</f>
        <v>4179501.8553697485</v>
      </c>
      <c r="Q53" s="34">
        <f>Kotikuntakorvaus!F55</f>
        <v>396722.67600000015</v>
      </c>
      <c r="R53" s="341">
        <f>+Yhteenveto[[#This Row],[Kunnan  peruspalvelujen valtionosuus ]]+Yhteenveto[[#This Row],[Veroperustemuutoksista johtuvien veromenetysten korvaus]]+Yhteenveto[[#This Row],[Kotikuntakorvaus, netto]]</f>
        <v>4576224.5313697485</v>
      </c>
      <c r="S53" s="11"/>
      <c r="T53"/>
    </row>
    <row r="54" spans="1:20" ht="15" x14ac:dyDescent="0.25">
      <c r="A54" s="32">
        <v>153</v>
      </c>
      <c r="B54" s="13" t="s">
        <v>59</v>
      </c>
      <c r="C54" s="15">
        <v>24724</v>
      </c>
      <c r="D54" s="15">
        <f>Ikärakenne[[#This Row],[Laskennalliset kustannukset, IKÄRAKENNE yhteensä, €]]</f>
        <v>31393319.610000003</v>
      </c>
      <c r="E54" s="15">
        <f>'Lask. kustannukset MUUT'!AD60</f>
        <v>10126774.871745925</v>
      </c>
      <c r="F54" s="231">
        <f>Yhteenveto[[#This Row],[Ikärakenne, laskennallinen kustannus]]+Yhteenveto[[#This Row],[Muut laskennalliset kustannukset ]]</f>
        <v>41520094.481745929</v>
      </c>
      <c r="G54" s="451">
        <v>1516.35</v>
      </c>
      <c r="H54" s="17">
        <v>37490237.399999999</v>
      </c>
      <c r="I54" s="339">
        <f>Yhteenveto[[#This Row],[Laskennalliset kustannukset yhteensä]]-Yhteenveto[[#This Row],[Omarahoitusosuus, €]]</f>
        <v>4029857.08174593</v>
      </c>
      <c r="J54" s="33">
        <f>Lisäosat!U55</f>
        <v>821142.96228711982</v>
      </c>
      <c r="K54" s="34">
        <f>'Muut lis_väh'!Q52</f>
        <v>6821117.2078269469</v>
      </c>
      <c r="L54" s="231">
        <f>Yhteenveto[[#This Row],[Valtionosuus omarahoitusosuuden jälkeen (välisumma)]]+Yhteenveto[[#This Row],[Lisäosat yhteensä]]+Yhteenveto[[#This Row],[Valtionosuuteen tehtävät vähennykset ja lisäykset, netto]]</f>
        <v>11672117.251859996</v>
      </c>
      <c r="M54" s="34">
        <f>'Verotuloihin perust tasaus'!N59</f>
        <v>6789374.6815577028</v>
      </c>
      <c r="N54" s="303">
        <f>SUM(Yhteenveto[[#This Row],[Valtionosuus ennen verotuloihin perustuvaa valtionosuuden tasausta]]+Yhteenveto[[#This Row],[Verotuloihin perustuva valtionosuuden tasaus]])</f>
        <v>18461491.9334177</v>
      </c>
      <c r="O54" s="241">
        <f>Verokorvaukset!G52</f>
        <v>2239436.7162525817</v>
      </c>
      <c r="P54" s="372">
        <f>SUM(Yhteenveto[[#This Row],[Kunnan  peruspalvelujen valtionosuus ]:[Veroperustemuutoksista johtuvien veromenetysten korvaus]])</f>
        <v>20700928.649670281</v>
      </c>
      <c r="Q54" s="34">
        <f>Kotikuntakorvaus!F56</f>
        <v>-929814.60461999988</v>
      </c>
      <c r="R54" s="341">
        <f>+Yhteenveto[[#This Row],[Kunnan  peruspalvelujen valtionosuus ]]+Yhteenveto[[#This Row],[Veroperustemuutoksista johtuvien veromenetysten korvaus]]+Yhteenveto[[#This Row],[Kotikuntakorvaus, netto]]</f>
        <v>19771114.045050282</v>
      </c>
      <c r="S54" s="11"/>
      <c r="T54"/>
    </row>
    <row r="55" spans="1:20" ht="15" x14ac:dyDescent="0.25">
      <c r="A55" s="32">
        <v>165</v>
      </c>
      <c r="B55" s="13" t="s">
        <v>60</v>
      </c>
      <c r="C55" s="15">
        <v>16015</v>
      </c>
      <c r="D55" s="15">
        <f>Ikärakenne[[#This Row],[Laskennalliset kustannukset, IKÄRAKENNE yhteensä, €]]</f>
        <v>26923272.68</v>
      </c>
      <c r="E55" s="15">
        <f>'Lask. kustannukset MUUT'!AD61</f>
        <v>3687825.2777707078</v>
      </c>
      <c r="F55" s="231">
        <f>Yhteenveto[[#This Row],[Ikärakenne, laskennallinen kustannus]]+Yhteenveto[[#This Row],[Muut laskennalliset kustannukset ]]</f>
        <v>30611097.957770709</v>
      </c>
      <c r="G55" s="451">
        <v>1516.35</v>
      </c>
      <c r="H55" s="17">
        <v>24284345.25</v>
      </c>
      <c r="I55" s="339">
        <f>Yhteenveto[[#This Row],[Laskennalliset kustannukset yhteensä]]-Yhteenveto[[#This Row],[Omarahoitusosuus, €]]</f>
        <v>6326752.7077707089</v>
      </c>
      <c r="J55" s="33">
        <f>Lisäosat!U56</f>
        <v>494641.6236352385</v>
      </c>
      <c r="K55" s="34">
        <f>'Muut lis_väh'!Q53</f>
        <v>-727316.2283940179</v>
      </c>
      <c r="L55" s="231">
        <f>Yhteenveto[[#This Row],[Valtionosuus omarahoitusosuuden jälkeen (välisumma)]]+Yhteenveto[[#This Row],[Lisäosat yhteensä]]+Yhteenveto[[#This Row],[Valtionosuuteen tehtävät vähennykset ja lisäykset, netto]]</f>
        <v>6094078.1030119294</v>
      </c>
      <c r="M55" s="34">
        <f>'Verotuloihin perust tasaus'!N60</f>
        <v>3525475.6965456665</v>
      </c>
      <c r="N55" s="303">
        <f>SUM(Yhteenveto[[#This Row],[Valtionosuus ennen verotuloihin perustuvaa valtionosuuden tasausta]]+Yhteenveto[[#This Row],[Verotuloihin perustuva valtionosuuden tasaus]])</f>
        <v>9619553.7995575964</v>
      </c>
      <c r="O55" s="241">
        <f>Verokorvaukset!G53</f>
        <v>1390502.3948606891</v>
      </c>
      <c r="P55" s="372">
        <f>SUM(Yhteenveto[[#This Row],[Kunnan  peruspalvelujen valtionosuus ]:[Veroperustemuutoksista johtuvien veromenetysten korvaus]])</f>
        <v>11010056.194418285</v>
      </c>
      <c r="Q55" s="34">
        <f>Kotikuntakorvaus!F57</f>
        <v>353466.56910000014</v>
      </c>
      <c r="R55" s="341">
        <f>+Yhteenveto[[#This Row],[Kunnan  peruspalvelujen valtionosuus ]]+Yhteenveto[[#This Row],[Veroperustemuutoksista johtuvien veromenetysten korvaus]]+Yhteenveto[[#This Row],[Kotikuntakorvaus, netto]]</f>
        <v>11363522.763518285</v>
      </c>
      <c r="S55" s="11"/>
      <c r="T55"/>
    </row>
    <row r="56" spans="1:20" ht="15" x14ac:dyDescent="0.25">
      <c r="A56" s="32">
        <v>167</v>
      </c>
      <c r="B56" s="13" t="s">
        <v>61</v>
      </c>
      <c r="C56" s="15">
        <v>78741</v>
      </c>
      <c r="D56" s="15">
        <f>Ikärakenne[[#This Row],[Laskennalliset kustannukset, IKÄRAKENNE yhteensä, €]]</f>
        <v>111223247.66</v>
      </c>
      <c r="E56" s="15">
        <f>'Lask. kustannukset MUUT'!AD62</f>
        <v>30008806.728256866</v>
      </c>
      <c r="F56" s="231">
        <f>Yhteenveto[[#This Row],[Ikärakenne, laskennallinen kustannus]]+Yhteenveto[[#This Row],[Muut laskennalliset kustannukset ]]</f>
        <v>141232054.38825685</v>
      </c>
      <c r="G56" s="451">
        <v>1516.35</v>
      </c>
      <c r="H56" s="17">
        <v>119398915.34999999</v>
      </c>
      <c r="I56" s="339">
        <f>Yhteenveto[[#This Row],[Laskennalliset kustannukset yhteensä]]-Yhteenveto[[#This Row],[Omarahoitusosuus, €]]</f>
        <v>21833139.038256854</v>
      </c>
      <c r="J56" s="33">
        <f>Lisäosat!U57</f>
        <v>3389664.0278383149</v>
      </c>
      <c r="K56" s="34">
        <f>'Muut lis_väh'!Q54</f>
        <v>-7018525.0219941456</v>
      </c>
      <c r="L56" s="231">
        <f>Yhteenveto[[#This Row],[Valtionosuus omarahoitusosuuden jälkeen (välisumma)]]+Yhteenveto[[#This Row],[Lisäosat yhteensä]]+Yhteenveto[[#This Row],[Valtionosuuteen tehtävät vähennykset ja lisäykset, netto]]</f>
        <v>18204278.044101022</v>
      </c>
      <c r="M56" s="34">
        <f>'Verotuloihin perust tasaus'!N61</f>
        <v>26091615.150072675</v>
      </c>
      <c r="N56" s="303">
        <f>SUM(Yhteenveto[[#This Row],[Valtionosuus ennen verotuloihin perustuvaa valtionosuuden tasausta]]+Yhteenveto[[#This Row],[Verotuloihin perustuva valtionosuuden tasaus]])</f>
        <v>44295893.194173694</v>
      </c>
      <c r="O56" s="241">
        <f>Verokorvaukset!G54</f>
        <v>9262806.1410281658</v>
      </c>
      <c r="P56" s="372">
        <f>SUM(Yhteenveto[[#This Row],[Kunnan  peruspalvelujen valtionosuus ]:[Veroperustemuutoksista johtuvien veromenetysten korvaus]])</f>
        <v>53558699.335201859</v>
      </c>
      <c r="Q56" s="34">
        <f>Kotikuntakorvaus!F58</f>
        <v>-11132121.633659996</v>
      </c>
      <c r="R56" s="341">
        <f>+Yhteenveto[[#This Row],[Kunnan  peruspalvelujen valtionosuus ]]+Yhteenveto[[#This Row],[Veroperustemuutoksista johtuvien veromenetysten korvaus]]+Yhteenveto[[#This Row],[Kotikuntakorvaus, netto]]</f>
        <v>42426577.701541863</v>
      </c>
      <c r="S56" s="11"/>
      <c r="T56"/>
    </row>
    <row r="57" spans="1:20" ht="15" x14ac:dyDescent="0.25">
      <c r="A57" s="32">
        <v>169</v>
      </c>
      <c r="B57" s="13" t="s">
        <v>62</v>
      </c>
      <c r="C57" s="15">
        <v>4848</v>
      </c>
      <c r="D57" s="15">
        <f>Ikärakenne[[#This Row],[Laskennalliset kustannukset, IKÄRAKENNE yhteensä, €]]</f>
        <v>7614408.3099999987</v>
      </c>
      <c r="E57" s="15">
        <f>'Lask. kustannukset MUUT'!AD63</f>
        <v>1078517.9591644383</v>
      </c>
      <c r="F57" s="231">
        <f>Yhteenveto[[#This Row],[Ikärakenne, laskennallinen kustannus]]+Yhteenveto[[#This Row],[Muut laskennalliset kustannukset ]]</f>
        <v>8692926.2691644374</v>
      </c>
      <c r="G57" s="451">
        <v>1516.35</v>
      </c>
      <c r="H57" s="17">
        <v>7351264.7999999998</v>
      </c>
      <c r="I57" s="339">
        <f>Yhteenveto[[#This Row],[Laskennalliset kustannukset yhteensä]]-Yhteenveto[[#This Row],[Omarahoitusosuus, €]]</f>
        <v>1341661.4691644376</v>
      </c>
      <c r="J57" s="33">
        <f>Lisäosat!U58</f>
        <v>127571.08892238335</v>
      </c>
      <c r="K57" s="34">
        <f>'Muut lis_väh'!Q55</f>
        <v>41154.073515243435</v>
      </c>
      <c r="L57" s="231">
        <f>Yhteenveto[[#This Row],[Valtionosuus omarahoitusosuuden jälkeen (välisumma)]]+Yhteenveto[[#This Row],[Lisäosat yhteensä]]+Yhteenveto[[#This Row],[Valtionosuuteen tehtävät vähennykset ja lisäykset, netto]]</f>
        <v>1510386.6316020642</v>
      </c>
      <c r="M57" s="34">
        <f>'Verotuloihin perust tasaus'!N62</f>
        <v>1968719.4022130142</v>
      </c>
      <c r="N57" s="303">
        <f>SUM(Yhteenveto[[#This Row],[Valtionosuus ennen verotuloihin perustuvaa valtionosuuden tasausta]]+Yhteenveto[[#This Row],[Verotuloihin perustuva valtionosuuden tasaus]])</f>
        <v>3479106.0338150784</v>
      </c>
      <c r="O57" s="241">
        <f>Verokorvaukset!G55</f>
        <v>526842.4029010986</v>
      </c>
      <c r="P57" s="372">
        <f>SUM(Yhteenveto[[#This Row],[Kunnan  peruspalvelujen valtionosuus ]:[Veroperustemuutoksista johtuvien veromenetysten korvaus]])</f>
        <v>4005948.436716177</v>
      </c>
      <c r="Q57" s="34">
        <f>Kotikuntakorvaus!F59</f>
        <v>-69926.538900000014</v>
      </c>
      <c r="R57" s="341">
        <f>+Yhteenveto[[#This Row],[Kunnan  peruspalvelujen valtionosuus ]]+Yhteenveto[[#This Row],[Veroperustemuutoksista johtuvien veromenetysten korvaus]]+Yhteenveto[[#This Row],[Kotikuntakorvaus, netto]]</f>
        <v>3936021.897816177</v>
      </c>
      <c r="S57" s="11"/>
      <c r="T57"/>
    </row>
    <row r="58" spans="1:20" ht="15" x14ac:dyDescent="0.25">
      <c r="A58" s="32">
        <v>171</v>
      </c>
      <c r="B58" s="13" t="s">
        <v>63</v>
      </c>
      <c r="C58" s="15">
        <v>4552</v>
      </c>
      <c r="D58" s="15">
        <f>Ikärakenne[[#This Row],[Laskennalliset kustannukset, IKÄRAKENNE yhteensä, €]]</f>
        <v>6438785.0499999998</v>
      </c>
      <c r="E58" s="15">
        <f>'Lask. kustannukset MUUT'!AD64</f>
        <v>1715056.3216430433</v>
      </c>
      <c r="F58" s="231">
        <f>Yhteenveto[[#This Row],[Ikärakenne, laskennallinen kustannus]]+Yhteenveto[[#This Row],[Muut laskennalliset kustannukset ]]</f>
        <v>8153841.3716430431</v>
      </c>
      <c r="G58" s="451">
        <v>1516.35</v>
      </c>
      <c r="H58" s="17">
        <v>6902425.1999999993</v>
      </c>
      <c r="I58" s="339">
        <f>Yhteenveto[[#This Row],[Laskennalliset kustannukset yhteensä]]-Yhteenveto[[#This Row],[Omarahoitusosuus, €]]</f>
        <v>1251416.1716430439</v>
      </c>
      <c r="J58" s="33">
        <f>Lisäosat!U59</f>
        <v>168932.48867711896</v>
      </c>
      <c r="K58" s="34">
        <f>'Muut lis_väh'!Q56</f>
        <v>-250929.07928769058</v>
      </c>
      <c r="L58" s="231">
        <f>Yhteenveto[[#This Row],[Valtionosuus omarahoitusosuuden jälkeen (välisumma)]]+Yhteenveto[[#This Row],[Lisäosat yhteensä]]+Yhteenveto[[#This Row],[Valtionosuuteen tehtävät vähennykset ja lisäykset, netto]]</f>
        <v>1169419.5810324722</v>
      </c>
      <c r="M58" s="34">
        <f>'Verotuloihin perust tasaus'!N63</f>
        <v>1550754.8094720545</v>
      </c>
      <c r="N58" s="303">
        <f>SUM(Yhteenveto[[#This Row],[Valtionosuus ennen verotuloihin perustuvaa valtionosuuden tasausta]]+Yhteenveto[[#This Row],[Verotuloihin perustuva valtionosuuden tasaus]])</f>
        <v>2720174.3905045269</v>
      </c>
      <c r="O58" s="241">
        <f>Verokorvaukset!G56</f>
        <v>721739.02398685063</v>
      </c>
      <c r="P58" s="372">
        <f>SUM(Yhteenveto[[#This Row],[Kunnan  peruspalvelujen valtionosuus ]:[Veroperustemuutoksista johtuvien veromenetysten korvaus]])</f>
        <v>3441913.4144913778</v>
      </c>
      <c r="Q58" s="34">
        <f>Kotikuntakorvaus!F60</f>
        <v>35004.942000000025</v>
      </c>
      <c r="R58" s="341">
        <f>+Yhteenveto[[#This Row],[Kunnan  peruspalvelujen valtionosuus ]]+Yhteenveto[[#This Row],[Veroperustemuutoksista johtuvien veromenetysten korvaus]]+Yhteenveto[[#This Row],[Kotikuntakorvaus, netto]]</f>
        <v>3476918.3564913776</v>
      </c>
      <c r="S58" s="11"/>
      <c r="T58"/>
    </row>
    <row r="59" spans="1:20" ht="15" x14ac:dyDescent="0.25">
      <c r="A59" s="32">
        <v>172</v>
      </c>
      <c r="B59" s="13" t="s">
        <v>64</v>
      </c>
      <c r="C59" s="15">
        <v>4099</v>
      </c>
      <c r="D59" s="15">
        <f>Ikärakenne[[#This Row],[Laskennalliset kustannukset, IKÄRAKENNE yhteensä, €]]</f>
        <v>4636642.6499999994</v>
      </c>
      <c r="E59" s="15">
        <f>'Lask. kustannukset MUUT'!AD65</f>
        <v>1929827.6557594654</v>
      </c>
      <c r="F59" s="231">
        <f>Yhteenveto[[#This Row],[Ikärakenne, laskennallinen kustannus]]+Yhteenveto[[#This Row],[Muut laskennalliset kustannukset ]]</f>
        <v>6566470.3057594653</v>
      </c>
      <c r="G59" s="451">
        <v>1516.35</v>
      </c>
      <c r="H59" s="17">
        <v>6215518.6499999994</v>
      </c>
      <c r="I59" s="339">
        <f>Yhteenveto[[#This Row],[Laskennalliset kustannukset yhteensä]]-Yhteenveto[[#This Row],[Omarahoitusosuus, €]]</f>
        <v>350951.65575946588</v>
      </c>
      <c r="J59" s="33">
        <f>Lisäosat!U60</f>
        <v>706703.82035730989</v>
      </c>
      <c r="K59" s="34">
        <f>'Muut lis_väh'!Q57</f>
        <v>-254238.98599221939</v>
      </c>
      <c r="L59" s="231">
        <f>Yhteenveto[[#This Row],[Valtionosuus omarahoitusosuuden jälkeen (välisumma)]]+Yhteenveto[[#This Row],[Lisäosat yhteensä]]+Yhteenveto[[#This Row],[Valtionosuuteen tehtävät vähennykset ja lisäykset, netto]]</f>
        <v>803416.49012455635</v>
      </c>
      <c r="M59" s="34">
        <f>'Verotuloihin perust tasaus'!N64</f>
        <v>1663901.7536503673</v>
      </c>
      <c r="N59" s="303">
        <f>SUM(Yhteenveto[[#This Row],[Valtionosuus ennen verotuloihin perustuvaa valtionosuuden tasausta]]+Yhteenveto[[#This Row],[Verotuloihin perustuva valtionosuuden tasaus]])</f>
        <v>2467318.2437749235</v>
      </c>
      <c r="O59" s="241">
        <f>Verokorvaukset!G57</f>
        <v>726552.72905258299</v>
      </c>
      <c r="P59" s="372">
        <f>SUM(Yhteenveto[[#This Row],[Kunnan  peruspalvelujen valtionosuus ]:[Veroperustemuutoksista johtuvien veromenetysten korvaus]])</f>
        <v>3193870.9728275063</v>
      </c>
      <c r="Q59" s="34">
        <f>Kotikuntakorvaus!F61</f>
        <v>134518.99140000006</v>
      </c>
      <c r="R59" s="341">
        <f>+Yhteenveto[[#This Row],[Kunnan  peruspalvelujen valtionosuus ]]+Yhteenveto[[#This Row],[Veroperustemuutoksista johtuvien veromenetysten korvaus]]+Yhteenveto[[#This Row],[Kotikuntakorvaus, netto]]</f>
        <v>3328389.9642275064</v>
      </c>
      <c r="S59" s="11"/>
      <c r="T59"/>
    </row>
    <row r="60" spans="1:20" ht="15" x14ac:dyDescent="0.25">
      <c r="A60" s="32">
        <v>176</v>
      </c>
      <c r="B60" s="13" t="s">
        <v>65</v>
      </c>
      <c r="C60" s="15">
        <v>4160</v>
      </c>
      <c r="D60" s="15">
        <f>Ikärakenne[[#This Row],[Laskennalliset kustannukset, IKÄRAKENNE yhteensä, €]]</f>
        <v>4157190.71</v>
      </c>
      <c r="E60" s="15">
        <f>'Lask. kustannukset MUUT'!AD66</f>
        <v>2564784.818352411</v>
      </c>
      <c r="F60" s="231">
        <f>Yhteenveto[[#This Row],[Ikärakenne, laskennallinen kustannus]]+Yhteenveto[[#This Row],[Muut laskennalliset kustannukset ]]</f>
        <v>6721975.5283524115</v>
      </c>
      <c r="G60" s="451">
        <v>1516.35</v>
      </c>
      <c r="H60" s="17">
        <v>6308016</v>
      </c>
      <c r="I60" s="339">
        <f>Yhteenveto[[#This Row],[Laskennalliset kustannukset yhteensä]]-Yhteenveto[[#This Row],[Omarahoitusosuus, €]]</f>
        <v>413959.52835241146</v>
      </c>
      <c r="J60" s="33">
        <f>Lisäosat!U61</f>
        <v>1378274.8892257982</v>
      </c>
      <c r="K60" s="34">
        <f>'Muut lis_väh'!Q58</f>
        <v>-2146264.3450952866</v>
      </c>
      <c r="L60" s="231">
        <f>Yhteenveto[[#This Row],[Valtionosuus omarahoitusosuuden jälkeen (välisumma)]]+Yhteenveto[[#This Row],[Lisäosat yhteensä]]+Yhteenveto[[#This Row],[Valtionosuuteen tehtävät vähennykset ja lisäykset, netto]]</f>
        <v>-354029.92751707695</v>
      </c>
      <c r="M60" s="34">
        <f>'Verotuloihin perust tasaus'!N65</f>
        <v>2090229.1359541211</v>
      </c>
      <c r="N60" s="303">
        <f>SUM(Yhteenveto[[#This Row],[Valtionosuus ennen verotuloihin perustuvaa valtionosuuden tasausta]]+Yhteenveto[[#This Row],[Verotuloihin perustuva valtionosuuden tasaus]])</f>
        <v>1736199.2084370442</v>
      </c>
      <c r="O60" s="241">
        <f>Verokorvaukset!G58</f>
        <v>792085.32181878027</v>
      </c>
      <c r="P60" s="372">
        <f>SUM(Yhteenveto[[#This Row],[Kunnan  peruspalvelujen valtionosuus ]:[Veroperustemuutoksista johtuvien veromenetysten korvaus]])</f>
        <v>2528284.5302558243</v>
      </c>
      <c r="Q60" s="34">
        <f>Kotikuntakorvaus!F62</f>
        <v>-240200.57820000005</v>
      </c>
      <c r="R60" s="341">
        <f>+Yhteenveto[[#This Row],[Kunnan  peruspalvelujen valtionosuus ]]+Yhteenveto[[#This Row],[Veroperustemuutoksista johtuvien veromenetysten korvaus]]+Yhteenveto[[#This Row],[Kotikuntakorvaus, netto]]</f>
        <v>2288083.9520558245</v>
      </c>
      <c r="S60" s="11"/>
      <c r="T60"/>
    </row>
    <row r="61" spans="1:20" ht="15" x14ac:dyDescent="0.25">
      <c r="A61" s="32">
        <v>177</v>
      </c>
      <c r="B61" s="13" t="s">
        <v>66</v>
      </c>
      <c r="C61" s="15">
        <v>1668</v>
      </c>
      <c r="D61" s="15">
        <f>Ikärakenne[[#This Row],[Laskennalliset kustannukset, IKÄRAKENNE yhteensä, €]]</f>
        <v>2336512.8200000003</v>
      </c>
      <c r="E61" s="15">
        <f>'Lask. kustannukset MUUT'!AD67</f>
        <v>476846.54619495012</v>
      </c>
      <c r="F61" s="231">
        <f>Yhteenveto[[#This Row],[Ikärakenne, laskennallinen kustannus]]+Yhteenveto[[#This Row],[Muut laskennalliset kustannukset ]]</f>
        <v>2813359.3661949504</v>
      </c>
      <c r="G61" s="451">
        <v>1516.35</v>
      </c>
      <c r="H61" s="17">
        <v>2529271.7999999998</v>
      </c>
      <c r="I61" s="339">
        <f>Yhteenveto[[#This Row],[Laskennalliset kustannukset yhteensä]]-Yhteenveto[[#This Row],[Omarahoitusosuus, €]]</f>
        <v>284087.5661949506</v>
      </c>
      <c r="J61" s="33">
        <f>Lisäosat!U62</f>
        <v>129398.64819605477</v>
      </c>
      <c r="K61" s="34">
        <f>'Muut lis_väh'!Q59</f>
        <v>524127.97397218196</v>
      </c>
      <c r="L61" s="231">
        <f>Yhteenveto[[#This Row],[Valtionosuus omarahoitusosuuden jälkeen (välisumma)]]+Yhteenveto[[#This Row],[Lisäosat yhteensä]]+Yhteenveto[[#This Row],[Valtionosuuteen tehtävät vähennykset ja lisäykset, netto]]</f>
        <v>937614.18836318725</v>
      </c>
      <c r="M61" s="34">
        <f>'Verotuloihin perust tasaus'!N66</f>
        <v>-22875.116086958958</v>
      </c>
      <c r="N61" s="303">
        <f>SUM(Yhteenveto[[#This Row],[Valtionosuus ennen verotuloihin perustuvaa valtionosuuden tasausta]]+Yhteenveto[[#This Row],[Verotuloihin perustuva valtionosuuden tasaus]])</f>
        <v>914739.07227622834</v>
      </c>
      <c r="O61" s="241">
        <f>Verokorvaukset!G59</f>
        <v>292306.01787096821</v>
      </c>
      <c r="P61" s="372">
        <f>SUM(Yhteenveto[[#This Row],[Kunnan  peruspalvelujen valtionosuus ]:[Veroperustemuutoksista johtuvien veromenetysten korvaus]])</f>
        <v>1207045.0901471965</v>
      </c>
      <c r="Q61" s="34">
        <f>Kotikuntakorvaus!F63</f>
        <v>253619.13930000004</v>
      </c>
      <c r="R61" s="341">
        <f>+Yhteenveto[[#This Row],[Kunnan  peruspalvelujen valtionosuus ]]+Yhteenveto[[#This Row],[Veroperustemuutoksista johtuvien veromenetysten korvaus]]+Yhteenveto[[#This Row],[Kotikuntakorvaus, netto]]</f>
        <v>1460664.2294471967</v>
      </c>
      <c r="S61" s="11"/>
      <c r="T61"/>
    </row>
    <row r="62" spans="1:20" ht="15" x14ac:dyDescent="0.25">
      <c r="A62" s="32">
        <v>178</v>
      </c>
      <c r="B62" s="13" t="s">
        <v>67</v>
      </c>
      <c r="C62" s="15">
        <v>5674</v>
      </c>
      <c r="D62" s="15">
        <f>Ikärakenne[[#This Row],[Laskennalliset kustannukset, IKÄRAKENNE yhteensä, €]]</f>
        <v>6966612.540000001</v>
      </c>
      <c r="E62" s="15">
        <f>'Lask. kustannukset MUUT'!AD68</f>
        <v>2168589.2614037367</v>
      </c>
      <c r="F62" s="231">
        <f>Yhteenveto[[#This Row],[Ikärakenne, laskennallinen kustannus]]+Yhteenveto[[#This Row],[Muut laskennalliset kustannukset ]]</f>
        <v>9135201.8014037386</v>
      </c>
      <c r="G62" s="451">
        <v>1516.35</v>
      </c>
      <c r="H62" s="17">
        <v>8603769.9000000004</v>
      </c>
      <c r="I62" s="339">
        <f>Yhteenveto[[#This Row],[Laskennalliset kustannukset yhteensä]]-Yhteenveto[[#This Row],[Omarahoitusosuus, €]]</f>
        <v>531431.90140373819</v>
      </c>
      <c r="J62" s="33">
        <f>Lisäosat!U63</f>
        <v>493692.99753014545</v>
      </c>
      <c r="K62" s="34">
        <f>'Muut lis_väh'!Q60</f>
        <v>162528.69530968851</v>
      </c>
      <c r="L62" s="231">
        <f>Yhteenveto[[#This Row],[Valtionosuus omarahoitusosuuden jälkeen (välisumma)]]+Yhteenveto[[#This Row],[Lisäosat yhteensä]]+Yhteenveto[[#This Row],[Valtionosuuteen tehtävät vähennykset ja lisäykset, netto]]</f>
        <v>1187653.5942435721</v>
      </c>
      <c r="M62" s="34">
        <f>'Verotuloihin perust tasaus'!N67</f>
        <v>2393534.3812781372</v>
      </c>
      <c r="N62" s="303">
        <f>SUM(Yhteenveto[[#This Row],[Valtionosuus ennen verotuloihin perustuvaa valtionosuuden tasausta]]+Yhteenveto[[#This Row],[Verotuloihin perustuva valtionosuuden tasaus]])</f>
        <v>3581187.9755217093</v>
      </c>
      <c r="O62" s="241">
        <f>Verokorvaukset!G60</f>
        <v>1011690.8258793262</v>
      </c>
      <c r="P62" s="372">
        <f>SUM(Yhteenveto[[#This Row],[Kunnan  peruspalvelujen valtionosuus ]:[Veroperustemuutoksista johtuvien veromenetysten korvaus]])</f>
        <v>4592878.8014010359</v>
      </c>
      <c r="Q62" s="34">
        <f>Kotikuntakorvaus!F64</f>
        <v>16752.365100000025</v>
      </c>
      <c r="R62" s="341">
        <f>+Yhteenveto[[#This Row],[Kunnan  peruspalvelujen valtionosuus ]]+Yhteenveto[[#This Row],[Veroperustemuutoksista johtuvien veromenetysten korvaus]]+Yhteenveto[[#This Row],[Kotikuntakorvaus, netto]]</f>
        <v>4609631.1665010359</v>
      </c>
      <c r="S62" s="11"/>
      <c r="T62"/>
    </row>
    <row r="63" spans="1:20" ht="15" x14ac:dyDescent="0.25">
      <c r="A63" s="32">
        <v>179</v>
      </c>
      <c r="B63" s="13" t="s">
        <v>68</v>
      </c>
      <c r="C63" s="15">
        <v>149194</v>
      </c>
      <c r="D63" s="15">
        <f>Ikärakenne[[#This Row],[Laskennalliset kustannukset, IKÄRAKENNE yhteensä, €]]</f>
        <v>230862593.69</v>
      </c>
      <c r="E63" s="15">
        <f>'Lask. kustannukset MUUT'!AD69</f>
        <v>51190932.067098051</v>
      </c>
      <c r="F63" s="231">
        <f>Yhteenveto[[#This Row],[Ikärakenne, laskennallinen kustannus]]+Yhteenveto[[#This Row],[Muut laskennalliset kustannukset ]]</f>
        <v>282053525.75709808</v>
      </c>
      <c r="G63" s="451">
        <v>1516.35</v>
      </c>
      <c r="H63" s="17">
        <v>226230321.89999998</v>
      </c>
      <c r="I63" s="339">
        <f>Yhteenveto[[#This Row],[Laskennalliset kustannukset yhteensä]]-Yhteenveto[[#This Row],[Omarahoitusosuus, €]]</f>
        <v>55823203.857098103</v>
      </c>
      <c r="J63" s="33">
        <f>Lisäosat!U64</f>
        <v>7256603.621249699</v>
      </c>
      <c r="K63" s="34">
        <f>'Muut lis_väh'!Q61</f>
        <v>-34666168.998059526</v>
      </c>
      <c r="L63" s="231">
        <f>Yhteenveto[[#This Row],[Valtionosuus omarahoitusosuuden jälkeen (välisumma)]]+Yhteenveto[[#This Row],[Lisäosat yhteensä]]+Yhteenveto[[#This Row],[Valtionosuuteen tehtävät vähennykset ja lisäykset, netto]]</f>
        <v>28413638.480288275</v>
      </c>
      <c r="M63" s="34">
        <f>'Verotuloihin perust tasaus'!N68</f>
        <v>40130189.876816735</v>
      </c>
      <c r="N63" s="303">
        <f>SUM(Yhteenveto[[#This Row],[Valtionosuus ennen verotuloihin perustuvaa valtionosuuden tasausta]]+Yhteenveto[[#This Row],[Verotuloihin perustuva valtionosuuden tasaus]])</f>
        <v>68543828.357105017</v>
      </c>
      <c r="O63" s="241">
        <f>Verokorvaukset!G61</f>
        <v>14002527.501315633</v>
      </c>
      <c r="P63" s="372">
        <f>SUM(Yhteenveto[[#This Row],[Kunnan  peruspalvelujen valtionosuus ]:[Veroperustemuutoksista johtuvien veromenetysten korvaus]])</f>
        <v>82546355.858420655</v>
      </c>
      <c r="Q63" s="34">
        <f>Kotikuntakorvaus!F65</f>
        <v>-12798056.830499992</v>
      </c>
      <c r="R63" s="341">
        <f>+Yhteenveto[[#This Row],[Kunnan  peruspalvelujen valtionosuus ]]+Yhteenveto[[#This Row],[Veroperustemuutoksista johtuvien veromenetysten korvaus]]+Yhteenveto[[#This Row],[Kotikuntakorvaus, netto]]</f>
        <v>69748299.027920663</v>
      </c>
      <c r="S63" s="11"/>
      <c r="T63"/>
    </row>
    <row r="64" spans="1:20" ht="15" x14ac:dyDescent="0.25">
      <c r="A64" s="32">
        <v>181</v>
      </c>
      <c r="B64" s="13" t="s">
        <v>69</v>
      </c>
      <c r="C64" s="15">
        <v>1658</v>
      </c>
      <c r="D64" s="15">
        <f>Ikärakenne[[#This Row],[Laskennalliset kustannukset, IKÄRAKENNE yhteensä, €]]</f>
        <v>2584162.12</v>
      </c>
      <c r="E64" s="15">
        <f>'Lask. kustannukset MUUT'!AD70</f>
        <v>468222.61654454854</v>
      </c>
      <c r="F64" s="231">
        <f>Yhteenveto[[#This Row],[Ikärakenne, laskennallinen kustannus]]+Yhteenveto[[#This Row],[Muut laskennalliset kustannukset ]]</f>
        <v>3052384.7365445485</v>
      </c>
      <c r="G64" s="451">
        <v>1516.35</v>
      </c>
      <c r="H64" s="17">
        <v>2514108.2999999998</v>
      </c>
      <c r="I64" s="339">
        <f>Yhteenveto[[#This Row],[Laskennalliset kustannukset yhteensä]]-Yhteenveto[[#This Row],[Omarahoitusosuus, €]]</f>
        <v>538276.43654454872</v>
      </c>
      <c r="J64" s="33">
        <f>Lisäosat!U65</f>
        <v>92231.548307577206</v>
      </c>
      <c r="K64" s="34">
        <f>'Muut lis_väh'!Q62</f>
        <v>447712.90700939001</v>
      </c>
      <c r="L64" s="231">
        <f>Yhteenveto[[#This Row],[Valtionosuus omarahoitusosuuden jälkeen (välisumma)]]+Yhteenveto[[#This Row],[Lisäosat yhteensä]]+Yhteenveto[[#This Row],[Valtionosuuteen tehtävät vähennykset ja lisäykset, netto]]</f>
        <v>1078220.8918615158</v>
      </c>
      <c r="M64" s="34">
        <f>'Verotuloihin perust tasaus'!N69</f>
        <v>964990.82263755018</v>
      </c>
      <c r="N64" s="303">
        <f>SUM(Yhteenveto[[#This Row],[Valtionosuus ennen verotuloihin perustuvaa valtionosuuden tasausta]]+Yhteenveto[[#This Row],[Verotuloihin perustuva valtionosuuden tasaus]])</f>
        <v>2043211.7144990661</v>
      </c>
      <c r="O64" s="241">
        <f>Verokorvaukset!G62</f>
        <v>306352.09675682121</v>
      </c>
      <c r="P64" s="372">
        <f>SUM(Yhteenveto[[#This Row],[Kunnan  peruspalvelujen valtionosuus ]:[Veroperustemuutoksista johtuvien veromenetysten korvaus]])</f>
        <v>2349563.8112558872</v>
      </c>
      <c r="Q64" s="34">
        <f>Kotikuntakorvaus!F66</f>
        <v>-31671.137999999999</v>
      </c>
      <c r="R64" s="341">
        <f>+Yhteenveto[[#This Row],[Kunnan  peruspalvelujen valtionosuus ]]+Yhteenveto[[#This Row],[Veroperustemuutoksista johtuvien veromenetysten korvaus]]+Yhteenveto[[#This Row],[Kotikuntakorvaus, netto]]</f>
        <v>2317892.6732558873</v>
      </c>
      <c r="S64" s="11"/>
      <c r="T64"/>
    </row>
    <row r="65" spans="1:20" ht="15" x14ac:dyDescent="0.25">
      <c r="A65" s="32">
        <v>182</v>
      </c>
      <c r="B65" s="13" t="s">
        <v>70</v>
      </c>
      <c r="C65" s="15">
        <v>19116</v>
      </c>
      <c r="D65" s="15">
        <f>Ikärakenne[[#This Row],[Laskennalliset kustannukset, IKÄRAKENNE yhteensä, €]]</f>
        <v>24841411.210000001</v>
      </c>
      <c r="E65" s="15">
        <f>'Lask. kustannukset MUUT'!AD71</f>
        <v>6216586.8698154697</v>
      </c>
      <c r="F65" s="231">
        <f>Yhteenveto[[#This Row],[Ikärakenne, laskennallinen kustannus]]+Yhteenveto[[#This Row],[Muut laskennalliset kustannukset ]]</f>
        <v>31057998.07981547</v>
      </c>
      <c r="G65" s="451">
        <v>1516.35</v>
      </c>
      <c r="H65" s="17">
        <v>28986546.599999998</v>
      </c>
      <c r="I65" s="339">
        <f>Yhteenveto[[#This Row],[Laskennalliset kustannukset yhteensä]]-Yhteenveto[[#This Row],[Omarahoitusosuus, €]]</f>
        <v>2071451.4798154719</v>
      </c>
      <c r="J65" s="33">
        <f>Lisäosat!U66</f>
        <v>950032.92676494806</v>
      </c>
      <c r="K65" s="34">
        <f>'Muut lis_väh'!Q63</f>
        <v>-2549300.1147891767</v>
      </c>
      <c r="L65" s="231">
        <f>Yhteenveto[[#This Row],[Valtionosuus omarahoitusosuuden jälkeen (välisumma)]]+Yhteenveto[[#This Row],[Lisäosat yhteensä]]+Yhteenveto[[#This Row],[Valtionosuuteen tehtävät vähennykset ja lisäykset, netto]]</f>
        <v>472184.29179124348</v>
      </c>
      <c r="M65" s="34">
        <f>'Verotuloihin perust tasaus'!N70</f>
        <v>2752884.6942292494</v>
      </c>
      <c r="N65" s="303">
        <f>SUM(Yhteenveto[[#This Row],[Valtionosuus ennen verotuloihin perustuvaa valtionosuuden tasausta]]+Yhteenveto[[#This Row],[Verotuloihin perustuva valtionosuuden tasaus]])</f>
        <v>3225068.9860204929</v>
      </c>
      <c r="O65" s="241">
        <f>Verokorvaukset!G63</f>
        <v>1966155.178992568</v>
      </c>
      <c r="P65" s="372">
        <f>SUM(Yhteenveto[[#This Row],[Kunnan  peruspalvelujen valtionosuus ]:[Veroperustemuutoksista johtuvien veromenetysten korvaus]])</f>
        <v>5191224.1650130609</v>
      </c>
      <c r="Q65" s="34">
        <f>Kotikuntakorvaus!F67</f>
        <v>-59408.387280000024</v>
      </c>
      <c r="R65" s="341">
        <f>+Yhteenveto[[#This Row],[Kunnan  peruspalvelujen valtionosuus ]]+Yhteenveto[[#This Row],[Veroperustemuutoksista johtuvien veromenetysten korvaus]]+Yhteenveto[[#This Row],[Kotikuntakorvaus, netto]]</f>
        <v>5131815.7777330605</v>
      </c>
      <c r="S65" s="11"/>
      <c r="T65"/>
    </row>
    <row r="66" spans="1:20" ht="15" x14ac:dyDescent="0.25">
      <c r="A66" s="32">
        <v>186</v>
      </c>
      <c r="B66" s="13" t="s">
        <v>71</v>
      </c>
      <c r="C66" s="15">
        <v>46871</v>
      </c>
      <c r="D66" s="15">
        <f>Ikärakenne[[#This Row],[Laskennalliset kustannukset, IKÄRAKENNE yhteensä, €]]</f>
        <v>81198778.899999991</v>
      </c>
      <c r="E66" s="15">
        <f>'Lask. kustannukset MUUT'!AD72</f>
        <v>16489544.141993977</v>
      </c>
      <c r="F66" s="231">
        <f>Yhteenveto[[#This Row],[Ikärakenne, laskennallinen kustannus]]+Yhteenveto[[#This Row],[Muut laskennalliset kustannukset ]]</f>
        <v>97688323.041993976</v>
      </c>
      <c r="G66" s="451">
        <v>1516.35</v>
      </c>
      <c r="H66" s="17">
        <v>71072840.849999994</v>
      </c>
      <c r="I66" s="339">
        <f>Yhteenveto[[#This Row],[Laskennalliset kustannukset yhteensä]]-Yhteenveto[[#This Row],[Omarahoitusosuus, €]]</f>
        <v>26615482.191993982</v>
      </c>
      <c r="J66" s="33">
        <f>Lisäosat!U67</f>
        <v>2142421.9597355006</v>
      </c>
      <c r="K66" s="34">
        <f>'Muut lis_väh'!Q64</f>
        <v>-12897746.992209265</v>
      </c>
      <c r="L66" s="231">
        <f>Yhteenveto[[#This Row],[Valtionosuus omarahoitusosuuden jälkeen (välisumma)]]+Yhteenveto[[#This Row],[Lisäosat yhteensä]]+Yhteenveto[[#This Row],[Valtionosuuteen tehtävät vähennykset ja lisäykset, netto]]</f>
        <v>15860157.159520218</v>
      </c>
      <c r="M66" s="34">
        <f>'Verotuloihin perust tasaus'!N71</f>
        <v>1437149.8695109789</v>
      </c>
      <c r="N66" s="303">
        <f>SUM(Yhteenveto[[#This Row],[Valtionosuus ennen verotuloihin perustuvaa valtionosuuden tasausta]]+Yhteenveto[[#This Row],[Verotuloihin perustuva valtionosuuden tasaus]])</f>
        <v>17297307.029031198</v>
      </c>
      <c r="O66" s="241">
        <f>Verokorvaukset!G64</f>
        <v>2694186.5074818018</v>
      </c>
      <c r="P66" s="372">
        <f>SUM(Yhteenveto[[#This Row],[Kunnan  peruspalvelujen valtionosuus ]:[Veroperustemuutoksista johtuvien veromenetysten korvaus]])</f>
        <v>19991493.536513001</v>
      </c>
      <c r="Q66" s="34">
        <f>Kotikuntakorvaus!F68</f>
        <v>-3197634.7756199995</v>
      </c>
      <c r="R66" s="341">
        <f>+Yhteenveto[[#This Row],[Kunnan  peruspalvelujen valtionosuus ]]+Yhteenveto[[#This Row],[Veroperustemuutoksista johtuvien veromenetysten korvaus]]+Yhteenveto[[#This Row],[Kotikuntakorvaus, netto]]</f>
        <v>16793858.760893002</v>
      </c>
      <c r="S66" s="11"/>
      <c r="T66"/>
    </row>
    <row r="67" spans="1:20" ht="15" x14ac:dyDescent="0.25">
      <c r="A67" s="32">
        <v>202</v>
      </c>
      <c r="B67" s="13" t="s">
        <v>72</v>
      </c>
      <c r="C67" s="15">
        <v>36551</v>
      </c>
      <c r="D67" s="15">
        <f>Ikärakenne[[#This Row],[Laskennalliset kustannukset, IKÄRAKENNE yhteensä, €]]</f>
        <v>70910754.010000005</v>
      </c>
      <c r="E67" s="15">
        <f>'Lask. kustannukset MUUT'!AD73</f>
        <v>8596783.4022422284</v>
      </c>
      <c r="F67" s="231">
        <f>Yhteenveto[[#This Row],[Ikärakenne, laskennallinen kustannus]]+Yhteenveto[[#This Row],[Muut laskennalliset kustannukset ]]</f>
        <v>79507537.412242234</v>
      </c>
      <c r="G67" s="451">
        <v>1516.35</v>
      </c>
      <c r="H67" s="17">
        <v>55424108.849999994</v>
      </c>
      <c r="I67" s="339">
        <f>Yhteenveto[[#This Row],[Laskennalliset kustannukset yhteensä]]-Yhteenveto[[#This Row],[Omarahoitusosuus, €]]</f>
        <v>24083428.56224224</v>
      </c>
      <c r="J67" s="33">
        <f>Lisäosat!U68</f>
        <v>1503153.4017520286</v>
      </c>
      <c r="K67" s="34">
        <f>'Muut lis_väh'!Q65</f>
        <v>3719399.0665397127</v>
      </c>
      <c r="L67" s="231">
        <f>Yhteenveto[[#This Row],[Valtionosuus omarahoitusosuuden jälkeen (välisumma)]]+Yhteenveto[[#This Row],[Lisäosat yhteensä]]+Yhteenveto[[#This Row],[Valtionosuuteen tehtävät vähennykset ja lisäykset, netto]]</f>
        <v>29305981.030533981</v>
      </c>
      <c r="M67" s="34">
        <f>'Verotuloihin perust tasaus'!N72</f>
        <v>-12414.82627710855</v>
      </c>
      <c r="N67" s="303">
        <f>SUM(Yhteenveto[[#This Row],[Valtionosuus ennen verotuloihin perustuvaa valtionosuuden tasausta]]+Yhteenveto[[#This Row],[Verotuloihin perustuva valtionosuuden tasaus]])</f>
        <v>29293566.204256874</v>
      </c>
      <c r="O67" s="241">
        <f>Verokorvaukset!G65</f>
        <v>1389259.1029336911</v>
      </c>
      <c r="P67" s="372">
        <f>SUM(Yhteenveto[[#This Row],[Kunnan  peruspalvelujen valtionosuus ]:[Veroperustemuutoksista johtuvien veromenetysten korvaus]])</f>
        <v>30682825.307190564</v>
      </c>
      <c r="Q67" s="34">
        <f>Kotikuntakorvaus!F69</f>
        <v>-3634463.1137399999</v>
      </c>
      <c r="R67" s="341">
        <f>+Yhteenveto[[#This Row],[Kunnan  peruspalvelujen valtionosuus ]]+Yhteenveto[[#This Row],[Veroperustemuutoksista johtuvien veromenetysten korvaus]]+Yhteenveto[[#This Row],[Kotikuntakorvaus, netto]]</f>
        <v>27048362.193450563</v>
      </c>
      <c r="S67" s="11"/>
      <c r="T67"/>
    </row>
    <row r="68" spans="1:20" ht="15" x14ac:dyDescent="0.25">
      <c r="A68" s="32">
        <v>204</v>
      </c>
      <c r="B68" s="13" t="s">
        <v>73</v>
      </c>
      <c r="C68" s="15">
        <v>2589</v>
      </c>
      <c r="D68" s="15">
        <f>Ikärakenne[[#This Row],[Laskennalliset kustannukset, IKÄRAKENNE yhteensä, €]]</f>
        <v>2967009.4</v>
      </c>
      <c r="E68" s="15">
        <f>'Lask. kustannukset MUUT'!AD74</f>
        <v>1172027.9599699592</v>
      </c>
      <c r="F68" s="231">
        <f>Yhteenveto[[#This Row],[Ikärakenne, laskennallinen kustannus]]+Yhteenveto[[#This Row],[Muut laskennalliset kustannukset ]]</f>
        <v>4139037.3599699591</v>
      </c>
      <c r="G68" s="451">
        <v>1516.35</v>
      </c>
      <c r="H68" s="17">
        <v>3925830.15</v>
      </c>
      <c r="I68" s="339">
        <f>Yhteenveto[[#This Row],[Laskennalliset kustannukset yhteensä]]-Yhteenveto[[#This Row],[Omarahoitusosuus, €]]</f>
        <v>213207.20996995922</v>
      </c>
      <c r="J68" s="33">
        <f>Lisäosat!U69</f>
        <v>395055.84715246485</v>
      </c>
      <c r="K68" s="34">
        <f>'Muut lis_väh'!Q66</f>
        <v>-1845611.1354656466</v>
      </c>
      <c r="L68" s="231">
        <f>Yhteenveto[[#This Row],[Valtionosuus omarahoitusosuuden jälkeen (välisumma)]]+Yhteenveto[[#This Row],[Lisäosat yhteensä]]+Yhteenveto[[#This Row],[Valtionosuuteen tehtävät vähennykset ja lisäykset, netto]]</f>
        <v>-1237348.0783432226</v>
      </c>
      <c r="M68" s="34">
        <f>'Verotuloihin perust tasaus'!N73</f>
        <v>1316073.465951852</v>
      </c>
      <c r="N68" s="303">
        <f>SUM(Yhteenveto[[#This Row],[Valtionosuus ennen verotuloihin perustuvaa valtionosuuden tasausta]]+Yhteenveto[[#This Row],[Verotuloihin perustuva valtionosuuden tasaus]])</f>
        <v>78725.387608629419</v>
      </c>
      <c r="O68" s="241">
        <f>Verokorvaukset!G66</f>
        <v>438520.59004751605</v>
      </c>
      <c r="P68" s="372">
        <f>SUM(Yhteenveto[[#This Row],[Kunnan  peruspalvelujen valtionosuus ]:[Veroperustemuutoksista johtuvien veromenetysten korvaus]])</f>
        <v>517245.97765614546</v>
      </c>
      <c r="Q68" s="34">
        <f>Kotikuntakorvaus!F70</f>
        <v>-829617.12540000002</v>
      </c>
      <c r="R68" s="341">
        <f>+Yhteenveto[[#This Row],[Kunnan  peruspalvelujen valtionosuus ]]+Yhteenveto[[#This Row],[Veroperustemuutoksista johtuvien veromenetysten korvaus]]+Yhteenveto[[#This Row],[Kotikuntakorvaus, netto]]</f>
        <v>-312371.14774385456</v>
      </c>
      <c r="S68" s="11"/>
      <c r="T68"/>
    </row>
    <row r="69" spans="1:20" ht="15" x14ac:dyDescent="0.25">
      <c r="A69" s="32">
        <v>205</v>
      </c>
      <c r="B69" s="13" t="s">
        <v>74</v>
      </c>
      <c r="C69" s="15">
        <v>36433</v>
      </c>
      <c r="D69" s="15">
        <f>Ikärakenne[[#This Row],[Laskennalliset kustannukset, IKÄRAKENNE yhteensä, €]]</f>
        <v>58054260.449999996</v>
      </c>
      <c r="E69" s="15">
        <f>'Lask. kustannukset MUUT'!AD75</f>
        <v>12579751.734119065</v>
      </c>
      <c r="F69" s="231">
        <f>Yhteenveto[[#This Row],[Ikärakenne, laskennallinen kustannus]]+Yhteenveto[[#This Row],[Muut laskennalliset kustannukset ]]</f>
        <v>70634012.184119061</v>
      </c>
      <c r="G69" s="451">
        <v>1516.35</v>
      </c>
      <c r="H69" s="17">
        <v>55245179.549999997</v>
      </c>
      <c r="I69" s="339">
        <f>Yhteenveto[[#This Row],[Laskennalliset kustannukset yhteensä]]-Yhteenveto[[#This Row],[Omarahoitusosuus, €]]</f>
        <v>15388832.634119064</v>
      </c>
      <c r="J69" s="33">
        <f>Lisäosat!U70</f>
        <v>1617315.0820849049</v>
      </c>
      <c r="K69" s="34">
        <f>'Muut lis_väh'!Q67</f>
        <v>-10140186.075301237</v>
      </c>
      <c r="L69" s="231">
        <f>Yhteenveto[[#This Row],[Valtionosuus omarahoitusosuuden jälkeen (välisumma)]]+Yhteenveto[[#This Row],[Lisäosat yhteensä]]+Yhteenveto[[#This Row],[Valtionosuuteen tehtävät vähennykset ja lisäykset, netto]]</f>
        <v>6865961.6409027316</v>
      </c>
      <c r="M69" s="34">
        <f>'Verotuloihin perust tasaus'!N74</f>
        <v>10995410.821176678</v>
      </c>
      <c r="N69" s="303">
        <f>SUM(Yhteenveto[[#This Row],[Valtionosuus ennen verotuloihin perustuvaa valtionosuuden tasausta]]+Yhteenveto[[#This Row],[Verotuloihin perustuva valtionosuuden tasaus]])</f>
        <v>17861372.46207941</v>
      </c>
      <c r="O69" s="241">
        <f>Verokorvaukset!G67</f>
        <v>3394248.0936455284</v>
      </c>
      <c r="P69" s="372">
        <f>SUM(Yhteenveto[[#This Row],[Kunnan  peruspalvelujen valtionosuus ]:[Veroperustemuutoksista johtuvien veromenetysten korvaus]])</f>
        <v>21255620.555724937</v>
      </c>
      <c r="Q69" s="34">
        <f>Kotikuntakorvaus!F71</f>
        <v>84011.860799999908</v>
      </c>
      <c r="R69" s="341">
        <f>+Yhteenveto[[#This Row],[Kunnan  peruspalvelujen valtionosuus ]]+Yhteenveto[[#This Row],[Veroperustemuutoksista johtuvien veromenetysten korvaus]]+Yhteenveto[[#This Row],[Kotikuntakorvaus, netto]]</f>
        <v>21339632.416524939</v>
      </c>
      <c r="S69" s="11"/>
      <c r="T69"/>
    </row>
    <row r="70" spans="1:20" ht="15" x14ac:dyDescent="0.25">
      <c r="A70" s="32">
        <v>208</v>
      </c>
      <c r="B70" s="13" t="s">
        <v>75</v>
      </c>
      <c r="C70" s="15">
        <v>12271</v>
      </c>
      <c r="D70" s="15">
        <f>Ikärakenne[[#This Row],[Laskennalliset kustannukset, IKÄRAKENNE yhteensä, €]]</f>
        <v>22462631.629999999</v>
      </c>
      <c r="E70" s="15">
        <f>'Lask. kustannukset MUUT'!AD76</f>
        <v>3181511.6849295199</v>
      </c>
      <c r="F70" s="231">
        <f>Yhteenveto[[#This Row],[Ikärakenne, laskennallinen kustannus]]+Yhteenveto[[#This Row],[Muut laskennalliset kustannukset ]]</f>
        <v>25644143.314929519</v>
      </c>
      <c r="G70" s="451">
        <v>1516.35</v>
      </c>
      <c r="H70" s="17">
        <v>18607130.849999998</v>
      </c>
      <c r="I70" s="339">
        <f>Yhteenveto[[#This Row],[Laskennalliset kustannukset yhteensä]]-Yhteenveto[[#This Row],[Omarahoitusosuus, €]]</f>
        <v>7037012.4649295211</v>
      </c>
      <c r="J70" s="33">
        <f>Lisäosat!U71</f>
        <v>794277.41731962608</v>
      </c>
      <c r="K70" s="34">
        <f>'Muut lis_väh'!Q68</f>
        <v>8140.4586000498966</v>
      </c>
      <c r="L70" s="231">
        <f>Yhteenveto[[#This Row],[Valtionosuus omarahoitusosuuden jälkeen (välisumma)]]+Yhteenveto[[#This Row],[Lisäosat yhteensä]]+Yhteenveto[[#This Row],[Valtionosuuteen tehtävät vähennykset ja lisäykset, netto]]</f>
        <v>7839430.3408491965</v>
      </c>
      <c r="M70" s="34">
        <f>'Verotuloihin perust tasaus'!N75</f>
        <v>4983489.8483145367</v>
      </c>
      <c r="N70" s="303">
        <f>SUM(Yhteenveto[[#This Row],[Valtionosuus ennen verotuloihin perustuvaa valtionosuuden tasausta]]+Yhteenveto[[#This Row],[Verotuloihin perustuva valtionosuuden tasaus]])</f>
        <v>12822920.189163733</v>
      </c>
      <c r="O70" s="241">
        <f>Verokorvaukset!G68</f>
        <v>1753830.3937640765</v>
      </c>
      <c r="P70" s="372">
        <f>SUM(Yhteenveto[[#This Row],[Kunnan  peruspalvelujen valtionosuus ]:[Veroperustemuutoksista johtuvien veromenetysten korvaus]])</f>
        <v>14576750.58292781</v>
      </c>
      <c r="Q70" s="34">
        <f>Kotikuntakorvaus!F72</f>
        <v>40005.648000000016</v>
      </c>
      <c r="R70" s="341">
        <f>+Yhteenveto[[#This Row],[Kunnan  peruspalvelujen valtionosuus ]]+Yhteenveto[[#This Row],[Veroperustemuutoksista johtuvien veromenetysten korvaus]]+Yhteenveto[[#This Row],[Kotikuntakorvaus, netto]]</f>
        <v>14616756.23092781</v>
      </c>
      <c r="S70" s="11"/>
      <c r="T70"/>
    </row>
    <row r="71" spans="1:20" ht="15" x14ac:dyDescent="0.25">
      <c r="A71" s="32">
        <v>211</v>
      </c>
      <c r="B71" s="13" t="s">
        <v>76</v>
      </c>
      <c r="C71" s="15">
        <v>33951</v>
      </c>
      <c r="D71" s="15">
        <f>Ikärakenne[[#This Row],[Laskennalliset kustannukset, IKÄRAKENNE yhteensä, €]]</f>
        <v>64115080.43</v>
      </c>
      <c r="E71" s="15">
        <f>'Lask. kustannukset MUUT'!AD77</f>
        <v>6780684.1211446654</v>
      </c>
      <c r="F71" s="231">
        <f>Yhteenveto[[#This Row],[Ikärakenne, laskennallinen kustannus]]+Yhteenveto[[#This Row],[Muut laskennalliset kustannukset ]]</f>
        <v>70895764.55114466</v>
      </c>
      <c r="G71" s="451">
        <v>1516.35</v>
      </c>
      <c r="H71" s="17">
        <v>51481598.849999994</v>
      </c>
      <c r="I71" s="339">
        <f>Yhteenveto[[#This Row],[Laskennalliset kustannukset yhteensä]]-Yhteenveto[[#This Row],[Omarahoitusosuus, €]]</f>
        <v>19414165.701144665</v>
      </c>
      <c r="J71" s="33">
        <f>Lisäosat!U72</f>
        <v>1491099.4816999419</v>
      </c>
      <c r="K71" s="34">
        <f>'Muut lis_väh'!Q69</f>
        <v>-3354144.5164061836</v>
      </c>
      <c r="L71" s="231">
        <f>Yhteenveto[[#This Row],[Valtionosuus omarahoitusosuuden jälkeen (välisumma)]]+Yhteenveto[[#This Row],[Lisäosat yhteensä]]+Yhteenveto[[#This Row],[Valtionosuuteen tehtävät vähennykset ja lisäykset, netto]]</f>
        <v>17551120.666438427</v>
      </c>
      <c r="M71" s="34">
        <f>'Verotuloihin perust tasaus'!N76</f>
        <v>5152854.4545825282</v>
      </c>
      <c r="N71" s="303">
        <f>SUM(Yhteenveto[[#This Row],[Valtionosuus ennen verotuloihin perustuvaa valtionosuuden tasausta]]+Yhteenveto[[#This Row],[Verotuloihin perustuva valtionosuuden tasaus]])</f>
        <v>22703975.121020954</v>
      </c>
      <c r="O71" s="241">
        <f>Verokorvaukset!G69</f>
        <v>1530915.6575591215</v>
      </c>
      <c r="P71" s="372">
        <f>SUM(Yhteenveto[[#This Row],[Kunnan  peruspalvelujen valtionosuus ]:[Veroperustemuutoksista johtuvien veromenetysten korvaus]])</f>
        <v>24234890.778580077</v>
      </c>
      <c r="Q71" s="34">
        <f>Kotikuntakorvaus!F73</f>
        <v>-1112157.0143999998</v>
      </c>
      <c r="R71" s="341">
        <f>+Yhteenveto[[#This Row],[Kunnan  peruspalvelujen valtionosuus ]]+Yhteenveto[[#This Row],[Veroperustemuutoksista johtuvien veromenetysten korvaus]]+Yhteenveto[[#This Row],[Kotikuntakorvaus, netto]]</f>
        <v>23122733.764180079</v>
      </c>
      <c r="S71" s="11"/>
      <c r="T71"/>
    </row>
    <row r="72" spans="1:20" ht="15" x14ac:dyDescent="0.25">
      <c r="A72" s="32">
        <v>213</v>
      </c>
      <c r="B72" s="13" t="s">
        <v>77</v>
      </c>
      <c r="C72" s="15">
        <v>5062</v>
      </c>
      <c r="D72" s="15">
        <f>Ikärakenne[[#This Row],[Laskennalliset kustannukset, IKÄRAKENNE yhteensä, €]]</f>
        <v>6221374.5599999996</v>
      </c>
      <c r="E72" s="15">
        <f>'Lask. kustannukset MUUT'!AD78</f>
        <v>1979128.1948570763</v>
      </c>
      <c r="F72" s="231">
        <f>Yhteenveto[[#This Row],[Ikärakenne, laskennallinen kustannus]]+Yhteenveto[[#This Row],[Muut laskennalliset kustannukset ]]</f>
        <v>8200502.7548570763</v>
      </c>
      <c r="G72" s="451">
        <v>1516.35</v>
      </c>
      <c r="H72" s="17">
        <v>7675763.6999999993</v>
      </c>
      <c r="I72" s="339">
        <f>Yhteenveto[[#This Row],[Laskennalliset kustannukset yhteensä]]-Yhteenveto[[#This Row],[Omarahoitusosuus, €]]</f>
        <v>524739.05485707708</v>
      </c>
      <c r="J72" s="33">
        <f>Lisäosat!U73</f>
        <v>666760.65852750675</v>
      </c>
      <c r="K72" s="34">
        <f>'Muut lis_väh'!Q70</f>
        <v>-713852.95522516652</v>
      </c>
      <c r="L72" s="231">
        <f>Yhteenveto[[#This Row],[Valtionosuus omarahoitusosuuden jälkeen (välisumma)]]+Yhteenveto[[#This Row],[Lisäosat yhteensä]]+Yhteenveto[[#This Row],[Valtionosuuteen tehtävät vähennykset ja lisäykset, netto]]</f>
        <v>477646.75815941731</v>
      </c>
      <c r="M72" s="34">
        <f>'Verotuloihin perust tasaus'!N77</f>
        <v>1357695.7130937856</v>
      </c>
      <c r="N72" s="303">
        <f>SUM(Yhteenveto[[#This Row],[Valtionosuus ennen verotuloihin perustuvaa valtionosuuden tasausta]]+Yhteenveto[[#This Row],[Verotuloihin perustuva valtionosuuden tasaus]])</f>
        <v>1835342.4712532028</v>
      </c>
      <c r="O72" s="241">
        <f>Verokorvaukset!G70</f>
        <v>828803.6483971735</v>
      </c>
      <c r="P72" s="372">
        <f>SUM(Yhteenveto[[#This Row],[Kunnan  peruspalvelujen valtionosuus ]:[Veroperustemuutoksista johtuvien veromenetysten korvaus]])</f>
        <v>2664146.119650376</v>
      </c>
      <c r="Q72" s="34">
        <f>Kotikuntakorvaus!F74</f>
        <v>-66176.009399999981</v>
      </c>
      <c r="R72" s="341">
        <f>+Yhteenveto[[#This Row],[Kunnan  peruspalvelujen valtionosuus ]]+Yhteenveto[[#This Row],[Veroperustemuutoksista johtuvien veromenetysten korvaus]]+Yhteenveto[[#This Row],[Kotikuntakorvaus, netto]]</f>
        <v>2597970.1102503762</v>
      </c>
      <c r="S72" s="11"/>
      <c r="T72"/>
    </row>
    <row r="73" spans="1:20" ht="15" x14ac:dyDescent="0.25">
      <c r="A73" s="32">
        <v>214</v>
      </c>
      <c r="B73" s="13" t="s">
        <v>78</v>
      </c>
      <c r="C73" s="15">
        <v>12478</v>
      </c>
      <c r="D73" s="15">
        <f>Ikärakenne[[#This Row],[Laskennalliset kustannukset, IKÄRAKENNE yhteensä, €]]</f>
        <v>18538204.840000004</v>
      </c>
      <c r="E73" s="15">
        <f>'Lask. kustannukset MUUT'!AD79</f>
        <v>4543524.8049877435</v>
      </c>
      <c r="F73" s="231">
        <f>Yhteenveto[[#This Row],[Ikärakenne, laskennallinen kustannus]]+Yhteenveto[[#This Row],[Muut laskennalliset kustannukset ]]</f>
        <v>23081729.644987747</v>
      </c>
      <c r="G73" s="451">
        <v>1516.35</v>
      </c>
      <c r="H73" s="17">
        <v>18921015.299999997</v>
      </c>
      <c r="I73" s="339">
        <f>Yhteenveto[[#This Row],[Laskennalliset kustannukset yhteensä]]-Yhteenveto[[#This Row],[Omarahoitusosuus, €]]</f>
        <v>4160714.3449877501</v>
      </c>
      <c r="J73" s="33">
        <f>Lisäosat!U74</f>
        <v>704378.32831488806</v>
      </c>
      <c r="K73" s="34">
        <f>'Muut lis_väh'!Q71</f>
        <v>-871103.59971316485</v>
      </c>
      <c r="L73" s="231">
        <f>Yhteenveto[[#This Row],[Valtionosuus omarahoitusosuuden jälkeen (välisumma)]]+Yhteenveto[[#This Row],[Lisäosat yhteensä]]+Yhteenveto[[#This Row],[Valtionosuuteen tehtävät vähennykset ja lisäykset, netto]]</f>
        <v>3993989.0735894735</v>
      </c>
      <c r="M73" s="34">
        <f>'Verotuloihin perust tasaus'!N78</f>
        <v>4948281.6206002496</v>
      </c>
      <c r="N73" s="303">
        <f>SUM(Yhteenveto[[#This Row],[Valtionosuus ennen verotuloihin perustuvaa valtionosuuden tasausta]]+Yhteenveto[[#This Row],[Verotuloihin perustuva valtionosuuden tasaus]])</f>
        <v>8942270.6941897236</v>
      </c>
      <c r="O73" s="241">
        <f>Verokorvaukset!G71</f>
        <v>1907964.4346804216</v>
      </c>
      <c r="P73" s="372">
        <f>SUM(Yhteenveto[[#This Row],[Kunnan  peruspalvelujen valtionosuus ]:[Veroperustemuutoksista johtuvien veromenetysten korvaus]])</f>
        <v>10850235.128870144</v>
      </c>
      <c r="Q73" s="34">
        <f>Kotikuntakorvaus!F75</f>
        <v>351883.01220000011</v>
      </c>
      <c r="R73" s="341">
        <f>+Yhteenveto[[#This Row],[Kunnan  peruspalvelujen valtionosuus ]]+Yhteenveto[[#This Row],[Veroperustemuutoksista johtuvien veromenetysten korvaus]]+Yhteenveto[[#This Row],[Kotikuntakorvaus, netto]]</f>
        <v>11202118.141070144</v>
      </c>
      <c r="S73" s="11"/>
      <c r="T73"/>
    </row>
    <row r="74" spans="1:20" ht="15" x14ac:dyDescent="0.25">
      <c r="A74" s="32">
        <v>216</v>
      </c>
      <c r="B74" s="13" t="s">
        <v>79</v>
      </c>
      <c r="C74" s="15">
        <v>1186</v>
      </c>
      <c r="D74" s="15">
        <f>Ikärakenne[[#This Row],[Laskennalliset kustannukset, IKÄRAKENNE yhteensä, €]]</f>
        <v>1524014.29</v>
      </c>
      <c r="E74" s="15">
        <f>'Lask. kustannukset MUUT'!AD80</f>
        <v>596337.34801341151</v>
      </c>
      <c r="F74" s="231">
        <f>Yhteenveto[[#This Row],[Ikärakenne, laskennallinen kustannus]]+Yhteenveto[[#This Row],[Muut laskennalliset kustannukset ]]</f>
        <v>2120351.6380134113</v>
      </c>
      <c r="G74" s="451">
        <v>1516.35</v>
      </c>
      <c r="H74" s="17">
        <v>1798391.0999999999</v>
      </c>
      <c r="I74" s="339">
        <f>Yhteenveto[[#This Row],[Laskennalliset kustannukset yhteensä]]-Yhteenveto[[#This Row],[Omarahoitusosuus, €]]</f>
        <v>321960.53801341145</v>
      </c>
      <c r="J74" s="33">
        <f>Lisäosat!U75</f>
        <v>405618.81246209593</v>
      </c>
      <c r="K74" s="34">
        <f>'Muut lis_väh'!Q72</f>
        <v>30839.66425457241</v>
      </c>
      <c r="L74" s="231">
        <f>Yhteenveto[[#This Row],[Valtionosuus omarahoitusosuuden jälkeen (välisumma)]]+Yhteenveto[[#This Row],[Lisäosat yhteensä]]+Yhteenveto[[#This Row],[Valtionosuuteen tehtävät vähennykset ja lisäykset, netto]]</f>
        <v>758419.01473007968</v>
      </c>
      <c r="M74" s="34">
        <f>'Verotuloihin perust tasaus'!N79</f>
        <v>479218.25275441632</v>
      </c>
      <c r="N74" s="303">
        <f>SUM(Yhteenveto[[#This Row],[Valtionosuus ennen verotuloihin perustuvaa valtionosuuden tasausta]]+Yhteenveto[[#This Row],[Verotuloihin perustuva valtionosuuden tasaus]])</f>
        <v>1237637.2674844959</v>
      </c>
      <c r="O74" s="241">
        <f>Verokorvaukset!G72</f>
        <v>242895.08186880525</v>
      </c>
      <c r="P74" s="372">
        <f>SUM(Yhteenveto[[#This Row],[Kunnan  peruspalvelujen valtionosuus ]:[Veroperustemuutoksista johtuvien veromenetysten korvaus]])</f>
        <v>1480532.3493533011</v>
      </c>
      <c r="Q74" s="34">
        <f>Kotikuntakorvaus!F76</f>
        <v>18335.921999999999</v>
      </c>
      <c r="R74" s="341">
        <f>+Yhteenveto[[#This Row],[Kunnan  peruspalvelujen valtionosuus ]]+Yhteenveto[[#This Row],[Veroperustemuutoksista johtuvien veromenetysten korvaus]]+Yhteenveto[[#This Row],[Kotikuntakorvaus, netto]]</f>
        <v>1498868.2713533011</v>
      </c>
      <c r="S74" s="11"/>
      <c r="T74"/>
    </row>
    <row r="75" spans="1:20" ht="15" x14ac:dyDescent="0.25">
      <c r="A75" s="32">
        <v>217</v>
      </c>
      <c r="B75" s="13" t="s">
        <v>80</v>
      </c>
      <c r="C75" s="15">
        <v>5264</v>
      </c>
      <c r="D75" s="15">
        <f>Ikärakenne[[#This Row],[Laskennalliset kustannukset, IKÄRAKENNE yhteensä, €]]</f>
        <v>9973554.9100000001</v>
      </c>
      <c r="E75" s="15">
        <f>'Lask. kustannukset MUUT'!AD81</f>
        <v>1366502.8642301906</v>
      </c>
      <c r="F75" s="231">
        <f>Yhteenveto[[#This Row],[Ikärakenne, laskennallinen kustannus]]+Yhteenveto[[#This Row],[Muut laskennalliset kustannukset ]]</f>
        <v>11340057.774230191</v>
      </c>
      <c r="G75" s="451">
        <v>1516.35</v>
      </c>
      <c r="H75" s="17">
        <v>7982066.3999999994</v>
      </c>
      <c r="I75" s="339">
        <f>Yhteenveto[[#This Row],[Laskennalliset kustannukset yhteensä]]-Yhteenveto[[#This Row],[Omarahoitusosuus, €]]</f>
        <v>3357991.374230192</v>
      </c>
      <c r="J75" s="33">
        <f>Lisäosat!U76</f>
        <v>243567.79247882322</v>
      </c>
      <c r="K75" s="34">
        <f>'Muut lis_väh'!Q73</f>
        <v>-1824103.6160310919</v>
      </c>
      <c r="L75" s="231">
        <f>Yhteenveto[[#This Row],[Valtionosuus omarahoitusosuuden jälkeen (välisumma)]]+Yhteenveto[[#This Row],[Lisäosat yhteensä]]+Yhteenveto[[#This Row],[Valtionosuuteen tehtävät vähennykset ja lisäykset, netto]]</f>
        <v>1777455.5506779233</v>
      </c>
      <c r="M75" s="34">
        <f>'Verotuloihin perust tasaus'!N80</f>
        <v>2639016.9318707418</v>
      </c>
      <c r="N75" s="303">
        <f>SUM(Yhteenveto[[#This Row],[Valtionosuus ennen verotuloihin perustuvaa valtionosuuden tasausta]]+Yhteenveto[[#This Row],[Verotuloihin perustuva valtionosuuden tasaus]])</f>
        <v>4416472.4825486653</v>
      </c>
      <c r="O75" s="241">
        <f>Verokorvaukset!G73</f>
        <v>644233.27308707358</v>
      </c>
      <c r="P75" s="372">
        <f>SUM(Yhteenveto[[#This Row],[Kunnan  peruspalvelujen valtionosuus ]:[Veroperustemuutoksista johtuvien veromenetysten korvaus]])</f>
        <v>5060705.7556357384</v>
      </c>
      <c r="Q75" s="34">
        <f>Kotikuntakorvaus!F77</f>
        <v>-41922.585299999984</v>
      </c>
      <c r="R75" s="341">
        <f>+Yhteenveto[[#This Row],[Kunnan  peruspalvelujen valtionosuus ]]+Yhteenveto[[#This Row],[Veroperustemuutoksista johtuvien veromenetysten korvaus]]+Yhteenveto[[#This Row],[Kotikuntakorvaus, netto]]</f>
        <v>5018783.170335738</v>
      </c>
      <c r="S75" s="11"/>
      <c r="T75"/>
    </row>
    <row r="76" spans="1:20" ht="15" x14ac:dyDescent="0.25">
      <c r="A76" s="32">
        <v>218</v>
      </c>
      <c r="B76" s="13" t="s">
        <v>81</v>
      </c>
      <c r="C76" s="15">
        <v>1159</v>
      </c>
      <c r="D76" s="15">
        <f>Ikärakenne[[#This Row],[Laskennalliset kustannukset, IKÄRAKENNE yhteensä, €]]</f>
        <v>1341400.78</v>
      </c>
      <c r="E76" s="15">
        <f>'Lask. kustannukset MUUT'!AD82</f>
        <v>354771.5851272</v>
      </c>
      <c r="F76" s="231">
        <f>Yhteenveto[[#This Row],[Ikärakenne, laskennallinen kustannus]]+Yhteenveto[[#This Row],[Muut laskennalliset kustannukset ]]</f>
        <v>1696172.3651272</v>
      </c>
      <c r="G76" s="451">
        <v>1516.35</v>
      </c>
      <c r="H76" s="17">
        <v>1757449.65</v>
      </c>
      <c r="I76" s="339">
        <f>Yhteenveto[[#This Row],[Laskennalliset kustannukset yhteensä]]-Yhteenveto[[#This Row],[Omarahoitusosuus, €]]</f>
        <v>-61277.284872799879</v>
      </c>
      <c r="J76" s="33">
        <f>Lisäosat!U77</f>
        <v>79631.569245689563</v>
      </c>
      <c r="K76" s="34">
        <f>'Muut lis_väh'!Q74</f>
        <v>367765.76944016136</v>
      </c>
      <c r="L76" s="231">
        <f>Yhteenveto[[#This Row],[Valtionosuus omarahoitusosuuden jälkeen (välisumma)]]+Yhteenveto[[#This Row],[Lisäosat yhteensä]]+Yhteenveto[[#This Row],[Valtionosuuteen tehtävät vähennykset ja lisäykset, netto]]</f>
        <v>386120.05381305102</v>
      </c>
      <c r="M76" s="34">
        <f>'Verotuloihin perust tasaus'!N81</f>
        <v>715719.17315356585</v>
      </c>
      <c r="N76" s="303">
        <f>SUM(Yhteenveto[[#This Row],[Valtionosuus ennen verotuloihin perustuvaa valtionosuuden tasausta]]+Yhteenveto[[#This Row],[Verotuloihin perustuva valtionosuuden tasaus]])</f>
        <v>1101839.2269666169</v>
      </c>
      <c r="O76" s="241">
        <f>Verokorvaukset!G74</f>
        <v>265726.20879529812</v>
      </c>
      <c r="P76" s="372">
        <f>SUM(Yhteenveto[[#This Row],[Kunnan  peruspalvelujen valtionosuus ]:[Veroperustemuutoksista johtuvien veromenetysten korvaus]])</f>
        <v>1367565.4357619151</v>
      </c>
      <c r="Q76" s="34">
        <f>Kotikuntakorvaus!F78</f>
        <v>-288207.35580000002</v>
      </c>
      <c r="R76" s="341">
        <f>+Yhteenveto[[#This Row],[Kunnan  peruspalvelujen valtionosuus ]]+Yhteenveto[[#This Row],[Veroperustemuutoksista johtuvien veromenetysten korvaus]]+Yhteenveto[[#This Row],[Kotikuntakorvaus, netto]]</f>
        <v>1079358.079961915</v>
      </c>
      <c r="S76" s="11"/>
      <c r="T76"/>
    </row>
    <row r="77" spans="1:20" ht="15" x14ac:dyDescent="0.25">
      <c r="A77" s="32">
        <v>224</v>
      </c>
      <c r="B77" s="13" t="s">
        <v>82</v>
      </c>
      <c r="C77" s="15">
        <v>8440</v>
      </c>
      <c r="D77" s="15">
        <f>Ikärakenne[[#This Row],[Laskennalliset kustannukset, IKÄRAKENNE yhteensä, €]]</f>
        <v>12769336.370000003</v>
      </c>
      <c r="E77" s="15">
        <f>'Lask. kustannukset MUUT'!AD83</f>
        <v>3350094.3328434364</v>
      </c>
      <c r="F77" s="231">
        <f>Yhteenveto[[#This Row],[Ikärakenne, laskennallinen kustannus]]+Yhteenveto[[#This Row],[Muut laskennalliset kustannukset ]]</f>
        <v>16119430.702843439</v>
      </c>
      <c r="G77" s="451">
        <v>1516.35</v>
      </c>
      <c r="H77" s="17">
        <v>12797994</v>
      </c>
      <c r="I77" s="339">
        <f>Yhteenveto[[#This Row],[Laskennalliset kustannukset yhteensä]]-Yhteenveto[[#This Row],[Omarahoitusosuus, €]]</f>
        <v>3321436.7028434388</v>
      </c>
      <c r="J77" s="33">
        <f>Lisäosat!U78</f>
        <v>250964.493428608</v>
      </c>
      <c r="K77" s="34">
        <f>'Muut lis_väh'!Q75</f>
        <v>-906544.43071853346</v>
      </c>
      <c r="L77" s="231">
        <f>Yhteenveto[[#This Row],[Valtionosuus omarahoitusosuuden jälkeen (välisumma)]]+Yhteenveto[[#This Row],[Lisäosat yhteensä]]+Yhteenveto[[#This Row],[Valtionosuuteen tehtävät vähennykset ja lisäykset, netto]]</f>
        <v>2665856.7655535135</v>
      </c>
      <c r="M77" s="34">
        <f>'Verotuloihin perust tasaus'!N82</f>
        <v>3775362.006637278</v>
      </c>
      <c r="N77" s="303">
        <f>SUM(Yhteenveto[[#This Row],[Valtionosuus ennen verotuloihin perustuvaa valtionosuuden tasausta]]+Yhteenveto[[#This Row],[Verotuloihin perustuva valtionosuuden tasaus]])</f>
        <v>6441218.7721907916</v>
      </c>
      <c r="O77" s="241">
        <f>Verokorvaukset!G75</f>
        <v>863247.42315055674</v>
      </c>
      <c r="P77" s="372">
        <f>SUM(Yhteenveto[[#This Row],[Kunnan  peruspalvelujen valtionosuus ]:[Veroperustemuutoksista johtuvien veromenetysten korvaus]])</f>
        <v>7304466.1953413486</v>
      </c>
      <c r="Q77" s="34">
        <f>Kotikuntakorvaus!F79</f>
        <v>315044.478</v>
      </c>
      <c r="R77" s="341">
        <f>+Yhteenveto[[#This Row],[Kunnan  peruspalvelujen valtionosuus ]]+Yhteenveto[[#This Row],[Veroperustemuutoksista johtuvien veromenetysten korvaus]]+Yhteenveto[[#This Row],[Kotikuntakorvaus, netto]]</f>
        <v>7619510.6733413488</v>
      </c>
      <c r="S77" s="11"/>
      <c r="T77"/>
    </row>
    <row r="78" spans="1:20" ht="15" x14ac:dyDescent="0.25">
      <c r="A78" s="32">
        <v>226</v>
      </c>
      <c r="B78" s="13" t="s">
        <v>83</v>
      </c>
      <c r="C78" s="15">
        <v>3573</v>
      </c>
      <c r="D78" s="15">
        <f>Ikärakenne[[#This Row],[Laskennalliset kustannukset, IKÄRAKENNE yhteensä, €]]</f>
        <v>4385655.9400000004</v>
      </c>
      <c r="E78" s="15">
        <f>'Lask. kustannukset MUUT'!AD84</f>
        <v>1447017.4097762147</v>
      </c>
      <c r="F78" s="231">
        <f>Yhteenveto[[#This Row],[Ikärakenne, laskennallinen kustannus]]+Yhteenveto[[#This Row],[Muut laskennalliset kustannukset ]]</f>
        <v>5832673.3497762149</v>
      </c>
      <c r="G78" s="451">
        <v>1516.35</v>
      </c>
      <c r="H78" s="17">
        <v>5417918.5499999998</v>
      </c>
      <c r="I78" s="339">
        <f>Yhteenveto[[#This Row],[Laskennalliset kustannukset yhteensä]]-Yhteenveto[[#This Row],[Omarahoitusosuus, €]]</f>
        <v>414754.79977621511</v>
      </c>
      <c r="J78" s="33">
        <f>Lisäosat!U79</f>
        <v>597672.35033356468</v>
      </c>
      <c r="K78" s="34">
        <f>'Muut lis_väh'!Q76</f>
        <v>318170.68963554065</v>
      </c>
      <c r="L78" s="231">
        <f>Yhteenveto[[#This Row],[Valtionosuus omarahoitusosuuden jälkeen (välisumma)]]+Yhteenveto[[#This Row],[Lisäosat yhteensä]]+Yhteenveto[[#This Row],[Valtionosuuteen tehtävät vähennykset ja lisäykset, netto]]</f>
        <v>1330597.8397453204</v>
      </c>
      <c r="M78" s="34">
        <f>'Verotuloihin perust tasaus'!N83</f>
        <v>1634054.9380099119</v>
      </c>
      <c r="N78" s="303">
        <f>SUM(Yhteenveto[[#This Row],[Valtionosuus ennen verotuloihin perustuvaa valtionosuuden tasausta]]+Yhteenveto[[#This Row],[Verotuloihin perustuva valtionosuuden tasaus]])</f>
        <v>2964652.7777552325</v>
      </c>
      <c r="O78" s="241">
        <f>Verokorvaukset!G76</f>
        <v>603439.93181085342</v>
      </c>
      <c r="P78" s="372">
        <f>SUM(Yhteenveto[[#This Row],[Kunnan  peruspalvelujen valtionosuus ]:[Veroperustemuutoksista johtuvien veromenetysten korvaus]])</f>
        <v>3568092.7095660861</v>
      </c>
      <c r="Q78" s="34">
        <f>Kotikuntakorvaus!F80</f>
        <v>50090.405099999989</v>
      </c>
      <c r="R78" s="341">
        <f>+Yhteenveto[[#This Row],[Kunnan  peruspalvelujen valtionosuus ]]+Yhteenveto[[#This Row],[Veroperustemuutoksista johtuvien veromenetysten korvaus]]+Yhteenveto[[#This Row],[Kotikuntakorvaus, netto]]</f>
        <v>3618183.1146660862</v>
      </c>
      <c r="S78" s="11"/>
      <c r="T78"/>
    </row>
    <row r="79" spans="1:20" ht="15" x14ac:dyDescent="0.25">
      <c r="A79" s="32">
        <v>230</v>
      </c>
      <c r="B79" s="13" t="s">
        <v>84</v>
      </c>
      <c r="C79" s="15">
        <v>2170</v>
      </c>
      <c r="D79" s="15">
        <f>Ikärakenne[[#This Row],[Laskennalliset kustannukset, IKÄRAKENNE yhteensä, €]]</f>
        <v>2879713.7100000004</v>
      </c>
      <c r="E79" s="15">
        <f>'Lask. kustannukset MUUT'!AD85</f>
        <v>953994.48478174408</v>
      </c>
      <c r="F79" s="231">
        <f>Yhteenveto[[#This Row],[Ikärakenne, laskennallinen kustannus]]+Yhteenveto[[#This Row],[Muut laskennalliset kustannukset ]]</f>
        <v>3833708.1947817444</v>
      </c>
      <c r="G79" s="451">
        <v>1516.35</v>
      </c>
      <c r="H79" s="17">
        <v>3290479.5</v>
      </c>
      <c r="I79" s="339">
        <f>Yhteenveto[[#This Row],[Laskennalliset kustannukset yhteensä]]-Yhteenveto[[#This Row],[Omarahoitusosuus, €]]</f>
        <v>543228.69478174439</v>
      </c>
      <c r="J79" s="33">
        <f>Lisäosat!U80</f>
        <v>301482.01655450359</v>
      </c>
      <c r="K79" s="34">
        <f>'Muut lis_väh'!Q77</f>
        <v>-32079.852826200324</v>
      </c>
      <c r="L79" s="231">
        <f>Yhteenveto[[#This Row],[Valtionosuus omarahoitusosuuden jälkeen (välisumma)]]+Yhteenveto[[#This Row],[Lisäosat yhteensä]]+Yhteenveto[[#This Row],[Valtionosuuteen tehtävät vähennykset ja lisäykset, netto]]</f>
        <v>812630.85851004766</v>
      </c>
      <c r="M79" s="34">
        <f>'Verotuloihin perust tasaus'!N84</f>
        <v>1261223.5799344373</v>
      </c>
      <c r="N79" s="303">
        <f>SUM(Yhteenveto[[#This Row],[Valtionosuus ennen verotuloihin perustuvaa valtionosuuden tasausta]]+Yhteenveto[[#This Row],[Verotuloihin perustuva valtionosuuden tasaus]])</f>
        <v>2073854.438444485</v>
      </c>
      <c r="O79" s="241">
        <f>Verokorvaukset!G77</f>
        <v>497298.86839775101</v>
      </c>
      <c r="P79" s="372">
        <f>SUM(Yhteenveto[[#This Row],[Kunnan  peruspalvelujen valtionosuus ]:[Veroperustemuutoksista johtuvien veromenetysten korvaus]])</f>
        <v>2571153.3068422358</v>
      </c>
      <c r="Q79" s="34">
        <f>Kotikuntakorvaus!F81</f>
        <v>6667.6080000000002</v>
      </c>
      <c r="R79" s="341">
        <f>+Yhteenveto[[#This Row],[Kunnan  peruspalvelujen valtionosuus ]]+Yhteenveto[[#This Row],[Veroperustemuutoksista johtuvien veromenetysten korvaus]]+Yhteenveto[[#This Row],[Kotikuntakorvaus, netto]]</f>
        <v>2577820.9148422359</v>
      </c>
      <c r="S79" s="11"/>
      <c r="T79"/>
    </row>
    <row r="80" spans="1:20" ht="15" x14ac:dyDescent="0.25">
      <c r="A80" s="32">
        <v>231</v>
      </c>
      <c r="B80" s="13" t="s">
        <v>85</v>
      </c>
      <c r="C80" s="15">
        <v>1241</v>
      </c>
      <c r="D80" s="15">
        <f>Ikärakenne[[#This Row],[Laskennalliset kustannukset, IKÄRAKENNE yhteensä, €]]</f>
        <v>1747912.1199999999</v>
      </c>
      <c r="E80" s="15">
        <f>'Lask. kustannukset MUUT'!AD86</f>
        <v>759612.81334609492</v>
      </c>
      <c r="F80" s="231">
        <f>Yhteenveto[[#This Row],[Ikärakenne, laskennallinen kustannus]]+Yhteenveto[[#This Row],[Muut laskennalliset kustannukset ]]</f>
        <v>2507524.9333460946</v>
      </c>
      <c r="G80" s="451">
        <v>1516.35</v>
      </c>
      <c r="H80" s="17">
        <v>1881790.3499999999</v>
      </c>
      <c r="I80" s="339">
        <f>Yhteenveto[[#This Row],[Laskennalliset kustannukset yhteensä]]-Yhteenveto[[#This Row],[Omarahoitusosuus, €]]</f>
        <v>625734.5833460947</v>
      </c>
      <c r="J80" s="33">
        <f>Lisäosat!U81</f>
        <v>108612.16207453802</v>
      </c>
      <c r="K80" s="34">
        <f>'Muut lis_väh'!Q78</f>
        <v>-1398638.5311016934</v>
      </c>
      <c r="L80" s="231">
        <f>Yhteenveto[[#This Row],[Valtionosuus omarahoitusosuuden jälkeen (välisumma)]]+Yhteenveto[[#This Row],[Lisäosat yhteensä]]+Yhteenveto[[#This Row],[Valtionosuuteen tehtävät vähennykset ja lisäykset, netto]]</f>
        <v>-664291.78568106063</v>
      </c>
      <c r="M80" s="34">
        <f>'Verotuloihin perust tasaus'!N85</f>
        <v>-48496.417174415947</v>
      </c>
      <c r="N80" s="303">
        <f>SUM(Yhteenveto[[#This Row],[Valtionosuus ennen verotuloihin perustuvaa valtionosuuden tasausta]]+Yhteenveto[[#This Row],[Verotuloihin perustuva valtionosuuden tasaus]])</f>
        <v>-712788.20285547653</v>
      </c>
      <c r="O80" s="241">
        <f>Verokorvaukset!G78</f>
        <v>153066.7540150054</v>
      </c>
      <c r="P80" s="372">
        <f>SUM(Yhteenveto[[#This Row],[Kunnan  peruspalvelujen valtionosuus ]:[Veroperustemuutoksista johtuvien veromenetysten korvaus]])</f>
        <v>-559721.4488404711</v>
      </c>
      <c r="Q80" s="34">
        <f>Kotikuntakorvaus!F82</f>
        <v>-381720.55800000002</v>
      </c>
      <c r="R80" s="341">
        <f>+Yhteenveto[[#This Row],[Kunnan  peruspalvelujen valtionosuus ]]+Yhteenveto[[#This Row],[Veroperustemuutoksista johtuvien veromenetysten korvaus]]+Yhteenveto[[#This Row],[Kotikuntakorvaus, netto]]</f>
        <v>-941442.00684047118</v>
      </c>
      <c r="S80" s="11"/>
      <c r="T80"/>
    </row>
    <row r="81" spans="1:20" ht="15" x14ac:dyDescent="0.25">
      <c r="A81" s="32">
        <v>232</v>
      </c>
      <c r="B81" s="13" t="s">
        <v>86</v>
      </c>
      <c r="C81" s="15">
        <v>12518</v>
      </c>
      <c r="D81" s="15">
        <f>Ikärakenne[[#This Row],[Laskennalliset kustannukset, IKÄRAKENNE yhteensä, €]]</f>
        <v>19676488.75</v>
      </c>
      <c r="E81" s="15">
        <f>'Lask. kustannukset MUUT'!AD87</f>
        <v>3761841.1177610857</v>
      </c>
      <c r="F81" s="231">
        <f>Yhteenveto[[#This Row],[Ikärakenne, laskennallinen kustannus]]+Yhteenveto[[#This Row],[Muut laskennalliset kustannukset ]]</f>
        <v>23438329.867761087</v>
      </c>
      <c r="G81" s="451">
        <v>1516.35</v>
      </c>
      <c r="H81" s="17">
        <v>18981669.299999997</v>
      </c>
      <c r="I81" s="339">
        <f>Yhteenveto[[#This Row],[Laskennalliset kustannukset yhteensä]]-Yhteenveto[[#This Row],[Omarahoitusosuus, €]]</f>
        <v>4456660.5677610897</v>
      </c>
      <c r="J81" s="33">
        <f>Lisäosat!U82</f>
        <v>463481.13780275453</v>
      </c>
      <c r="K81" s="34">
        <f>'Muut lis_väh'!Q79</f>
        <v>-935090.68784091412</v>
      </c>
      <c r="L81" s="231">
        <f>Yhteenveto[[#This Row],[Valtionosuus omarahoitusosuuden jälkeen (välisumma)]]+Yhteenveto[[#This Row],[Lisäosat yhteensä]]+Yhteenveto[[#This Row],[Valtionosuuteen tehtävät vähennykset ja lisäykset, netto]]</f>
        <v>3985051.0177229298</v>
      </c>
      <c r="M81" s="34">
        <f>'Verotuloihin perust tasaus'!N86</f>
        <v>5471445.9029185735</v>
      </c>
      <c r="N81" s="303">
        <f>SUM(Yhteenveto[[#This Row],[Valtionosuus ennen verotuloihin perustuvaa valtionosuuden tasausta]]+Yhteenveto[[#This Row],[Verotuloihin perustuva valtionosuuden tasaus]])</f>
        <v>9456496.9206415042</v>
      </c>
      <c r="O81" s="241">
        <f>Verokorvaukset!G79</f>
        <v>1964674.8830609508</v>
      </c>
      <c r="P81" s="372">
        <f>SUM(Yhteenveto[[#This Row],[Kunnan  peruspalvelujen valtionosuus ]:[Veroperustemuutoksista johtuvien veromenetysten korvaus]])</f>
        <v>11421171.803702455</v>
      </c>
      <c r="Q81" s="34">
        <f>Kotikuntakorvaus!F83</f>
        <v>10001.411999999953</v>
      </c>
      <c r="R81" s="341">
        <f>+Yhteenveto[[#This Row],[Kunnan  peruspalvelujen valtionosuus ]]+Yhteenveto[[#This Row],[Veroperustemuutoksista johtuvien veromenetysten korvaus]]+Yhteenveto[[#This Row],[Kotikuntakorvaus, netto]]</f>
        <v>11431173.215702455</v>
      </c>
      <c r="S81" s="11"/>
      <c r="T81"/>
    </row>
    <row r="82" spans="1:20" ht="15" x14ac:dyDescent="0.25">
      <c r="A82" s="32">
        <v>233</v>
      </c>
      <c r="B82" s="13" t="s">
        <v>87</v>
      </c>
      <c r="C82" s="15">
        <v>15050</v>
      </c>
      <c r="D82" s="15">
        <f>Ikärakenne[[#This Row],[Laskennalliset kustannukset, IKÄRAKENNE yhteensä, €]]</f>
        <v>23604542.77</v>
      </c>
      <c r="E82" s="15">
        <f>'Lask. kustannukset MUUT'!AD88</f>
        <v>4599904.5250967843</v>
      </c>
      <c r="F82" s="231">
        <f>Yhteenveto[[#This Row],[Ikärakenne, laskennallinen kustannus]]+Yhteenveto[[#This Row],[Muut laskennalliset kustannukset ]]</f>
        <v>28204447.295096785</v>
      </c>
      <c r="G82" s="451">
        <v>1516.35</v>
      </c>
      <c r="H82" s="17">
        <v>22821067.5</v>
      </c>
      <c r="I82" s="339">
        <f>Yhteenveto[[#This Row],[Laskennalliset kustannukset yhteensä]]-Yhteenveto[[#This Row],[Omarahoitusosuus, €]]</f>
        <v>5383379.7950967848</v>
      </c>
      <c r="J82" s="33">
        <f>Lisäosat!U83</f>
        <v>471256.15938408789</v>
      </c>
      <c r="K82" s="34">
        <f>'Muut lis_väh'!Q80</f>
        <v>744406.97229172976</v>
      </c>
      <c r="L82" s="231">
        <f>Yhteenveto[[#This Row],[Valtionosuus omarahoitusosuuden jälkeen (välisumma)]]+Yhteenveto[[#This Row],[Lisäosat yhteensä]]+Yhteenveto[[#This Row],[Valtionosuuteen tehtävät vähennykset ja lisäykset, netto]]</f>
        <v>6599042.9267726019</v>
      </c>
      <c r="M82" s="34">
        <f>'Verotuloihin perust tasaus'!N87</f>
        <v>7356141.2801183332</v>
      </c>
      <c r="N82" s="303">
        <f>SUM(Yhteenveto[[#This Row],[Valtionosuus ennen verotuloihin perustuvaa valtionosuuden tasausta]]+Yhteenveto[[#This Row],[Verotuloihin perustuva valtionosuuden tasaus]])</f>
        <v>13955184.206890935</v>
      </c>
      <c r="O82" s="241">
        <f>Verokorvaukset!G80</f>
        <v>2457962.0448457976</v>
      </c>
      <c r="P82" s="372">
        <f>SUM(Yhteenveto[[#This Row],[Kunnan  peruspalvelujen valtionosuus ]:[Veroperustemuutoksista johtuvien veromenetysten korvaus]])</f>
        <v>16413146.251736732</v>
      </c>
      <c r="Q82" s="34">
        <f>Kotikuntakorvaus!F84</f>
        <v>152521.533</v>
      </c>
      <c r="R82" s="341">
        <f>+Yhteenveto[[#This Row],[Kunnan  peruspalvelujen valtionosuus ]]+Yhteenveto[[#This Row],[Veroperustemuutoksista johtuvien veromenetysten korvaus]]+Yhteenveto[[#This Row],[Kotikuntakorvaus, netto]]</f>
        <v>16565667.784736732</v>
      </c>
      <c r="S82" s="11"/>
      <c r="T82"/>
    </row>
    <row r="83" spans="1:20" ht="15" x14ac:dyDescent="0.25">
      <c r="A83" s="32">
        <v>235</v>
      </c>
      <c r="B83" s="13" t="s">
        <v>88</v>
      </c>
      <c r="C83" s="15">
        <v>10253</v>
      </c>
      <c r="D83" s="15">
        <f>Ikärakenne[[#This Row],[Laskennalliset kustannukset, IKÄRAKENNE yhteensä, €]]</f>
        <v>19403612.190000001</v>
      </c>
      <c r="E83" s="15">
        <f>'Lask. kustannukset MUUT'!AD89</f>
        <v>4399435.1311259549</v>
      </c>
      <c r="F83" s="231">
        <f>Yhteenveto[[#This Row],[Ikärakenne, laskennallinen kustannus]]+Yhteenveto[[#This Row],[Muut laskennalliset kustannukset ]]</f>
        <v>23803047.321125954</v>
      </c>
      <c r="G83" s="451">
        <v>1516.35</v>
      </c>
      <c r="H83" s="17">
        <v>15547136.549999999</v>
      </c>
      <c r="I83" s="339">
        <f>Yhteenveto[[#This Row],[Laskennalliset kustannukset yhteensä]]-Yhteenveto[[#This Row],[Omarahoitusosuus, €]]</f>
        <v>8255910.7711259555</v>
      </c>
      <c r="J83" s="33">
        <f>Lisäosat!U84</f>
        <v>314847.10155065928</v>
      </c>
      <c r="K83" s="34">
        <f>'Muut lis_väh'!Q81</f>
        <v>11238277.937503945</v>
      </c>
      <c r="L83" s="231">
        <f>Yhteenveto[[#This Row],[Valtionosuus omarahoitusosuuden jälkeen (välisumma)]]+Yhteenveto[[#This Row],[Lisäosat yhteensä]]+Yhteenveto[[#This Row],[Valtionosuuteen tehtävät vähennykset ja lisäykset, netto]]</f>
        <v>19809035.81018056</v>
      </c>
      <c r="M83" s="34">
        <f>'Verotuloihin perust tasaus'!N88</f>
        <v>-1627144.7208995325</v>
      </c>
      <c r="N83" s="303">
        <f>SUM(Yhteenveto[[#This Row],[Valtionosuus ennen verotuloihin perustuvaa valtionosuuden tasausta]]+Yhteenveto[[#This Row],[Verotuloihin perustuva valtionosuuden tasaus]])</f>
        <v>18181891.089281026</v>
      </c>
      <c r="O83" s="241">
        <f>Verokorvaukset!G81</f>
        <v>411456.57874452154</v>
      </c>
      <c r="P83" s="372">
        <f>SUM(Yhteenveto[[#This Row],[Kunnan  peruspalvelujen valtionosuus ]:[Veroperustemuutoksista johtuvien veromenetysten korvaus]])</f>
        <v>18593347.66802555</v>
      </c>
      <c r="Q83" s="34">
        <f>Kotikuntakorvaus!F85</f>
        <v>2702931.6000600001</v>
      </c>
      <c r="R83" s="341">
        <f>+Yhteenveto[[#This Row],[Kunnan  peruspalvelujen valtionosuus ]]+Yhteenveto[[#This Row],[Veroperustemuutoksista johtuvien veromenetysten korvaus]]+Yhteenveto[[#This Row],[Kotikuntakorvaus, netto]]</f>
        <v>21296279.268085551</v>
      </c>
      <c r="S83" s="11"/>
      <c r="T83"/>
    </row>
    <row r="84" spans="1:20" ht="15" x14ac:dyDescent="0.25">
      <c r="A84" s="32">
        <v>236</v>
      </c>
      <c r="B84" s="13" t="s">
        <v>89</v>
      </c>
      <c r="C84" s="15">
        <v>4118</v>
      </c>
      <c r="D84" s="15">
        <f>Ikärakenne[[#This Row],[Laskennalliset kustannukset, IKÄRAKENNE yhteensä, €]]</f>
        <v>7648102.1199999992</v>
      </c>
      <c r="E84" s="15">
        <f>'Lask. kustannukset MUUT'!AD90</f>
        <v>965339.69510136358</v>
      </c>
      <c r="F84" s="231">
        <f>Yhteenveto[[#This Row],[Ikärakenne, laskennallinen kustannus]]+Yhteenveto[[#This Row],[Muut laskennalliset kustannukset ]]</f>
        <v>8613441.8151013628</v>
      </c>
      <c r="G84" s="451">
        <v>1516.35</v>
      </c>
      <c r="H84" s="17">
        <v>6244329.2999999998</v>
      </c>
      <c r="I84" s="339">
        <f>Yhteenveto[[#This Row],[Laskennalliset kustannukset yhteensä]]-Yhteenveto[[#This Row],[Omarahoitusosuus, €]]</f>
        <v>2369112.515101363</v>
      </c>
      <c r="J84" s="33">
        <f>Lisäosat!U85</f>
        <v>222666.23915417341</v>
      </c>
      <c r="K84" s="34">
        <f>'Muut lis_väh'!Q82</f>
        <v>-402130.24401968962</v>
      </c>
      <c r="L84" s="231">
        <f>Yhteenveto[[#This Row],[Valtionosuus omarahoitusosuuden jälkeen (välisumma)]]+Yhteenveto[[#This Row],[Lisäosat yhteensä]]+Yhteenveto[[#This Row],[Valtionosuuteen tehtävät vähennykset ja lisäykset, netto]]</f>
        <v>2189648.510235847</v>
      </c>
      <c r="M84" s="34">
        <f>'Verotuloihin perust tasaus'!N89</f>
        <v>2196087.5216516028</v>
      </c>
      <c r="N84" s="303">
        <f>SUM(Yhteenveto[[#This Row],[Valtionosuus ennen verotuloihin perustuvaa valtionosuuden tasausta]]+Yhteenveto[[#This Row],[Verotuloihin perustuva valtionosuuden tasaus]])</f>
        <v>4385736.0318874493</v>
      </c>
      <c r="O84" s="241">
        <f>Verokorvaukset!G82</f>
        <v>554716.57765196671</v>
      </c>
      <c r="P84" s="372">
        <f>SUM(Yhteenveto[[#This Row],[Kunnan  peruspalvelujen valtionosuus ]:[Veroperustemuutoksista johtuvien veromenetysten korvaus]])</f>
        <v>4940452.6095394157</v>
      </c>
      <c r="Q84" s="34">
        <f>Kotikuntakorvaus!F86</f>
        <v>300209.05020000006</v>
      </c>
      <c r="R84" s="341">
        <f>+Yhteenveto[[#This Row],[Kunnan  peruspalvelujen valtionosuus ]]+Yhteenveto[[#This Row],[Veroperustemuutoksista johtuvien veromenetysten korvaus]]+Yhteenveto[[#This Row],[Kotikuntakorvaus, netto]]</f>
        <v>5240661.6597394161</v>
      </c>
      <c r="S84" s="11"/>
      <c r="T84"/>
    </row>
    <row r="85" spans="1:20" ht="15" x14ac:dyDescent="0.25">
      <c r="A85" s="32">
        <v>239</v>
      </c>
      <c r="B85" s="13" t="s">
        <v>90</v>
      </c>
      <c r="C85" s="15">
        <v>1985</v>
      </c>
      <c r="D85" s="15">
        <f>Ikärakenne[[#This Row],[Laskennalliset kustannukset, IKÄRAKENNE yhteensä, €]]</f>
        <v>2377023.6100000003</v>
      </c>
      <c r="E85" s="15">
        <f>'Lask. kustannukset MUUT'!AD91</f>
        <v>810776.34464239085</v>
      </c>
      <c r="F85" s="231">
        <f>Yhteenveto[[#This Row],[Ikärakenne, laskennallinen kustannus]]+Yhteenveto[[#This Row],[Muut laskennalliset kustannukset ]]</f>
        <v>3187799.9546423913</v>
      </c>
      <c r="G85" s="451">
        <v>1516.35</v>
      </c>
      <c r="H85" s="17">
        <v>3009954.75</v>
      </c>
      <c r="I85" s="339">
        <f>Yhteenveto[[#This Row],[Laskennalliset kustannukset yhteensä]]-Yhteenveto[[#This Row],[Omarahoitusosuus, €]]</f>
        <v>177845.2046423913</v>
      </c>
      <c r="J85" s="33">
        <f>Lisäosat!U86</f>
        <v>691411.63375887205</v>
      </c>
      <c r="K85" s="34">
        <f>'Muut lis_väh'!Q83</f>
        <v>-54726.241485312901</v>
      </c>
      <c r="L85" s="231">
        <f>Yhteenveto[[#This Row],[Valtionosuus omarahoitusosuuden jälkeen (välisumma)]]+Yhteenveto[[#This Row],[Lisäosat yhteensä]]+Yhteenveto[[#This Row],[Valtionosuuteen tehtävät vähennykset ja lisäykset, netto]]</f>
        <v>814530.59691595042</v>
      </c>
      <c r="M85" s="34">
        <f>'Verotuloihin perust tasaus'!N90</f>
        <v>-227381.50019795165</v>
      </c>
      <c r="N85" s="303">
        <f>SUM(Yhteenveto[[#This Row],[Valtionosuus ennen verotuloihin perustuvaa valtionosuuden tasausta]]+Yhteenveto[[#This Row],[Verotuloihin perustuva valtionosuuden tasaus]])</f>
        <v>587149.09671799873</v>
      </c>
      <c r="O85" s="241">
        <f>Verokorvaukset!G83</f>
        <v>330235.65941765945</v>
      </c>
      <c r="P85" s="372">
        <f>SUM(Yhteenveto[[#This Row],[Kunnan  peruspalvelujen valtionosuus ]:[Veroperustemuutoksista johtuvien veromenetysten korvaus]])</f>
        <v>917384.75613565813</v>
      </c>
      <c r="Q85" s="34">
        <f>Kotikuntakorvaus!F87</f>
        <v>-13335.216000000008</v>
      </c>
      <c r="R85" s="341">
        <f>+Yhteenveto[[#This Row],[Kunnan  peruspalvelujen valtionosuus ]]+Yhteenveto[[#This Row],[Veroperustemuutoksista johtuvien veromenetysten korvaus]]+Yhteenveto[[#This Row],[Kotikuntakorvaus, netto]]</f>
        <v>904049.54013565811</v>
      </c>
      <c r="S85" s="11"/>
      <c r="T85"/>
    </row>
    <row r="86" spans="1:20" ht="15" x14ac:dyDescent="0.25">
      <c r="A86" s="32">
        <v>240</v>
      </c>
      <c r="B86" s="13" t="s">
        <v>91</v>
      </c>
      <c r="C86" s="15">
        <v>19402</v>
      </c>
      <c r="D86" s="15">
        <f>Ikärakenne[[#This Row],[Laskennalliset kustannukset, IKÄRAKENNE yhteensä, €]]</f>
        <v>28651104.469999995</v>
      </c>
      <c r="E86" s="15">
        <f>'Lask. kustannukset MUUT'!AD92</f>
        <v>6566943.7301279027</v>
      </c>
      <c r="F86" s="231">
        <f>Yhteenveto[[#This Row],[Ikärakenne, laskennallinen kustannus]]+Yhteenveto[[#This Row],[Muut laskennalliset kustannukset ]]</f>
        <v>35218048.2001279</v>
      </c>
      <c r="G86" s="451">
        <v>1516.35</v>
      </c>
      <c r="H86" s="17">
        <v>29420222.699999999</v>
      </c>
      <c r="I86" s="339">
        <f>Yhteenveto[[#This Row],[Laskennalliset kustannukset yhteensä]]-Yhteenveto[[#This Row],[Omarahoitusosuus, €]]</f>
        <v>5797825.5001279004</v>
      </c>
      <c r="J86" s="33">
        <f>Lisäosat!U87</f>
        <v>869528.7687097477</v>
      </c>
      <c r="K86" s="34">
        <f>'Muut lis_väh'!Q84</f>
        <v>-13426377.688703706</v>
      </c>
      <c r="L86" s="231">
        <f>Yhteenveto[[#This Row],[Valtionosuus omarahoitusosuuden jälkeen (välisumma)]]+Yhteenveto[[#This Row],[Lisäosat yhteensä]]+Yhteenveto[[#This Row],[Valtionosuuteen tehtävät vähennykset ja lisäykset, netto]]</f>
        <v>-6759023.419866058</v>
      </c>
      <c r="M86" s="34">
        <f>'Verotuloihin perust tasaus'!N91</f>
        <v>1472511.7696177133</v>
      </c>
      <c r="N86" s="303">
        <f>SUM(Yhteenveto[[#This Row],[Valtionosuus ennen verotuloihin perustuvaa valtionosuuden tasausta]]+Yhteenveto[[#This Row],[Verotuloihin perustuva valtionosuuden tasaus]])</f>
        <v>-5286511.650248345</v>
      </c>
      <c r="O86" s="241">
        <f>Verokorvaukset!G84</f>
        <v>1961337.0864428615</v>
      </c>
      <c r="P86" s="372">
        <f>SUM(Yhteenveto[[#This Row],[Kunnan  peruspalvelujen valtionosuus ]:[Veroperustemuutoksista johtuvien veromenetysten korvaus]])</f>
        <v>-3325174.5638054833</v>
      </c>
      <c r="Q86" s="34">
        <f>Kotikuntakorvaus!F88</f>
        <v>-205362.32640000008</v>
      </c>
      <c r="R86" s="341">
        <f>+Yhteenveto[[#This Row],[Kunnan  peruspalvelujen valtionosuus ]]+Yhteenveto[[#This Row],[Veroperustemuutoksista johtuvien veromenetysten korvaus]]+Yhteenveto[[#This Row],[Kotikuntakorvaus, netto]]</f>
        <v>-3530536.8902054834</v>
      </c>
      <c r="S86" s="11"/>
      <c r="T86"/>
    </row>
    <row r="87" spans="1:20" ht="15" x14ac:dyDescent="0.25">
      <c r="A87" s="32">
        <v>241</v>
      </c>
      <c r="B87" s="13" t="s">
        <v>92</v>
      </c>
      <c r="C87" s="15">
        <v>7604</v>
      </c>
      <c r="D87" s="15">
        <f>Ikärakenne[[#This Row],[Laskennalliset kustannukset, IKÄRAKENNE yhteensä, €]]</f>
        <v>12912753.780000001</v>
      </c>
      <c r="E87" s="15">
        <f>'Lask. kustannukset MUUT'!AD93</f>
        <v>1578747.6004423923</v>
      </c>
      <c r="F87" s="231">
        <f>Yhteenveto[[#This Row],[Ikärakenne, laskennallinen kustannus]]+Yhteenveto[[#This Row],[Muut laskennalliset kustannukset ]]</f>
        <v>14491501.380442394</v>
      </c>
      <c r="G87" s="451">
        <v>1516.35</v>
      </c>
      <c r="H87" s="17">
        <v>11530325.399999999</v>
      </c>
      <c r="I87" s="339">
        <f>Yhteenveto[[#This Row],[Laskennalliset kustannukset yhteensä]]-Yhteenveto[[#This Row],[Omarahoitusosuus, €]]</f>
        <v>2961175.9804423954</v>
      </c>
      <c r="J87" s="33">
        <f>Lisäosat!U88</f>
        <v>294651.10175511049</v>
      </c>
      <c r="K87" s="34">
        <f>'Muut lis_väh'!Q85</f>
        <v>-3032361.8492589621</v>
      </c>
      <c r="L87" s="231">
        <f>Yhteenveto[[#This Row],[Valtionosuus omarahoitusosuuden jälkeen (välisumma)]]+Yhteenveto[[#This Row],[Lisäosat yhteensä]]+Yhteenveto[[#This Row],[Valtionosuuteen tehtävät vähennykset ja lisäykset, netto]]</f>
        <v>223465.23293854389</v>
      </c>
      <c r="M87" s="34">
        <f>'Verotuloihin perust tasaus'!N92</f>
        <v>1192515.9796074312</v>
      </c>
      <c r="N87" s="303">
        <f>SUM(Yhteenveto[[#This Row],[Valtionosuus ennen verotuloihin perustuvaa valtionosuuden tasausta]]+Yhteenveto[[#This Row],[Verotuloihin perustuva valtionosuuden tasaus]])</f>
        <v>1415981.2125459751</v>
      </c>
      <c r="O87" s="241">
        <f>Verokorvaukset!G85</f>
        <v>553938.34443018527</v>
      </c>
      <c r="P87" s="372">
        <f>SUM(Yhteenveto[[#This Row],[Kunnan  peruspalvelujen valtionosuus ]:[Veroperustemuutoksista johtuvien veromenetysten korvaus]])</f>
        <v>1969919.5569761605</v>
      </c>
      <c r="Q87" s="34">
        <f>Kotikuntakorvaus!F89</f>
        <v>335130.64709999994</v>
      </c>
      <c r="R87" s="341">
        <f>+Yhteenveto[[#This Row],[Kunnan  peruspalvelujen valtionosuus ]]+Yhteenveto[[#This Row],[Veroperustemuutoksista johtuvien veromenetysten korvaus]]+Yhteenveto[[#This Row],[Kotikuntakorvaus, netto]]</f>
        <v>2305050.2040761607</v>
      </c>
      <c r="S87" s="11"/>
      <c r="T87"/>
    </row>
    <row r="88" spans="1:20" ht="15" x14ac:dyDescent="0.25">
      <c r="A88" s="32">
        <v>244</v>
      </c>
      <c r="B88" s="13" t="s">
        <v>93</v>
      </c>
      <c r="C88" s="15">
        <v>19657</v>
      </c>
      <c r="D88" s="15">
        <f>Ikärakenne[[#This Row],[Laskennalliset kustannukset, IKÄRAKENNE yhteensä, €]]</f>
        <v>47075080.859999999</v>
      </c>
      <c r="E88" s="15">
        <f>'Lask. kustannukset MUUT'!AD94</f>
        <v>2865551.6590920715</v>
      </c>
      <c r="F88" s="231">
        <f>Yhteenveto[[#This Row],[Ikärakenne, laskennallinen kustannus]]+Yhteenveto[[#This Row],[Muut laskennalliset kustannukset ]]</f>
        <v>49940632.519092068</v>
      </c>
      <c r="G88" s="451">
        <v>1516.35</v>
      </c>
      <c r="H88" s="17">
        <v>29806891.949999999</v>
      </c>
      <c r="I88" s="339">
        <f>Yhteenveto[[#This Row],[Laskennalliset kustannukset yhteensä]]-Yhteenveto[[#This Row],[Omarahoitusosuus, €]]</f>
        <v>20133740.569092069</v>
      </c>
      <c r="J88" s="33">
        <f>Lisäosat!U89</f>
        <v>868839.49953486305</v>
      </c>
      <c r="K88" s="34">
        <f>'Muut lis_väh'!Q86</f>
        <v>-1166187.5793514026</v>
      </c>
      <c r="L88" s="231">
        <f>Yhteenveto[[#This Row],[Valtionosuus omarahoitusosuuden jälkeen (välisumma)]]+Yhteenveto[[#This Row],[Lisäosat yhteensä]]+Yhteenveto[[#This Row],[Valtionosuuteen tehtävät vähennykset ja lisäykset, netto]]</f>
        <v>19836392.48927553</v>
      </c>
      <c r="M88" s="34">
        <f>'Verotuloihin perust tasaus'!N93</f>
        <v>2952741.6438847263</v>
      </c>
      <c r="N88" s="303">
        <f>SUM(Yhteenveto[[#This Row],[Valtionosuus ennen verotuloihin perustuvaa valtionosuuden tasausta]]+Yhteenveto[[#This Row],[Verotuloihin perustuva valtionosuuden tasaus]])</f>
        <v>22789134.133160256</v>
      </c>
      <c r="O88" s="241">
        <f>Verokorvaukset!G86</f>
        <v>537378.37864743371</v>
      </c>
      <c r="P88" s="372">
        <f>SUM(Yhteenveto[[#This Row],[Kunnan  peruspalvelujen valtionosuus ]:[Veroperustemuutoksista johtuvien veromenetysten korvaus]])</f>
        <v>23326512.511807691</v>
      </c>
      <c r="Q88" s="34">
        <f>Kotikuntakorvaus!F90</f>
        <v>284823.54474000016</v>
      </c>
      <c r="R88" s="341">
        <f>+Yhteenveto[[#This Row],[Kunnan  peruspalvelujen valtionosuus ]]+Yhteenveto[[#This Row],[Veroperustemuutoksista johtuvien veromenetysten korvaus]]+Yhteenveto[[#This Row],[Kotikuntakorvaus, netto]]</f>
        <v>23611336.05654769</v>
      </c>
      <c r="S88" s="11"/>
      <c r="T88"/>
    </row>
    <row r="89" spans="1:20" ht="15" x14ac:dyDescent="0.25">
      <c r="A89" s="32">
        <v>245</v>
      </c>
      <c r="B89" s="13" t="s">
        <v>94</v>
      </c>
      <c r="C89" s="15">
        <v>38461</v>
      </c>
      <c r="D89" s="15">
        <f>Ikärakenne[[#This Row],[Laskennalliset kustannukset, IKÄRAKENNE yhteensä, €]]</f>
        <v>65240874.200000003</v>
      </c>
      <c r="E89" s="15">
        <f>'Lask. kustannukset MUUT'!AD95</f>
        <v>20188695.428311113</v>
      </c>
      <c r="F89" s="231">
        <f>Yhteenveto[[#This Row],[Ikärakenne, laskennallinen kustannus]]+Yhteenveto[[#This Row],[Muut laskennalliset kustannukset ]]</f>
        <v>85429569.628311113</v>
      </c>
      <c r="G89" s="451">
        <v>1516.35</v>
      </c>
      <c r="H89" s="17">
        <v>58320337.349999994</v>
      </c>
      <c r="I89" s="339">
        <f>Yhteenveto[[#This Row],[Laskennalliset kustannukset yhteensä]]-Yhteenveto[[#This Row],[Omarahoitusosuus, €]]</f>
        <v>27109232.278311118</v>
      </c>
      <c r="J89" s="33">
        <f>Lisäosat!U90</f>
        <v>1626218.80145328</v>
      </c>
      <c r="K89" s="34">
        <f>'Muut lis_väh'!Q87</f>
        <v>-8507442.8363839891</v>
      </c>
      <c r="L89" s="231">
        <f>Yhteenveto[[#This Row],[Valtionosuus omarahoitusosuuden jälkeen (välisumma)]]+Yhteenveto[[#This Row],[Lisäosat yhteensä]]+Yhteenveto[[#This Row],[Valtionosuuteen tehtävät vähennykset ja lisäykset, netto]]</f>
        <v>20228008.243380412</v>
      </c>
      <c r="M89" s="34">
        <f>'Verotuloihin perust tasaus'!N94</f>
        <v>2327279.7274990352</v>
      </c>
      <c r="N89" s="303">
        <f>SUM(Yhteenveto[[#This Row],[Valtionosuus ennen verotuloihin perustuvaa valtionosuuden tasausta]]+Yhteenveto[[#This Row],[Verotuloihin perustuva valtionosuuden tasaus]])</f>
        <v>22555287.970879447</v>
      </c>
      <c r="O89" s="241">
        <f>Verokorvaukset!G87</f>
        <v>2773615.9786030157</v>
      </c>
      <c r="P89" s="372">
        <f>SUM(Yhteenveto[[#This Row],[Kunnan  peruspalvelujen valtionosuus ]:[Veroperustemuutoksista johtuvien veromenetysten korvaus]])</f>
        <v>25328903.949482463</v>
      </c>
      <c r="Q89" s="34">
        <f>Kotikuntakorvaus!F91</f>
        <v>-1525582.0484400005</v>
      </c>
      <c r="R89" s="341">
        <f>+Yhteenveto[[#This Row],[Kunnan  peruspalvelujen valtionosuus ]]+Yhteenveto[[#This Row],[Veroperustemuutoksista johtuvien veromenetysten korvaus]]+Yhteenveto[[#This Row],[Kotikuntakorvaus, netto]]</f>
        <v>23803321.901042461</v>
      </c>
      <c r="S89" s="11"/>
      <c r="T89"/>
    </row>
    <row r="90" spans="1:20" ht="15" x14ac:dyDescent="0.25">
      <c r="A90" s="32">
        <v>249</v>
      </c>
      <c r="B90" s="13" t="s">
        <v>95</v>
      </c>
      <c r="C90" s="15">
        <v>9128</v>
      </c>
      <c r="D90" s="15">
        <f>Ikärakenne[[#This Row],[Laskennalliset kustannukset, IKÄRAKENNE yhteensä, €]]</f>
        <v>12683985.880000003</v>
      </c>
      <c r="E90" s="15">
        <f>'Lask. kustannukset MUUT'!AD96</f>
        <v>3375422.0151038948</v>
      </c>
      <c r="F90" s="231">
        <f>Yhteenveto[[#This Row],[Ikärakenne, laskennallinen kustannus]]+Yhteenveto[[#This Row],[Muut laskennalliset kustannukset ]]</f>
        <v>16059407.895103898</v>
      </c>
      <c r="G90" s="451">
        <v>1516.35</v>
      </c>
      <c r="H90" s="17">
        <v>13841242.799999999</v>
      </c>
      <c r="I90" s="339">
        <f>Yhteenveto[[#This Row],[Laskennalliset kustannukset yhteensä]]-Yhteenveto[[#This Row],[Omarahoitusosuus, €]]</f>
        <v>2218165.095103899</v>
      </c>
      <c r="J90" s="33">
        <f>Lisäosat!U91</f>
        <v>743801.83521946426</v>
      </c>
      <c r="K90" s="34">
        <f>'Muut lis_väh'!Q88</f>
        <v>380426.80600916059</v>
      </c>
      <c r="L90" s="231">
        <f>Yhteenveto[[#This Row],[Valtionosuus omarahoitusosuuden jälkeen (välisumma)]]+Yhteenveto[[#This Row],[Lisäosat yhteensä]]+Yhteenveto[[#This Row],[Valtionosuuteen tehtävät vähennykset ja lisäykset, netto]]</f>
        <v>3342393.7363325236</v>
      </c>
      <c r="M90" s="34">
        <f>'Verotuloihin perust tasaus'!N95</f>
        <v>3297815.5427740882</v>
      </c>
      <c r="N90" s="303">
        <f>SUM(Yhteenveto[[#This Row],[Valtionosuus ennen verotuloihin perustuvaa valtionosuuden tasausta]]+Yhteenveto[[#This Row],[Verotuloihin perustuva valtionosuuden tasaus]])</f>
        <v>6640209.2791066114</v>
      </c>
      <c r="O90" s="241">
        <f>Verokorvaukset!G88</f>
        <v>1091759.4009314498</v>
      </c>
      <c r="P90" s="372">
        <f>SUM(Yhteenveto[[#This Row],[Kunnan  peruspalvelujen valtionosuus ]:[Veroperustemuutoksista johtuvien veromenetysten korvaus]])</f>
        <v>7731968.680038061</v>
      </c>
      <c r="Q90" s="34">
        <f>Kotikuntakorvaus!F92</f>
        <v>-6500.9177999999956</v>
      </c>
      <c r="R90" s="341">
        <f>+Yhteenveto[[#This Row],[Kunnan  peruspalvelujen valtionosuus ]]+Yhteenveto[[#This Row],[Veroperustemuutoksista johtuvien veromenetysten korvaus]]+Yhteenveto[[#This Row],[Kotikuntakorvaus, netto]]</f>
        <v>7725467.7622380611</v>
      </c>
      <c r="S90" s="11"/>
      <c r="T90"/>
    </row>
    <row r="91" spans="1:20" ht="15" x14ac:dyDescent="0.25">
      <c r="A91" s="32">
        <v>250</v>
      </c>
      <c r="B91" s="13" t="s">
        <v>96</v>
      </c>
      <c r="C91" s="15">
        <v>1703</v>
      </c>
      <c r="D91" s="15">
        <f>Ikärakenne[[#This Row],[Laskennalliset kustannukset, IKÄRAKENNE yhteensä, €]]</f>
        <v>2287490.38</v>
      </c>
      <c r="E91" s="15">
        <f>'Lask. kustannukset MUUT'!AD97</f>
        <v>585899.42677433265</v>
      </c>
      <c r="F91" s="231">
        <f>Yhteenveto[[#This Row],[Ikärakenne, laskennallinen kustannus]]+Yhteenveto[[#This Row],[Muut laskennalliset kustannukset ]]</f>
        <v>2873389.8067743327</v>
      </c>
      <c r="G91" s="451">
        <v>1516.35</v>
      </c>
      <c r="H91" s="17">
        <v>2582344.0499999998</v>
      </c>
      <c r="I91" s="339">
        <f>Yhteenveto[[#This Row],[Laskennalliset kustannukset yhteensä]]-Yhteenveto[[#This Row],[Omarahoitusosuus, €]]</f>
        <v>291045.75677433284</v>
      </c>
      <c r="J91" s="33">
        <f>Lisäosat!U92</f>
        <v>254347.50612142408</v>
      </c>
      <c r="K91" s="34">
        <f>'Muut lis_väh'!Q89</f>
        <v>-123040.31649732371</v>
      </c>
      <c r="L91" s="231">
        <f>Yhteenveto[[#This Row],[Valtionosuus omarahoitusosuuden jälkeen (välisumma)]]+Yhteenveto[[#This Row],[Lisäosat yhteensä]]+Yhteenveto[[#This Row],[Valtionosuuteen tehtävät vähennykset ja lisäykset, netto]]</f>
        <v>422352.94639843318</v>
      </c>
      <c r="M91" s="34">
        <f>'Verotuloihin perust tasaus'!N96</f>
        <v>811598.26302664075</v>
      </c>
      <c r="N91" s="303">
        <f>SUM(Yhteenveto[[#This Row],[Valtionosuus ennen verotuloihin perustuvaa valtionosuuden tasausta]]+Yhteenveto[[#This Row],[Verotuloihin perustuva valtionosuuden tasaus]])</f>
        <v>1233951.209425074</v>
      </c>
      <c r="O91" s="241">
        <f>Verokorvaukset!G89</f>
        <v>350972.41144690395</v>
      </c>
      <c r="P91" s="372">
        <f>SUM(Yhteenveto[[#This Row],[Kunnan  peruspalvelujen valtionosuus ]:[Veroperustemuutoksista johtuvien veromenetysten korvaus]])</f>
        <v>1584923.6208719779</v>
      </c>
      <c r="Q91" s="34">
        <f>Kotikuntakorvaus!F93</f>
        <v>51673.962</v>
      </c>
      <c r="R91" s="341">
        <f>+Yhteenveto[[#This Row],[Kunnan  peruspalvelujen valtionosuus ]]+Yhteenveto[[#This Row],[Veroperustemuutoksista johtuvien veromenetysten korvaus]]+Yhteenveto[[#This Row],[Kotikuntakorvaus, netto]]</f>
        <v>1636597.5828719779</v>
      </c>
      <c r="S91" s="11"/>
      <c r="T91"/>
    </row>
    <row r="92" spans="1:20" ht="15" x14ac:dyDescent="0.25">
      <c r="A92" s="32">
        <v>256</v>
      </c>
      <c r="B92" s="13" t="s">
        <v>97</v>
      </c>
      <c r="C92" s="15">
        <v>1492</v>
      </c>
      <c r="D92" s="15">
        <f>Ikärakenne[[#This Row],[Laskennalliset kustannukset, IKÄRAKENNE yhteensä, €]]</f>
        <v>2736709.73</v>
      </c>
      <c r="E92" s="15">
        <f>'Lask. kustannukset MUUT'!AD98</f>
        <v>640667.49594384257</v>
      </c>
      <c r="F92" s="231">
        <f>Yhteenveto[[#This Row],[Ikärakenne, laskennallinen kustannus]]+Yhteenveto[[#This Row],[Muut laskennalliset kustannukset ]]</f>
        <v>3377377.2259438424</v>
      </c>
      <c r="G92" s="451">
        <v>1516.35</v>
      </c>
      <c r="H92" s="17">
        <v>2262394.1999999997</v>
      </c>
      <c r="I92" s="339">
        <f>Yhteenveto[[#This Row],[Laskennalliset kustannukset yhteensä]]-Yhteenveto[[#This Row],[Omarahoitusosuus, €]]</f>
        <v>1114983.0259438427</v>
      </c>
      <c r="J92" s="33">
        <f>Lisäosat!U93</f>
        <v>552336.10004143487</v>
      </c>
      <c r="K92" s="34">
        <f>'Muut lis_väh'!Q90</f>
        <v>-833009.12798386556</v>
      </c>
      <c r="L92" s="231">
        <f>Yhteenveto[[#This Row],[Valtionosuus omarahoitusosuuden jälkeen (välisumma)]]+Yhteenveto[[#This Row],[Lisäosat yhteensä]]+Yhteenveto[[#This Row],[Valtionosuuteen tehtävät vähennykset ja lisäykset, netto]]</f>
        <v>834309.99800141202</v>
      </c>
      <c r="M92" s="34">
        <f>'Verotuloihin perust tasaus'!N97</f>
        <v>939830.27375778218</v>
      </c>
      <c r="N92" s="303">
        <f>SUM(Yhteenveto[[#This Row],[Valtionosuus ennen verotuloihin perustuvaa valtionosuuden tasausta]]+Yhteenveto[[#This Row],[Verotuloihin perustuva valtionosuuden tasaus]])</f>
        <v>1774140.2717591943</v>
      </c>
      <c r="O92" s="241">
        <f>Verokorvaukset!G90</f>
        <v>269612.05960433965</v>
      </c>
      <c r="P92" s="372">
        <f>SUM(Yhteenveto[[#This Row],[Kunnan  peruspalvelujen valtionosuus ]:[Veroperustemuutoksista johtuvien veromenetysten korvaus]])</f>
        <v>2043752.3313635341</v>
      </c>
      <c r="Q92" s="34">
        <f>Kotikuntakorvaus!F94</f>
        <v>108348.63</v>
      </c>
      <c r="R92" s="341">
        <f>+Yhteenveto[[#This Row],[Kunnan  peruspalvelujen valtionosuus ]]+Yhteenveto[[#This Row],[Veroperustemuutoksista johtuvien veromenetysten korvaus]]+Yhteenveto[[#This Row],[Kotikuntakorvaus, netto]]</f>
        <v>2152100.961363534</v>
      </c>
      <c r="S92" s="11"/>
      <c r="T92"/>
    </row>
    <row r="93" spans="1:20" ht="15" x14ac:dyDescent="0.25">
      <c r="A93" s="32">
        <v>257</v>
      </c>
      <c r="B93" s="13" t="s">
        <v>98</v>
      </c>
      <c r="C93" s="15">
        <v>41635</v>
      </c>
      <c r="D93" s="15">
        <f>Ikärakenne[[#This Row],[Laskennalliset kustannukset, IKÄRAKENNE yhteensä, €]]</f>
        <v>78468900.370000005</v>
      </c>
      <c r="E93" s="15">
        <f>'Lask. kustannukset MUUT'!AD99</f>
        <v>19369745.785599392</v>
      </c>
      <c r="F93" s="231">
        <f>Yhteenveto[[#This Row],[Ikärakenne, laskennallinen kustannus]]+Yhteenveto[[#This Row],[Muut laskennalliset kustannukset ]]</f>
        <v>97838646.1555994</v>
      </c>
      <c r="G93" s="451">
        <v>1516.35</v>
      </c>
      <c r="H93" s="17">
        <v>63133232.249999993</v>
      </c>
      <c r="I93" s="339">
        <f>Yhteenveto[[#This Row],[Laskennalliset kustannukset yhteensä]]-Yhteenveto[[#This Row],[Omarahoitusosuus, €]]</f>
        <v>34705413.905599408</v>
      </c>
      <c r="J93" s="33">
        <f>Lisäosat!U94</f>
        <v>1625885.413988072</v>
      </c>
      <c r="K93" s="34">
        <f>'Muut lis_väh'!Q91</f>
        <v>4255397.3730900045</v>
      </c>
      <c r="L93" s="231">
        <f>Yhteenveto[[#This Row],[Valtionosuus omarahoitusosuuden jälkeen (välisumma)]]+Yhteenveto[[#This Row],[Lisäosat yhteensä]]+Yhteenveto[[#This Row],[Valtionosuuteen tehtävät vähennykset ja lisäykset, netto]]</f>
        <v>40586696.692677483</v>
      </c>
      <c r="M93" s="34">
        <f>'Verotuloihin perust tasaus'!N98</f>
        <v>-1094456.2819646841</v>
      </c>
      <c r="N93" s="303">
        <f>SUM(Yhteenveto[[#This Row],[Valtionosuus ennen verotuloihin perustuvaa valtionosuuden tasausta]]+Yhteenveto[[#This Row],[Verotuloihin perustuva valtionosuuden tasaus]])</f>
        <v>39492240.410712801</v>
      </c>
      <c r="O93" s="241">
        <f>Verokorvaukset!G91</f>
        <v>2492264.2162700198</v>
      </c>
      <c r="P93" s="372">
        <f>SUM(Yhteenveto[[#This Row],[Kunnan  peruspalvelujen valtionosuus ]:[Veroperustemuutoksista johtuvien veromenetysten korvaus]])</f>
        <v>41984504.626982823</v>
      </c>
      <c r="Q93" s="34">
        <f>Kotikuntakorvaus!F95</f>
        <v>-542021.52263400028</v>
      </c>
      <c r="R93" s="341">
        <f>+Yhteenveto[[#This Row],[Kunnan  peruspalvelujen valtionosuus ]]+Yhteenveto[[#This Row],[Veroperustemuutoksista johtuvien veromenetysten korvaus]]+Yhteenveto[[#This Row],[Kotikuntakorvaus, netto]]</f>
        <v>41442483.104348823</v>
      </c>
      <c r="S93" s="11"/>
      <c r="T93"/>
    </row>
    <row r="94" spans="1:20" ht="15" x14ac:dyDescent="0.25">
      <c r="A94" s="32">
        <v>260</v>
      </c>
      <c r="B94" s="13" t="s">
        <v>99</v>
      </c>
      <c r="C94" s="15">
        <v>9566</v>
      </c>
      <c r="D94" s="15">
        <f>Ikärakenne[[#This Row],[Laskennalliset kustannukset, IKÄRAKENNE yhteensä, €]]</f>
        <v>11413943.430000002</v>
      </c>
      <c r="E94" s="15">
        <f>'Lask. kustannukset MUUT'!AD100</f>
        <v>4768088.9141967399</v>
      </c>
      <c r="F94" s="231">
        <f>Yhteenveto[[#This Row],[Ikärakenne, laskennallinen kustannus]]+Yhteenveto[[#This Row],[Muut laskennalliset kustannukset ]]</f>
        <v>16182032.344196741</v>
      </c>
      <c r="G94" s="451">
        <v>1516.35</v>
      </c>
      <c r="H94" s="17">
        <v>14505404.1</v>
      </c>
      <c r="I94" s="339">
        <f>Yhteenveto[[#This Row],[Laskennalliset kustannukset yhteensä]]-Yhteenveto[[#This Row],[Omarahoitusosuus, €]]</f>
        <v>1676628.2441967409</v>
      </c>
      <c r="J94" s="33">
        <f>Lisäosat!U95</f>
        <v>1473951.0379739162</v>
      </c>
      <c r="K94" s="34">
        <f>'Muut lis_väh'!Q92</f>
        <v>3528925.8835377595</v>
      </c>
      <c r="L94" s="231">
        <f>Yhteenveto[[#This Row],[Valtionosuus omarahoitusosuuden jälkeen (välisumma)]]+Yhteenveto[[#This Row],[Lisäosat yhteensä]]+Yhteenveto[[#This Row],[Valtionosuuteen tehtävät vähennykset ja lisäykset, netto]]</f>
        <v>6679505.1657084171</v>
      </c>
      <c r="M94" s="34">
        <f>'Verotuloihin perust tasaus'!N99</f>
        <v>5529161.7002113806</v>
      </c>
      <c r="N94" s="303">
        <f>SUM(Yhteenveto[[#This Row],[Valtionosuus ennen verotuloihin perustuvaa valtionosuuden tasausta]]+Yhteenveto[[#This Row],[Verotuloihin perustuva valtionosuuden tasaus]])</f>
        <v>12208666.865919799</v>
      </c>
      <c r="O94" s="241">
        <f>Verokorvaukset!G92</f>
        <v>1706909.8151509736</v>
      </c>
      <c r="P94" s="372">
        <f>SUM(Yhteenveto[[#This Row],[Kunnan  peruspalvelujen valtionosuus ]:[Veroperustemuutoksista johtuvien veromenetysten korvaus]])</f>
        <v>13915576.681070773</v>
      </c>
      <c r="Q94" s="34">
        <f>Kotikuntakorvaus!F96</f>
        <v>-71593.440900000045</v>
      </c>
      <c r="R94" s="341">
        <f>+Yhteenveto[[#This Row],[Kunnan  peruspalvelujen valtionosuus ]]+Yhteenveto[[#This Row],[Veroperustemuutoksista johtuvien veromenetysten korvaus]]+Yhteenveto[[#This Row],[Kotikuntakorvaus, netto]]</f>
        <v>13843983.240170773</v>
      </c>
      <c r="S94" s="11"/>
      <c r="T94"/>
    </row>
    <row r="95" spans="1:20" ht="15" x14ac:dyDescent="0.25">
      <c r="A95" s="32">
        <v>261</v>
      </c>
      <c r="B95" s="13" t="s">
        <v>100</v>
      </c>
      <c r="C95" s="15">
        <v>6837</v>
      </c>
      <c r="D95" s="15">
        <f>Ikärakenne[[#This Row],[Laskennalliset kustannukset, IKÄRAKENNE yhteensä, €]]</f>
        <v>10621413.92</v>
      </c>
      <c r="E95" s="15">
        <f>'Lask. kustannukset MUUT'!AD101</f>
        <v>7695832.6385536371</v>
      </c>
      <c r="F95" s="231">
        <f>Yhteenveto[[#This Row],[Ikärakenne, laskennallinen kustannus]]+Yhteenveto[[#This Row],[Muut laskennalliset kustannukset ]]</f>
        <v>18317246.558553636</v>
      </c>
      <c r="G95" s="451">
        <v>1516.35</v>
      </c>
      <c r="H95" s="17">
        <v>10367284.949999999</v>
      </c>
      <c r="I95" s="339">
        <f>Yhteenveto[[#This Row],[Laskennalliset kustannukset yhteensä]]-Yhteenveto[[#This Row],[Omarahoitusosuus, €]]</f>
        <v>7949961.6085536368</v>
      </c>
      <c r="J95" s="33">
        <f>Lisäosat!U96</f>
        <v>2581418.6148821251</v>
      </c>
      <c r="K95" s="34">
        <f>'Muut lis_väh'!Q93</f>
        <v>1706211.4988240034</v>
      </c>
      <c r="L95" s="231">
        <f>Yhteenveto[[#This Row],[Valtionosuus omarahoitusosuuden jälkeen (välisumma)]]+Yhteenveto[[#This Row],[Lisäosat yhteensä]]+Yhteenveto[[#This Row],[Valtionosuuteen tehtävät vähennykset ja lisäykset, netto]]</f>
        <v>12237591.722259765</v>
      </c>
      <c r="M95" s="34">
        <f>'Verotuloihin perust tasaus'!N100</f>
        <v>-559929.79247207032</v>
      </c>
      <c r="N95" s="303">
        <f>SUM(Yhteenveto[[#This Row],[Valtionosuus ennen verotuloihin perustuvaa valtionosuuden tasausta]]+Yhteenveto[[#This Row],[Verotuloihin perustuva valtionosuuden tasaus]])</f>
        <v>11677661.929787695</v>
      </c>
      <c r="O95" s="241">
        <f>Verokorvaukset!G93</f>
        <v>838228.09291077871</v>
      </c>
      <c r="P95" s="372">
        <f>SUM(Yhteenveto[[#This Row],[Kunnan  peruspalvelujen valtionosuus ]:[Veroperustemuutoksista johtuvien veromenetysten korvaus]])</f>
        <v>12515890.022698473</v>
      </c>
      <c r="Q95" s="34">
        <f>Kotikuntakorvaus!F97</f>
        <v>-161772.83910000001</v>
      </c>
      <c r="R95" s="341">
        <f>+Yhteenveto[[#This Row],[Kunnan  peruspalvelujen valtionosuus ]]+Yhteenveto[[#This Row],[Veroperustemuutoksista johtuvien veromenetysten korvaus]]+Yhteenveto[[#This Row],[Kotikuntakorvaus, netto]]</f>
        <v>12354117.183598474</v>
      </c>
      <c r="S95" s="11"/>
      <c r="T95"/>
    </row>
    <row r="96" spans="1:20" ht="15" x14ac:dyDescent="0.25">
      <c r="A96" s="32">
        <v>263</v>
      </c>
      <c r="B96" s="13" t="s">
        <v>101</v>
      </c>
      <c r="C96" s="15">
        <v>7354</v>
      </c>
      <c r="D96" s="15">
        <f>Ikärakenne[[#This Row],[Laskennalliset kustannukset, IKÄRAKENNE yhteensä, €]]</f>
        <v>11374605.270000001</v>
      </c>
      <c r="E96" s="15">
        <f>'Lask. kustannukset MUUT'!AD102</f>
        <v>2472859.5019185762</v>
      </c>
      <c r="F96" s="231">
        <f>Yhteenveto[[#This Row],[Ikärakenne, laskennallinen kustannus]]+Yhteenveto[[#This Row],[Muut laskennalliset kustannukset ]]</f>
        <v>13847464.771918578</v>
      </c>
      <c r="G96" s="451">
        <v>1516.35</v>
      </c>
      <c r="H96" s="17">
        <v>11151237.899999999</v>
      </c>
      <c r="I96" s="339">
        <f>Yhteenveto[[#This Row],[Laskennalliset kustannukset yhteensä]]-Yhteenveto[[#This Row],[Omarahoitusosuus, €]]</f>
        <v>2696226.8719185796</v>
      </c>
      <c r="J96" s="33">
        <f>Lisäosat!U97</f>
        <v>642567.81107278715</v>
      </c>
      <c r="K96" s="34">
        <f>'Muut lis_väh'!Q94</f>
        <v>710562.93048151128</v>
      </c>
      <c r="L96" s="231">
        <f>Yhteenveto[[#This Row],[Valtionosuus omarahoitusosuuden jälkeen (välisumma)]]+Yhteenveto[[#This Row],[Lisäosat yhteensä]]+Yhteenveto[[#This Row],[Valtionosuuteen tehtävät vähennykset ja lisäykset, netto]]</f>
        <v>4049357.613472878</v>
      </c>
      <c r="M96" s="34">
        <f>'Verotuloihin perust tasaus'!N101</f>
        <v>4652376.9538165247</v>
      </c>
      <c r="N96" s="303">
        <f>SUM(Yhteenveto[[#This Row],[Valtionosuus ennen verotuloihin perustuvaa valtionosuuden tasausta]]+Yhteenveto[[#This Row],[Verotuloihin perustuva valtionosuuden tasaus]])</f>
        <v>8701734.5672894027</v>
      </c>
      <c r="O96" s="241">
        <f>Verokorvaukset!G94</f>
        <v>1386394.239863731</v>
      </c>
      <c r="P96" s="372">
        <f>SUM(Yhteenveto[[#This Row],[Kunnan  peruspalvelujen valtionosuus ]:[Veroperustemuutoksista johtuvien veromenetysten korvaus]])</f>
        <v>10088128.807153134</v>
      </c>
      <c r="Q96" s="34">
        <f>Kotikuntakorvaus!F98</f>
        <v>233532.97019999998</v>
      </c>
      <c r="R96" s="341">
        <f>+Yhteenveto[[#This Row],[Kunnan  peruspalvelujen valtionosuus ]]+Yhteenveto[[#This Row],[Veroperustemuutoksista johtuvien veromenetysten korvaus]]+Yhteenveto[[#This Row],[Kotikuntakorvaus, netto]]</f>
        <v>10321661.777353134</v>
      </c>
      <c r="S96" s="11"/>
      <c r="T96"/>
    </row>
    <row r="97" spans="1:20" ht="15" x14ac:dyDescent="0.25">
      <c r="A97" s="32">
        <v>265</v>
      </c>
      <c r="B97" s="13" t="s">
        <v>102</v>
      </c>
      <c r="C97" s="15">
        <v>1011</v>
      </c>
      <c r="D97" s="15">
        <f>Ikärakenne[[#This Row],[Laskennalliset kustannukset, IKÄRAKENNE yhteensä, €]]</f>
        <v>1321143.98</v>
      </c>
      <c r="E97" s="15">
        <f>'Lask. kustannukset MUUT'!AD103</f>
        <v>648036.68270503148</v>
      </c>
      <c r="F97" s="231">
        <f>Yhteenveto[[#This Row],[Ikärakenne, laskennallinen kustannus]]+Yhteenveto[[#This Row],[Muut laskennalliset kustannukset ]]</f>
        <v>1969180.6627050315</v>
      </c>
      <c r="G97" s="451">
        <v>1516.35</v>
      </c>
      <c r="H97" s="17">
        <v>1533029.8499999999</v>
      </c>
      <c r="I97" s="339">
        <f>Yhteenveto[[#This Row],[Laskennalliset kustannukset yhteensä]]-Yhteenveto[[#This Row],[Omarahoitusosuus, €]]</f>
        <v>436150.8127050316</v>
      </c>
      <c r="J97" s="33">
        <f>Lisäosat!U98</f>
        <v>375424.21032380126</v>
      </c>
      <c r="K97" s="34">
        <f>'Muut lis_väh'!Q95</f>
        <v>446430.90011294943</v>
      </c>
      <c r="L97" s="231">
        <f>Yhteenveto[[#This Row],[Valtionosuus omarahoitusosuuden jälkeen (välisumma)]]+Yhteenveto[[#This Row],[Lisäosat yhteensä]]+Yhteenveto[[#This Row],[Valtionosuuteen tehtävät vähennykset ja lisäykset, netto]]</f>
        <v>1258005.9231417822</v>
      </c>
      <c r="M97" s="34">
        <f>'Verotuloihin perust tasaus'!N102</f>
        <v>422538.77605345479</v>
      </c>
      <c r="N97" s="303">
        <f>SUM(Yhteenveto[[#This Row],[Valtionosuus ennen verotuloihin perustuvaa valtionosuuden tasausta]]+Yhteenveto[[#This Row],[Verotuloihin perustuva valtionosuuden tasaus]])</f>
        <v>1680544.6991952369</v>
      </c>
      <c r="O97" s="241">
        <f>Verokorvaukset!G95</f>
        <v>189280.50086900254</v>
      </c>
      <c r="P97" s="372">
        <f>SUM(Yhteenveto[[#This Row],[Kunnan  peruspalvelujen valtionosuus ]:[Veroperustemuutoksista johtuvien veromenetysten korvaus]])</f>
        <v>1869825.2000642396</v>
      </c>
      <c r="Q97" s="34">
        <f>Kotikuntakorvaus!F99</f>
        <v>-48423.503100000002</v>
      </c>
      <c r="R97" s="341">
        <f>+Yhteenveto[[#This Row],[Kunnan  peruspalvelujen valtionosuus ]]+Yhteenveto[[#This Row],[Veroperustemuutoksista johtuvien veromenetysten korvaus]]+Yhteenveto[[#This Row],[Kotikuntakorvaus, netto]]</f>
        <v>1821401.6969642395</v>
      </c>
      <c r="S97" s="11"/>
      <c r="T97"/>
    </row>
    <row r="98" spans="1:20" ht="15" x14ac:dyDescent="0.25">
      <c r="A98" s="32">
        <v>271</v>
      </c>
      <c r="B98" s="13" t="s">
        <v>103</v>
      </c>
      <c r="C98" s="15">
        <v>6668</v>
      </c>
      <c r="D98" s="15">
        <f>Ikärakenne[[#This Row],[Laskennalliset kustannukset, IKÄRAKENNE yhteensä, €]]</f>
        <v>8826852.1500000004</v>
      </c>
      <c r="E98" s="15">
        <f>'Lask. kustannukset MUUT'!AD104</f>
        <v>1828602.9587267397</v>
      </c>
      <c r="F98" s="231">
        <f>Yhteenveto[[#This Row],[Ikärakenne, laskennallinen kustannus]]+Yhteenveto[[#This Row],[Muut laskennalliset kustannukset ]]</f>
        <v>10655455.10872674</v>
      </c>
      <c r="G98" s="451">
        <v>1516.35</v>
      </c>
      <c r="H98" s="17">
        <v>10111021.799999999</v>
      </c>
      <c r="I98" s="339">
        <f>Yhteenveto[[#This Row],[Laskennalliset kustannukset yhteensä]]-Yhteenveto[[#This Row],[Omarahoitusosuus, €]]</f>
        <v>544433.308726741</v>
      </c>
      <c r="J98" s="33">
        <f>Lisäosat!U99</f>
        <v>200533.06619275312</v>
      </c>
      <c r="K98" s="34">
        <f>'Muut lis_väh'!Q96</f>
        <v>-1192888.5360546361</v>
      </c>
      <c r="L98" s="231">
        <f>Yhteenveto[[#This Row],[Valtionosuus omarahoitusosuuden jälkeen (välisumma)]]+Yhteenveto[[#This Row],[Lisäosat yhteensä]]+Yhteenveto[[#This Row],[Valtionosuuteen tehtävät vähennykset ja lisäykset, netto]]</f>
        <v>-447922.16113514197</v>
      </c>
      <c r="M98" s="34">
        <f>'Verotuloihin perust tasaus'!N103</f>
        <v>3107646.6152923773</v>
      </c>
      <c r="N98" s="303">
        <f>SUM(Yhteenveto[[#This Row],[Valtionosuus ennen verotuloihin perustuvaa valtionosuuden tasausta]]+Yhteenveto[[#This Row],[Verotuloihin perustuva valtionosuuden tasaus]])</f>
        <v>2659724.4541572351</v>
      </c>
      <c r="O98" s="241">
        <f>Verokorvaukset!G96</f>
        <v>984135.552904148</v>
      </c>
      <c r="P98" s="372">
        <f>SUM(Yhteenveto[[#This Row],[Kunnan  peruspalvelujen valtionosuus ]:[Veroperustemuutoksista johtuvien veromenetysten korvaus]])</f>
        <v>3643860.0070613832</v>
      </c>
      <c r="Q98" s="34">
        <f>Kotikuntakorvaus!F100</f>
        <v>191527.03979999997</v>
      </c>
      <c r="R98" s="341">
        <f>+Yhteenveto[[#This Row],[Kunnan  peruspalvelujen valtionosuus ]]+Yhteenveto[[#This Row],[Veroperustemuutoksista johtuvien veromenetysten korvaus]]+Yhteenveto[[#This Row],[Kotikuntakorvaus, netto]]</f>
        <v>3835387.0468613831</v>
      </c>
      <c r="S98" s="11"/>
      <c r="T98"/>
    </row>
    <row r="99" spans="1:20" ht="15" x14ac:dyDescent="0.25">
      <c r="A99" s="32">
        <v>272</v>
      </c>
      <c r="B99" s="13" t="s">
        <v>104</v>
      </c>
      <c r="C99" s="15">
        <v>48367</v>
      </c>
      <c r="D99" s="15">
        <f>Ikärakenne[[#This Row],[Laskennalliset kustannukset, IKÄRAKENNE yhteensä, €]]</f>
        <v>92453191.429999992</v>
      </c>
      <c r="E99" s="15">
        <f>'Lask. kustannukset MUUT'!AD105</f>
        <v>15305401.014064228</v>
      </c>
      <c r="F99" s="231">
        <f>Yhteenveto[[#This Row],[Ikärakenne, laskennallinen kustannus]]+Yhteenveto[[#This Row],[Muut laskennalliset kustannukset ]]</f>
        <v>107758592.44406421</v>
      </c>
      <c r="G99" s="451">
        <v>1516.35</v>
      </c>
      <c r="H99" s="17">
        <v>73341300.450000003</v>
      </c>
      <c r="I99" s="339">
        <f>Yhteenveto[[#This Row],[Laskennalliset kustannukset yhteensä]]-Yhteenveto[[#This Row],[Omarahoitusosuus, €]]</f>
        <v>34417291.994064212</v>
      </c>
      <c r="J99" s="33">
        <f>Lisäosat!U100</f>
        <v>1857577.4576115448</v>
      </c>
      <c r="K99" s="34">
        <f>'Muut lis_väh'!Q97</f>
        <v>-16950427.831796356</v>
      </c>
      <c r="L99" s="231">
        <f>Yhteenveto[[#This Row],[Valtionosuus omarahoitusosuuden jälkeen (välisumma)]]+Yhteenveto[[#This Row],[Lisäosat yhteensä]]+Yhteenveto[[#This Row],[Valtionosuuteen tehtävät vähennykset ja lisäykset, netto]]</f>
        <v>19324441.619879402</v>
      </c>
      <c r="M99" s="34">
        <f>'Verotuloihin perust tasaus'!N104</f>
        <v>11183612.174875142</v>
      </c>
      <c r="N99" s="303">
        <f>SUM(Yhteenveto[[#This Row],[Valtionosuus ennen verotuloihin perustuvaa valtionosuuden tasausta]]+Yhteenveto[[#This Row],[Verotuloihin perustuva valtionosuuden tasaus]])</f>
        <v>30508053.794754542</v>
      </c>
      <c r="O99" s="241">
        <f>Verokorvaukset!G97</f>
        <v>4189633.0629620957</v>
      </c>
      <c r="P99" s="372">
        <f>SUM(Yhteenveto[[#This Row],[Kunnan  peruspalvelujen valtionosuus ]:[Veroperustemuutoksista johtuvien veromenetysten korvaus]])</f>
        <v>34697686.857716635</v>
      </c>
      <c r="Q99" s="34">
        <f>Kotikuntakorvaus!F101</f>
        <v>143403.5790599999</v>
      </c>
      <c r="R99" s="341">
        <f>+Yhteenveto[[#This Row],[Kunnan  peruspalvelujen valtionosuus ]]+Yhteenveto[[#This Row],[Veroperustemuutoksista johtuvien veromenetysten korvaus]]+Yhteenveto[[#This Row],[Kotikuntakorvaus, netto]]</f>
        <v>34841090.436776638</v>
      </c>
      <c r="S99" s="11"/>
      <c r="T99"/>
    </row>
    <row r="100" spans="1:20" ht="15" x14ac:dyDescent="0.25">
      <c r="A100" s="32">
        <v>273</v>
      </c>
      <c r="B100" s="13" t="s">
        <v>105</v>
      </c>
      <c r="C100" s="15">
        <v>3987</v>
      </c>
      <c r="D100" s="15">
        <f>Ikärakenne[[#This Row],[Laskennalliset kustannukset, IKÄRAKENNE yhteensä, €]]</f>
        <v>6660090.9399999995</v>
      </c>
      <c r="E100" s="15">
        <f>'Lask. kustannukset MUUT'!AD106</f>
        <v>2898823.1837472399</v>
      </c>
      <c r="F100" s="231">
        <f>Yhteenveto[[#This Row],[Ikärakenne, laskennallinen kustannus]]+Yhteenveto[[#This Row],[Muut laskennalliset kustannukset ]]</f>
        <v>9558914.1237472389</v>
      </c>
      <c r="G100" s="451">
        <v>1516.35</v>
      </c>
      <c r="H100" s="17">
        <v>6045687.4499999993</v>
      </c>
      <c r="I100" s="339">
        <f>Yhteenveto[[#This Row],[Laskennalliset kustannukset yhteensä]]-Yhteenveto[[#This Row],[Omarahoitusosuus, €]]</f>
        <v>3513226.6737472396</v>
      </c>
      <c r="J100" s="33">
        <f>Lisäosat!U101</f>
        <v>1575177.0036045935</v>
      </c>
      <c r="K100" s="34">
        <f>'Muut lis_väh'!Q98</f>
        <v>-149796.11150389927</v>
      </c>
      <c r="L100" s="231">
        <f>Yhteenveto[[#This Row],[Valtionosuus omarahoitusosuuden jälkeen (välisumma)]]+Yhteenveto[[#This Row],[Lisäosat yhteensä]]+Yhteenveto[[#This Row],[Valtionosuuteen tehtävät vähennykset ja lisäykset, netto]]</f>
        <v>4938607.5658479342</v>
      </c>
      <c r="M100" s="34">
        <f>'Verotuloihin perust tasaus'!N105</f>
        <v>-1848.1532040327413</v>
      </c>
      <c r="N100" s="303">
        <f>SUM(Yhteenveto[[#This Row],[Valtionosuus ennen verotuloihin perustuvaa valtionosuuden tasausta]]+Yhteenveto[[#This Row],[Verotuloihin perustuva valtionosuuden tasaus]])</f>
        <v>4936759.4126439011</v>
      </c>
      <c r="O100" s="241">
        <f>Verokorvaukset!G98</f>
        <v>458310.44768250571</v>
      </c>
      <c r="P100" s="372">
        <f>SUM(Yhteenveto[[#This Row],[Kunnan  peruspalvelujen valtionosuus ]:[Veroperustemuutoksista johtuvien veromenetysten korvaus]])</f>
        <v>5395069.8603264065</v>
      </c>
      <c r="Q100" s="34">
        <f>Kotikuntakorvaus!F102</f>
        <v>80094.641099999993</v>
      </c>
      <c r="R100" s="341">
        <f>+Yhteenveto[[#This Row],[Kunnan  peruspalvelujen valtionosuus ]]+Yhteenveto[[#This Row],[Veroperustemuutoksista johtuvien veromenetysten korvaus]]+Yhteenveto[[#This Row],[Kotikuntakorvaus, netto]]</f>
        <v>5475164.5014264062</v>
      </c>
      <c r="S100" s="11"/>
      <c r="T100"/>
    </row>
    <row r="101" spans="1:20" ht="15" x14ac:dyDescent="0.25">
      <c r="A101" s="32">
        <v>275</v>
      </c>
      <c r="B101" s="13" t="s">
        <v>106</v>
      </c>
      <c r="C101" s="15">
        <v>2441</v>
      </c>
      <c r="D101" s="15">
        <f>Ikärakenne[[#This Row],[Laskennalliset kustannukset, IKÄRAKENNE yhteensä, €]]</f>
        <v>3461981.01</v>
      </c>
      <c r="E101" s="15">
        <f>'Lask. kustannukset MUUT'!AD107</f>
        <v>887658.03443828272</v>
      </c>
      <c r="F101" s="231">
        <f>Yhteenveto[[#This Row],[Ikärakenne, laskennallinen kustannus]]+Yhteenveto[[#This Row],[Muut laskennalliset kustannukset ]]</f>
        <v>4349639.044438282</v>
      </c>
      <c r="G101" s="451">
        <v>1516.35</v>
      </c>
      <c r="H101" s="17">
        <v>3701410.3499999996</v>
      </c>
      <c r="I101" s="339">
        <f>Yhteenveto[[#This Row],[Laskennalliset kustannukset yhteensä]]-Yhteenveto[[#This Row],[Omarahoitusosuus, €]]</f>
        <v>648228.6944382824</v>
      </c>
      <c r="J101" s="33">
        <f>Lisäosat!U102</f>
        <v>247478.98219296764</v>
      </c>
      <c r="K101" s="34">
        <f>'Muut lis_väh'!Q99</f>
        <v>201919.33529325016</v>
      </c>
      <c r="L101" s="231">
        <f>Yhteenveto[[#This Row],[Valtionosuus omarahoitusosuuden jälkeen (välisumma)]]+Yhteenveto[[#This Row],[Lisäosat yhteensä]]+Yhteenveto[[#This Row],[Valtionosuuteen tehtävät vähennykset ja lisäykset, netto]]</f>
        <v>1097627.0119245001</v>
      </c>
      <c r="M101" s="34">
        <f>'Verotuloihin perust tasaus'!N106</f>
        <v>1249664.3116494583</v>
      </c>
      <c r="N101" s="303">
        <f>SUM(Yhteenveto[[#This Row],[Valtionosuus ennen verotuloihin perustuvaa valtionosuuden tasausta]]+Yhteenveto[[#This Row],[Verotuloihin perustuva valtionosuuden tasaus]])</f>
        <v>2347291.3235739581</v>
      </c>
      <c r="O101" s="241">
        <f>Verokorvaukset!G99</f>
        <v>370606.87223034195</v>
      </c>
      <c r="P101" s="372">
        <f>SUM(Yhteenveto[[#This Row],[Kunnan  peruspalvelujen valtionosuus ]:[Veroperustemuutoksista johtuvien veromenetysten korvaus]])</f>
        <v>2717898.1958043003</v>
      </c>
      <c r="Q101" s="34">
        <f>Kotikuntakorvaus!F103</f>
        <v>-1750.2471000000005</v>
      </c>
      <c r="R101" s="341">
        <f>+Yhteenveto[[#This Row],[Kunnan  peruspalvelujen valtionosuus ]]+Yhteenveto[[#This Row],[Veroperustemuutoksista johtuvien veromenetysten korvaus]]+Yhteenveto[[#This Row],[Kotikuntakorvaus, netto]]</f>
        <v>2716147.9487043004</v>
      </c>
      <c r="S101" s="11"/>
      <c r="T101"/>
    </row>
    <row r="102" spans="1:20" ht="15" x14ac:dyDescent="0.25">
      <c r="A102" s="32">
        <v>276</v>
      </c>
      <c r="B102" s="13" t="s">
        <v>107</v>
      </c>
      <c r="C102" s="15">
        <v>15071</v>
      </c>
      <c r="D102" s="15">
        <f>Ikärakenne[[#This Row],[Laskennalliset kustannukset, IKÄRAKENNE yhteensä, €]]</f>
        <v>32015004.379999999</v>
      </c>
      <c r="E102" s="15">
        <f>'Lask. kustannukset MUUT'!AD108</f>
        <v>3169076.8024689266</v>
      </c>
      <c r="F102" s="231">
        <f>Yhteenveto[[#This Row],[Ikärakenne, laskennallinen kustannus]]+Yhteenveto[[#This Row],[Muut laskennalliset kustannukset ]]</f>
        <v>35184081.182468928</v>
      </c>
      <c r="G102" s="451">
        <v>1516.35</v>
      </c>
      <c r="H102" s="17">
        <v>22852910.849999998</v>
      </c>
      <c r="I102" s="339">
        <f>Yhteenveto[[#This Row],[Laskennalliset kustannukset yhteensä]]-Yhteenveto[[#This Row],[Omarahoitusosuus, €]]</f>
        <v>12331170.332468931</v>
      </c>
      <c r="J102" s="33">
        <f>Lisäosat!U103</f>
        <v>488397.31772000395</v>
      </c>
      <c r="K102" s="34">
        <f>'Muut lis_väh'!Q100</f>
        <v>-147712.42635960021</v>
      </c>
      <c r="L102" s="231">
        <f>Yhteenveto[[#This Row],[Valtionosuus omarahoitusosuuden jälkeen (välisumma)]]+Yhteenveto[[#This Row],[Lisäosat yhteensä]]+Yhteenveto[[#This Row],[Valtionosuuteen tehtävät vähennykset ja lisäykset, netto]]</f>
        <v>12671855.223829335</v>
      </c>
      <c r="M102" s="34">
        <f>'Verotuloihin perust tasaus'!N107</f>
        <v>5192813.8021946261</v>
      </c>
      <c r="N102" s="303">
        <f>SUM(Yhteenveto[[#This Row],[Valtionosuus ennen verotuloihin perustuvaa valtionosuuden tasausta]]+Yhteenveto[[#This Row],[Verotuloihin perustuva valtionosuuden tasaus]])</f>
        <v>17864669.026023962</v>
      </c>
      <c r="O102" s="241">
        <f>Verokorvaukset!G100</f>
        <v>734866.78194729984</v>
      </c>
      <c r="P102" s="372">
        <f>SUM(Yhteenveto[[#This Row],[Kunnan  peruspalvelujen valtionosuus ]:[Veroperustemuutoksista johtuvien veromenetysten korvaus]])</f>
        <v>18599535.807971261</v>
      </c>
      <c r="Q102" s="34">
        <f>Kotikuntakorvaus!F104</f>
        <v>-278039.25360000011</v>
      </c>
      <c r="R102" s="341">
        <f>+Yhteenveto[[#This Row],[Kunnan  peruspalvelujen valtionosuus ]]+Yhteenveto[[#This Row],[Veroperustemuutoksista johtuvien veromenetysten korvaus]]+Yhteenveto[[#This Row],[Kotikuntakorvaus, netto]]</f>
        <v>18321496.55437126</v>
      </c>
      <c r="S102" s="11"/>
      <c r="T102"/>
    </row>
    <row r="103" spans="1:20" ht="15" x14ac:dyDescent="0.25">
      <c r="A103" s="32">
        <v>280</v>
      </c>
      <c r="B103" s="13" t="s">
        <v>108</v>
      </c>
      <c r="C103" s="15">
        <v>1986</v>
      </c>
      <c r="D103" s="15">
        <f>Ikärakenne[[#This Row],[Laskennalliset kustannukset, IKÄRAKENNE yhteensä, €]]</f>
        <v>3052705.13</v>
      </c>
      <c r="E103" s="15">
        <f>'Lask. kustannukset MUUT'!AD109</f>
        <v>1453924.9861319808</v>
      </c>
      <c r="F103" s="231">
        <f>Yhteenveto[[#This Row],[Ikärakenne, laskennallinen kustannus]]+Yhteenveto[[#This Row],[Muut laskennalliset kustannukset ]]</f>
        <v>4506630.1161319809</v>
      </c>
      <c r="G103" s="451">
        <v>1516.35</v>
      </c>
      <c r="H103" s="17">
        <v>3011471.0999999996</v>
      </c>
      <c r="I103" s="339">
        <f>Yhteenveto[[#This Row],[Laskennalliset kustannukset yhteensä]]-Yhteenveto[[#This Row],[Omarahoitusosuus, €]]</f>
        <v>1495159.0161319813</v>
      </c>
      <c r="J103" s="33">
        <f>Lisäosat!U104</f>
        <v>314466.96432867908</v>
      </c>
      <c r="K103" s="34">
        <f>'Muut lis_väh'!Q101</f>
        <v>176578.38948151929</v>
      </c>
      <c r="L103" s="231">
        <f>Yhteenveto[[#This Row],[Valtionosuus omarahoitusosuuden jälkeen (välisumma)]]+Yhteenveto[[#This Row],[Lisäosat yhteensä]]+Yhteenveto[[#This Row],[Valtionosuuteen tehtävät vähennykset ja lisäykset, netto]]</f>
        <v>1986204.3699421796</v>
      </c>
      <c r="M103" s="34">
        <f>'Verotuloihin perust tasaus'!N108</f>
        <v>989321.20203300018</v>
      </c>
      <c r="N103" s="303">
        <f>SUM(Yhteenveto[[#This Row],[Valtionosuus ennen verotuloihin perustuvaa valtionosuuden tasausta]]+Yhteenveto[[#This Row],[Verotuloihin perustuva valtionosuuden tasaus]])</f>
        <v>2975525.5719751799</v>
      </c>
      <c r="O103" s="241">
        <f>Verokorvaukset!G101</f>
        <v>399112.90795332845</v>
      </c>
      <c r="P103" s="372">
        <f>SUM(Yhteenveto[[#This Row],[Kunnan  peruspalvelujen valtionosuus ]:[Veroperustemuutoksista johtuvien veromenetysten korvaus]])</f>
        <v>3374638.4799285084</v>
      </c>
      <c r="Q103" s="34">
        <f>Kotikuntakorvaus!F105</f>
        <v>-938465.826</v>
      </c>
      <c r="R103" s="341">
        <f>+Yhteenveto[[#This Row],[Kunnan  peruspalvelujen valtionosuus ]]+Yhteenveto[[#This Row],[Veroperustemuutoksista johtuvien veromenetysten korvaus]]+Yhteenveto[[#This Row],[Kotikuntakorvaus, netto]]</f>
        <v>2436172.6539285085</v>
      </c>
      <c r="S103" s="11"/>
      <c r="T103"/>
    </row>
    <row r="104" spans="1:20" ht="15" x14ac:dyDescent="0.25">
      <c r="A104" s="32">
        <v>284</v>
      </c>
      <c r="B104" s="13" t="s">
        <v>109</v>
      </c>
      <c r="C104" s="15">
        <v>2186</v>
      </c>
      <c r="D104" s="15">
        <f>Ikärakenne[[#This Row],[Laskennalliset kustannukset, IKÄRAKENNE yhteensä, €]]</f>
        <v>3095488.63</v>
      </c>
      <c r="E104" s="15">
        <f>'Lask. kustannukset MUUT'!AD110</f>
        <v>621965.43322524801</v>
      </c>
      <c r="F104" s="231">
        <f>Yhteenveto[[#This Row],[Ikärakenne, laskennallinen kustannus]]+Yhteenveto[[#This Row],[Muut laskennalliset kustannukset ]]</f>
        <v>3717454.0632252479</v>
      </c>
      <c r="G104" s="451">
        <v>1516.35</v>
      </c>
      <c r="H104" s="17">
        <v>3314741.0999999996</v>
      </c>
      <c r="I104" s="339">
        <f>Yhteenveto[[#This Row],[Laskennalliset kustannukset yhteensä]]-Yhteenveto[[#This Row],[Omarahoitusosuus, €]]</f>
        <v>402712.96322524827</v>
      </c>
      <c r="J104" s="33">
        <f>Lisäosat!U105</f>
        <v>76520.359544240302</v>
      </c>
      <c r="K104" s="34">
        <f>'Muut lis_väh'!Q102</f>
        <v>724537.0704837318</v>
      </c>
      <c r="L104" s="231">
        <f>Yhteenveto[[#This Row],[Valtionosuus omarahoitusosuuden jälkeen (välisumma)]]+Yhteenveto[[#This Row],[Lisäosat yhteensä]]+Yhteenveto[[#This Row],[Valtionosuuteen tehtävät vähennykset ja lisäykset, netto]]</f>
        <v>1203770.3932532202</v>
      </c>
      <c r="M104" s="34">
        <f>'Verotuloihin perust tasaus'!N109</f>
        <v>104537.99738607238</v>
      </c>
      <c r="N104" s="303">
        <f>SUM(Yhteenveto[[#This Row],[Valtionosuus ennen verotuloihin perustuvaa valtionosuuden tasausta]]+Yhteenveto[[#This Row],[Verotuloihin perustuva valtionosuuden tasaus]])</f>
        <v>1308308.3906392925</v>
      </c>
      <c r="O104" s="241">
        <f>Verokorvaukset!G102</f>
        <v>440260.04951723677</v>
      </c>
      <c r="P104" s="372">
        <f>SUM(Yhteenveto[[#This Row],[Kunnan  peruspalvelujen valtionosuus ]:[Veroperustemuutoksista johtuvien veromenetysten korvaus]])</f>
        <v>1748568.4401565292</v>
      </c>
      <c r="Q104" s="34">
        <f>Kotikuntakorvaus!F106</f>
        <v>1368609.8871000002</v>
      </c>
      <c r="R104" s="341">
        <f>+Yhteenveto[[#This Row],[Kunnan  peruspalvelujen valtionosuus ]]+Yhteenveto[[#This Row],[Veroperustemuutoksista johtuvien veromenetysten korvaus]]+Yhteenveto[[#This Row],[Kotikuntakorvaus, netto]]</f>
        <v>3117178.3272565296</v>
      </c>
      <c r="S104" s="11"/>
      <c r="T104"/>
    </row>
    <row r="105" spans="1:20" ht="15" x14ac:dyDescent="0.25">
      <c r="A105" s="32">
        <v>285</v>
      </c>
      <c r="B105" s="13" t="s">
        <v>110</v>
      </c>
      <c r="C105" s="15">
        <v>50210</v>
      </c>
      <c r="D105" s="15">
        <f>Ikärakenne[[#This Row],[Laskennalliset kustannukset, IKÄRAKENNE yhteensä, €]]</f>
        <v>67941527.829999998</v>
      </c>
      <c r="E105" s="15">
        <f>'Lask. kustannukset MUUT'!AD111</f>
        <v>21111107.708519898</v>
      </c>
      <c r="F105" s="231">
        <f>Yhteenveto[[#This Row],[Ikärakenne, laskennallinen kustannus]]+Yhteenveto[[#This Row],[Muut laskennalliset kustannukset ]]</f>
        <v>89052635.538519889</v>
      </c>
      <c r="G105" s="451">
        <v>1516.35</v>
      </c>
      <c r="H105" s="17">
        <v>76135933.5</v>
      </c>
      <c r="I105" s="339">
        <f>Yhteenveto[[#This Row],[Laskennalliset kustannukset yhteensä]]-Yhteenveto[[#This Row],[Omarahoitusosuus, €]]</f>
        <v>12916702.038519889</v>
      </c>
      <c r="J105" s="33">
        <f>Lisäosat!U106</f>
        <v>1831828.1360927783</v>
      </c>
      <c r="K105" s="34">
        <f>'Muut lis_väh'!Q103</f>
        <v>-15233887.547169218</v>
      </c>
      <c r="L105" s="231">
        <f>Yhteenveto[[#This Row],[Valtionosuus omarahoitusosuuden jälkeen (välisumma)]]+Yhteenveto[[#This Row],[Lisäosat yhteensä]]+Yhteenveto[[#This Row],[Valtionosuuteen tehtävät vähennykset ja lisäykset, netto]]</f>
        <v>-485357.37255655043</v>
      </c>
      <c r="M105" s="34">
        <f>'Verotuloihin perust tasaus'!N110</f>
        <v>11638971.940527044</v>
      </c>
      <c r="N105" s="303">
        <f>SUM(Yhteenveto[[#This Row],[Valtionosuus ennen verotuloihin perustuvaa valtionosuuden tasausta]]+Yhteenveto[[#This Row],[Verotuloihin perustuva valtionosuuden tasaus]])</f>
        <v>11153614.567970494</v>
      </c>
      <c r="O105" s="241">
        <f>Verokorvaukset!G103</f>
        <v>4481545.2236913517</v>
      </c>
      <c r="P105" s="372">
        <f>SUM(Yhteenveto[[#This Row],[Kunnan  peruspalvelujen valtionosuus ]:[Veroperustemuutoksista johtuvien veromenetysten korvaus]])</f>
        <v>15635159.791661846</v>
      </c>
      <c r="Q105" s="34">
        <f>Kotikuntakorvaus!F107</f>
        <v>-1114624.0293600003</v>
      </c>
      <c r="R105" s="341">
        <f>+Yhteenveto[[#This Row],[Kunnan  peruspalvelujen valtionosuus ]]+Yhteenveto[[#This Row],[Veroperustemuutoksista johtuvien veromenetysten korvaus]]+Yhteenveto[[#This Row],[Kotikuntakorvaus, netto]]</f>
        <v>14520535.762301845</v>
      </c>
      <c r="S105" s="11"/>
      <c r="T105"/>
    </row>
    <row r="106" spans="1:20" ht="15" x14ac:dyDescent="0.25">
      <c r="A106" s="32">
        <v>286</v>
      </c>
      <c r="B106" s="13" t="s">
        <v>111</v>
      </c>
      <c r="C106" s="15">
        <v>78386</v>
      </c>
      <c r="D106" s="15">
        <f>Ikärakenne[[#This Row],[Laskennalliset kustannukset, IKÄRAKENNE yhteensä, €]]</f>
        <v>106453735.92000002</v>
      </c>
      <c r="E106" s="15">
        <f>'Lask. kustannukset MUUT'!AD112</f>
        <v>23931973.217415441</v>
      </c>
      <c r="F106" s="231">
        <f>Yhteenveto[[#This Row],[Ikärakenne, laskennallinen kustannus]]+Yhteenveto[[#This Row],[Muut laskennalliset kustannukset ]]</f>
        <v>130385709.13741545</v>
      </c>
      <c r="G106" s="451">
        <v>1516.35</v>
      </c>
      <c r="H106" s="17">
        <v>118860611.09999999</v>
      </c>
      <c r="I106" s="339">
        <f>Yhteenveto[[#This Row],[Laskennalliset kustannukset yhteensä]]-Yhteenveto[[#This Row],[Omarahoitusosuus, €]]</f>
        <v>11525098.03741546</v>
      </c>
      <c r="J106" s="33">
        <f>Lisäosat!U107</f>
        <v>2588965.6669625258</v>
      </c>
      <c r="K106" s="34">
        <f>'Muut lis_väh'!Q104</f>
        <v>-25651560.475288186</v>
      </c>
      <c r="L106" s="231">
        <f>Yhteenveto[[#This Row],[Valtionosuus omarahoitusosuuden jälkeen (välisumma)]]+Yhteenveto[[#This Row],[Lisäosat yhteensä]]+Yhteenveto[[#This Row],[Valtionosuuteen tehtävät vähennykset ja lisäykset, netto]]</f>
        <v>-11537496.7709102</v>
      </c>
      <c r="M106" s="34">
        <f>'Verotuloihin perust tasaus'!N111</f>
        <v>14572161.193282999</v>
      </c>
      <c r="N106" s="303">
        <f>SUM(Yhteenveto[[#This Row],[Valtionosuus ennen verotuloihin perustuvaa valtionosuuden tasausta]]+Yhteenveto[[#This Row],[Verotuloihin perustuva valtionosuuden tasaus]])</f>
        <v>3034664.4223727994</v>
      </c>
      <c r="O106" s="241">
        <f>Verokorvaukset!G104</f>
        <v>7907118.3565594815</v>
      </c>
      <c r="P106" s="372">
        <f>SUM(Yhteenveto[[#This Row],[Kunnan  peruspalvelujen valtionosuus ]:[Veroperustemuutoksista johtuvien veromenetysten korvaus]])</f>
        <v>10941782.778932281</v>
      </c>
      <c r="Q106" s="34">
        <f>Kotikuntakorvaus!F108</f>
        <v>-220031.06400000025</v>
      </c>
      <c r="R106" s="341">
        <f>+Yhteenveto[[#This Row],[Kunnan  peruspalvelujen valtionosuus ]]+Yhteenveto[[#This Row],[Veroperustemuutoksista johtuvien veromenetysten korvaus]]+Yhteenveto[[#This Row],[Kotikuntakorvaus, netto]]</f>
        <v>10721751.714932282</v>
      </c>
      <c r="S106" s="11"/>
      <c r="T106"/>
    </row>
    <row r="107" spans="1:20" ht="15" x14ac:dyDescent="0.25">
      <c r="A107" s="32">
        <v>287</v>
      </c>
      <c r="B107" s="13" t="s">
        <v>112</v>
      </c>
      <c r="C107" s="15">
        <v>6121</v>
      </c>
      <c r="D107" s="15">
        <f>Ikärakenne[[#This Row],[Laskennalliset kustannukset, IKÄRAKENNE yhteensä, €]]</f>
        <v>8469357.9199999999</v>
      </c>
      <c r="E107" s="15">
        <f>'Lask. kustannukset MUUT'!AD113</f>
        <v>3195160.5777380685</v>
      </c>
      <c r="F107" s="231">
        <f>Yhteenveto[[#This Row],[Ikärakenne, laskennallinen kustannus]]+Yhteenveto[[#This Row],[Muut laskennalliset kustannukset ]]</f>
        <v>11664518.497738069</v>
      </c>
      <c r="G107" s="451">
        <v>1516.35</v>
      </c>
      <c r="H107" s="17">
        <v>9281578.3499999996</v>
      </c>
      <c r="I107" s="339">
        <f>Yhteenveto[[#This Row],[Laskennalliset kustannukset yhteensä]]-Yhteenveto[[#This Row],[Omarahoitusosuus, €]]</f>
        <v>2382940.1477380693</v>
      </c>
      <c r="J107" s="33">
        <f>Lisäosat!U108</f>
        <v>588350.99127959833</v>
      </c>
      <c r="K107" s="34">
        <f>'Muut lis_väh'!Q105</f>
        <v>1367523.2510530395</v>
      </c>
      <c r="L107" s="231">
        <f>Yhteenveto[[#This Row],[Valtionosuus omarahoitusosuuden jälkeen (välisumma)]]+Yhteenveto[[#This Row],[Lisäosat yhteensä]]+Yhteenveto[[#This Row],[Valtionosuuteen tehtävät vähennykset ja lisäykset, netto]]</f>
        <v>4338814.3900707066</v>
      </c>
      <c r="M107" s="34">
        <f>'Verotuloihin perust tasaus'!N112</f>
        <v>1974148.1352908318</v>
      </c>
      <c r="N107" s="303">
        <f>SUM(Yhteenveto[[#This Row],[Valtionosuus ennen verotuloihin perustuvaa valtionosuuden tasausta]]+Yhteenveto[[#This Row],[Verotuloihin perustuva valtionosuuden tasaus]])</f>
        <v>6312962.5253615379</v>
      </c>
      <c r="O107" s="241">
        <f>Verokorvaukset!G105</f>
        <v>1143552.4960793925</v>
      </c>
      <c r="P107" s="372">
        <f>SUM(Yhteenveto[[#This Row],[Kunnan  peruspalvelujen valtionosuus ]:[Veroperustemuutoksista johtuvien veromenetysten korvaus]])</f>
        <v>7456515.0214409307</v>
      </c>
      <c r="Q107" s="34">
        <f>Kotikuntakorvaus!F109</f>
        <v>1153746.2193</v>
      </c>
      <c r="R107" s="341">
        <f>+Yhteenveto[[#This Row],[Kunnan  peruspalvelujen valtionosuus ]]+Yhteenveto[[#This Row],[Veroperustemuutoksista johtuvien veromenetysten korvaus]]+Yhteenveto[[#This Row],[Kotikuntakorvaus, netto]]</f>
        <v>8610261.2407409307</v>
      </c>
      <c r="S107" s="11"/>
      <c r="T107"/>
    </row>
    <row r="108" spans="1:20" ht="15" x14ac:dyDescent="0.25">
      <c r="A108" s="32">
        <v>288</v>
      </c>
      <c r="B108" s="13" t="s">
        <v>113</v>
      </c>
      <c r="C108" s="15">
        <v>6342</v>
      </c>
      <c r="D108" s="15">
        <f>Ikärakenne[[#This Row],[Laskennalliset kustannukset, IKÄRAKENNE yhteensä, €]]</f>
        <v>11335784.549999999</v>
      </c>
      <c r="E108" s="15">
        <f>'Lask. kustannukset MUUT'!AD114</f>
        <v>3315179.0863144267</v>
      </c>
      <c r="F108" s="231">
        <f>Yhteenveto[[#This Row],[Ikärakenne, laskennallinen kustannus]]+Yhteenveto[[#This Row],[Muut laskennalliset kustannukset ]]</f>
        <v>14650963.636314426</v>
      </c>
      <c r="G108" s="451">
        <v>1516.35</v>
      </c>
      <c r="H108" s="17">
        <v>9616691.6999999993</v>
      </c>
      <c r="I108" s="339">
        <f>Yhteenveto[[#This Row],[Laskennalliset kustannukset yhteensä]]-Yhteenveto[[#This Row],[Omarahoitusosuus, €]]</f>
        <v>5034271.9363144264</v>
      </c>
      <c r="J108" s="33">
        <f>Lisäosat!U109</f>
        <v>203154.61750177748</v>
      </c>
      <c r="K108" s="34">
        <f>'Muut lis_väh'!Q106</f>
        <v>-557383.25826879498</v>
      </c>
      <c r="L108" s="231">
        <f>Yhteenveto[[#This Row],[Valtionosuus omarahoitusosuuden jälkeen (välisumma)]]+Yhteenveto[[#This Row],[Lisäosat yhteensä]]+Yhteenveto[[#This Row],[Valtionosuuteen tehtävät vähennykset ja lisäykset, netto]]</f>
        <v>4680043.295547409</v>
      </c>
      <c r="M108" s="34">
        <f>'Verotuloihin perust tasaus'!N113</f>
        <v>2141066.3707925109</v>
      </c>
      <c r="N108" s="303">
        <f>SUM(Yhteenveto[[#This Row],[Valtionosuus ennen verotuloihin perustuvaa valtionosuuden tasausta]]+Yhteenveto[[#This Row],[Verotuloihin perustuva valtionosuuden tasaus]])</f>
        <v>6821109.6663399199</v>
      </c>
      <c r="O108" s="241">
        <f>Verokorvaukset!G106</f>
        <v>991524.02805693599</v>
      </c>
      <c r="P108" s="372">
        <f>SUM(Yhteenveto[[#This Row],[Kunnan  peruspalvelujen valtionosuus ]:[Veroperustemuutoksista johtuvien veromenetysten korvaus]])</f>
        <v>7812633.6943968562</v>
      </c>
      <c r="Q108" s="34">
        <f>Kotikuntakorvaus!F110</f>
        <v>-595167.35910000012</v>
      </c>
      <c r="R108" s="341">
        <f>+Yhteenveto[[#This Row],[Kunnan  peruspalvelujen valtionosuus ]]+Yhteenveto[[#This Row],[Veroperustemuutoksista johtuvien veromenetysten korvaus]]+Yhteenveto[[#This Row],[Kotikuntakorvaus, netto]]</f>
        <v>7217466.3352968562</v>
      </c>
      <c r="S108" s="11"/>
      <c r="T108"/>
    </row>
    <row r="109" spans="1:20" ht="15" x14ac:dyDescent="0.25">
      <c r="A109" s="32">
        <v>290</v>
      </c>
      <c r="B109" s="13" t="s">
        <v>114</v>
      </c>
      <c r="C109" s="15">
        <v>7483</v>
      </c>
      <c r="D109" s="15">
        <f>Ikärakenne[[#This Row],[Laskennalliset kustannukset, IKÄRAKENNE yhteensä, €]]</f>
        <v>8699121.5</v>
      </c>
      <c r="E109" s="15">
        <f>'Lask. kustannukset MUUT'!AD115</f>
        <v>5545192.1937891953</v>
      </c>
      <c r="F109" s="231">
        <f>Yhteenveto[[#This Row],[Ikärakenne, laskennallinen kustannus]]+Yhteenveto[[#This Row],[Muut laskennalliset kustannukset ]]</f>
        <v>14244313.693789195</v>
      </c>
      <c r="G109" s="451">
        <v>1516.35</v>
      </c>
      <c r="H109" s="17">
        <v>11346847.049999999</v>
      </c>
      <c r="I109" s="339">
        <f>Yhteenveto[[#This Row],[Laskennalliset kustannukset yhteensä]]-Yhteenveto[[#This Row],[Omarahoitusosuus, €]]</f>
        <v>2897466.6437891964</v>
      </c>
      <c r="J109" s="33">
        <f>Lisäosat!U110</f>
        <v>1350133.6563021478</v>
      </c>
      <c r="K109" s="34">
        <f>'Muut lis_väh'!Q107</f>
        <v>400867.8833129399</v>
      </c>
      <c r="L109" s="231">
        <f>Yhteenveto[[#This Row],[Valtionosuus omarahoitusosuuden jälkeen (välisumma)]]+Yhteenveto[[#This Row],[Lisäosat yhteensä]]+Yhteenveto[[#This Row],[Valtionosuuteen tehtävät vähennykset ja lisäykset, netto]]</f>
        <v>4648468.1834042836</v>
      </c>
      <c r="M109" s="34">
        <f>'Verotuloihin perust tasaus'!N114</f>
        <v>2342676.8828622862</v>
      </c>
      <c r="N109" s="303">
        <f>SUM(Yhteenveto[[#This Row],[Valtionosuus ennen verotuloihin perustuvaa valtionosuuden tasausta]]+Yhteenveto[[#This Row],[Verotuloihin perustuva valtionosuuden tasaus]])</f>
        <v>6991145.0662665702</v>
      </c>
      <c r="O109" s="241">
        <f>Verokorvaukset!G107</f>
        <v>1207979.3088494542</v>
      </c>
      <c r="P109" s="372">
        <f>SUM(Yhteenveto[[#This Row],[Kunnan  peruspalvelujen valtionosuus ]:[Veroperustemuutoksista johtuvien veromenetysten korvaus]])</f>
        <v>8199124.3751160242</v>
      </c>
      <c r="Q109" s="34">
        <f>Kotikuntakorvaus!F111</f>
        <v>-36671.84399999999</v>
      </c>
      <c r="R109" s="341">
        <f>+Yhteenveto[[#This Row],[Kunnan  peruspalvelujen valtionosuus ]]+Yhteenveto[[#This Row],[Veroperustemuutoksista johtuvien veromenetysten korvaus]]+Yhteenveto[[#This Row],[Kotikuntakorvaus, netto]]</f>
        <v>8162452.5311160246</v>
      </c>
      <c r="S109" s="11"/>
      <c r="T109"/>
    </row>
    <row r="110" spans="1:20" ht="15" x14ac:dyDescent="0.25">
      <c r="A110" s="32">
        <v>291</v>
      </c>
      <c r="B110" s="36" t="s">
        <v>115</v>
      </c>
      <c r="C110" s="15">
        <v>2038</v>
      </c>
      <c r="D110" s="15">
        <f>Ikärakenne[[#This Row],[Laskennalliset kustannukset, IKÄRAKENNE yhteensä, €]]</f>
        <v>1973410.5</v>
      </c>
      <c r="E110" s="15">
        <f>'Lask. kustannukset MUUT'!AD116</f>
        <v>974394.50601991848</v>
      </c>
      <c r="F110" s="231">
        <f>Yhteenveto[[#This Row],[Ikärakenne, laskennallinen kustannus]]+Yhteenveto[[#This Row],[Muut laskennalliset kustannukset ]]</f>
        <v>2947805.0060199182</v>
      </c>
      <c r="G110" s="451">
        <v>1516.35</v>
      </c>
      <c r="H110" s="17">
        <v>3090321.3</v>
      </c>
      <c r="I110" s="339">
        <f>Yhteenveto[[#This Row],[Laskennalliset kustannukset yhteensä]]-Yhteenveto[[#This Row],[Omarahoitusosuus, €]]</f>
        <v>-142516.29398008157</v>
      </c>
      <c r="J110" s="33">
        <f>Lisäosat!U111</f>
        <v>345126.22883458401</v>
      </c>
      <c r="K110" s="34">
        <f>'Muut lis_väh'!Q108</f>
        <v>1772479.7722246067</v>
      </c>
      <c r="L110" s="231">
        <f>Yhteenveto[[#This Row],[Valtionosuus omarahoitusosuuden jälkeen (välisumma)]]+Yhteenveto[[#This Row],[Lisäosat yhteensä]]+Yhteenveto[[#This Row],[Valtionosuuteen tehtävät vähennykset ja lisäykset, netto]]</f>
        <v>1975089.7070791093</v>
      </c>
      <c r="M110" s="34">
        <f>'Verotuloihin perust tasaus'!N115</f>
        <v>352375.98277628107</v>
      </c>
      <c r="N110" s="303">
        <f>SUM(Yhteenveto[[#This Row],[Valtionosuus ennen verotuloihin perustuvaa valtionosuuden tasausta]]+Yhteenveto[[#This Row],[Verotuloihin perustuva valtionosuuden tasaus]])</f>
        <v>2327465.6898553902</v>
      </c>
      <c r="O110" s="241">
        <f>Verokorvaukset!G108</f>
        <v>350724.10335676093</v>
      </c>
      <c r="P110" s="372">
        <f>SUM(Yhteenveto[[#This Row],[Kunnan  peruspalvelujen valtionosuus ]:[Veroperustemuutoksista johtuvien veromenetysten korvaus]])</f>
        <v>2678189.7932121512</v>
      </c>
      <c r="Q110" s="34">
        <f>Kotikuntakorvaus!F112</f>
        <v>8334.51</v>
      </c>
      <c r="R110" s="341">
        <f>+Yhteenveto[[#This Row],[Kunnan  peruspalvelujen valtionosuus ]]+Yhteenveto[[#This Row],[Veroperustemuutoksista johtuvien veromenetysten korvaus]]+Yhteenveto[[#This Row],[Kotikuntakorvaus, netto]]</f>
        <v>2686524.3032121509</v>
      </c>
      <c r="S110" s="11"/>
      <c r="T110"/>
    </row>
    <row r="111" spans="1:20" ht="15" x14ac:dyDescent="0.25">
      <c r="A111" s="32">
        <v>297</v>
      </c>
      <c r="B111" s="13" t="s">
        <v>116</v>
      </c>
      <c r="C111" s="15">
        <v>125666</v>
      </c>
      <c r="D111" s="15">
        <f>Ikärakenne[[#This Row],[Laskennalliset kustannukset, IKÄRAKENNE yhteensä, €]]</f>
        <v>191555133.70000002</v>
      </c>
      <c r="E111" s="15">
        <f>'Lask. kustannukset MUUT'!AD117</f>
        <v>38111789.234834202</v>
      </c>
      <c r="F111" s="231">
        <f>Yhteenveto[[#This Row],[Ikärakenne, laskennallinen kustannus]]+Yhteenveto[[#This Row],[Muut laskennalliset kustannukset ]]</f>
        <v>229666922.93483421</v>
      </c>
      <c r="G111" s="451">
        <v>1516.35</v>
      </c>
      <c r="H111" s="17">
        <v>190553639.09999999</v>
      </c>
      <c r="I111" s="339">
        <f>Yhteenveto[[#This Row],[Laskennalliset kustannukset yhteensä]]-Yhteenveto[[#This Row],[Omarahoitusosuus, €]]</f>
        <v>39113283.834834218</v>
      </c>
      <c r="J111" s="33">
        <f>Lisäosat!U112</f>
        <v>6152247.7352580708</v>
      </c>
      <c r="K111" s="34">
        <f>'Muut lis_väh'!Q109</f>
        <v>-30764846.669956423</v>
      </c>
      <c r="L111" s="231">
        <f>Yhteenveto[[#This Row],[Valtionosuus omarahoitusosuuden jälkeen (välisumma)]]+Yhteenveto[[#This Row],[Lisäosat yhteensä]]+Yhteenveto[[#This Row],[Valtionosuuteen tehtävät vähennykset ja lisäykset, netto]]</f>
        <v>14500684.900135867</v>
      </c>
      <c r="M111" s="34">
        <f>'Verotuloihin perust tasaus'!N116</f>
        <v>25036360.081973597</v>
      </c>
      <c r="N111" s="303">
        <f>SUM(Yhteenveto[[#This Row],[Valtionosuus ennen verotuloihin perustuvaa valtionosuuden tasausta]]+Yhteenveto[[#This Row],[Verotuloihin perustuva valtionosuuden tasaus]])</f>
        <v>39537044.982109465</v>
      </c>
      <c r="O111" s="241">
        <f>Verokorvaukset!G109</f>
        <v>13016141.57424817</v>
      </c>
      <c r="P111" s="372">
        <f>SUM(Yhteenveto[[#This Row],[Kunnan  peruspalvelujen valtionosuus ]:[Veroperustemuutoksista johtuvien veromenetysten korvaus]])</f>
        <v>52553186.556357637</v>
      </c>
      <c r="Q111" s="34">
        <f>Kotikuntakorvaus!F113</f>
        <v>-3589590.111899999</v>
      </c>
      <c r="R111" s="341">
        <f>+Yhteenveto[[#This Row],[Kunnan  peruspalvelujen valtionosuus ]]+Yhteenveto[[#This Row],[Veroperustemuutoksista johtuvien veromenetysten korvaus]]+Yhteenveto[[#This Row],[Kotikuntakorvaus, netto]]</f>
        <v>48963596.444457635</v>
      </c>
      <c r="S111" s="11"/>
      <c r="T111"/>
    </row>
    <row r="112" spans="1:20" ht="15" x14ac:dyDescent="0.25">
      <c r="A112" s="32">
        <v>300</v>
      </c>
      <c r="B112" s="13" t="s">
        <v>117</v>
      </c>
      <c r="C112" s="15">
        <v>3335</v>
      </c>
      <c r="D112" s="15">
        <f>Ikärakenne[[#This Row],[Laskennalliset kustannukset, IKÄRAKENNE yhteensä, €]]</f>
        <v>4656796.16</v>
      </c>
      <c r="E112" s="15">
        <f>'Lask. kustannukset MUUT'!AD118</f>
        <v>822458.33881057554</v>
      </c>
      <c r="F112" s="231">
        <f>Yhteenveto[[#This Row],[Ikärakenne, laskennallinen kustannus]]+Yhteenveto[[#This Row],[Muut laskennalliset kustannukset ]]</f>
        <v>5479254.4988105753</v>
      </c>
      <c r="G112" s="451">
        <v>1516.35</v>
      </c>
      <c r="H112" s="17">
        <v>5057027.25</v>
      </c>
      <c r="I112" s="339">
        <f>Yhteenveto[[#This Row],[Laskennalliset kustannukset yhteensä]]-Yhteenveto[[#This Row],[Omarahoitusosuus, €]]</f>
        <v>422227.24881057534</v>
      </c>
      <c r="J112" s="33">
        <f>Lisäosat!U113</f>
        <v>193309.17911850821</v>
      </c>
      <c r="K112" s="34">
        <f>'Muut lis_väh'!Q110</f>
        <v>1697731.8524035332</v>
      </c>
      <c r="L112" s="231">
        <f>Yhteenveto[[#This Row],[Valtionosuus omarahoitusosuuden jälkeen (välisumma)]]+Yhteenveto[[#This Row],[Lisäosat yhteensä]]+Yhteenveto[[#This Row],[Valtionosuuteen tehtävät vähennykset ja lisäykset, netto]]</f>
        <v>2313268.2803326165</v>
      </c>
      <c r="M112" s="34">
        <f>'Verotuloihin perust tasaus'!N117</f>
        <v>1641788.7897568631</v>
      </c>
      <c r="N112" s="303">
        <f>SUM(Yhteenveto[[#This Row],[Valtionosuus ennen verotuloihin perustuvaa valtionosuuden tasausta]]+Yhteenveto[[#This Row],[Verotuloihin perustuva valtionosuuden tasaus]])</f>
        <v>3955057.0700894799</v>
      </c>
      <c r="O112" s="241">
        <f>Verokorvaukset!G110</f>
        <v>595436.81135334808</v>
      </c>
      <c r="P112" s="372">
        <f>SUM(Yhteenveto[[#This Row],[Kunnan  peruspalvelujen valtionosuus ]:[Veroperustemuutoksista johtuvien veromenetysten korvaus]])</f>
        <v>4550493.8814428281</v>
      </c>
      <c r="Q112" s="34">
        <f>Kotikuntakorvaus!F114</f>
        <v>468566.15220000013</v>
      </c>
      <c r="R112" s="341">
        <f>+Yhteenveto[[#This Row],[Kunnan  peruspalvelujen valtionosuus ]]+Yhteenveto[[#This Row],[Veroperustemuutoksista johtuvien veromenetysten korvaus]]+Yhteenveto[[#This Row],[Kotikuntakorvaus, netto]]</f>
        <v>5019060.0336428285</v>
      </c>
      <c r="S112" s="11"/>
      <c r="T112"/>
    </row>
    <row r="113" spans="1:20" ht="15" x14ac:dyDescent="0.25">
      <c r="A113" s="32">
        <v>301</v>
      </c>
      <c r="B113" s="13" t="s">
        <v>118</v>
      </c>
      <c r="C113" s="15">
        <v>19509</v>
      </c>
      <c r="D113" s="15">
        <f>Ikärakenne[[#This Row],[Laskennalliset kustannukset, IKÄRAKENNE yhteensä, €]]</f>
        <v>30301930.109999999</v>
      </c>
      <c r="E113" s="15">
        <f>'Lask. kustannukset MUUT'!AD119</f>
        <v>4882658.3720577806</v>
      </c>
      <c r="F113" s="231">
        <f>Yhteenveto[[#This Row],[Ikärakenne, laskennallinen kustannus]]+Yhteenveto[[#This Row],[Muut laskennalliset kustannukset ]]</f>
        <v>35184588.48205778</v>
      </c>
      <c r="G113" s="451">
        <v>1516.35</v>
      </c>
      <c r="H113" s="17">
        <v>29582472.149999999</v>
      </c>
      <c r="I113" s="339">
        <f>Yhteenveto[[#This Row],[Laskennalliset kustannukset yhteensä]]-Yhteenveto[[#This Row],[Omarahoitusosuus, €]]</f>
        <v>5602116.3320577815</v>
      </c>
      <c r="J113" s="33">
        <f>Lisäosat!U114</f>
        <v>648567.64921073313</v>
      </c>
      <c r="K113" s="34">
        <f>'Muut lis_väh'!Q111</f>
        <v>-4577259.8532338599</v>
      </c>
      <c r="L113" s="231">
        <f>Yhteenveto[[#This Row],[Valtionosuus omarahoitusosuuden jälkeen (välisumma)]]+Yhteenveto[[#This Row],[Lisäosat yhteensä]]+Yhteenveto[[#This Row],[Valtionosuuteen tehtävät vähennykset ja lisäykset, netto]]</f>
        <v>1673424.128034655</v>
      </c>
      <c r="M113" s="34">
        <f>'Verotuloihin perust tasaus'!N118</f>
        <v>10410173.902765369</v>
      </c>
      <c r="N113" s="303">
        <f>SUM(Yhteenveto[[#This Row],[Valtionosuus ennen verotuloihin perustuvaa valtionosuuden tasausta]]+Yhteenveto[[#This Row],[Verotuloihin perustuva valtionosuuden tasaus]])</f>
        <v>12083598.030800024</v>
      </c>
      <c r="O113" s="241">
        <f>Verokorvaukset!G111</f>
        <v>3363020.0563678714</v>
      </c>
      <c r="P113" s="372">
        <f>SUM(Yhteenveto[[#This Row],[Kunnan  peruspalvelujen valtionosuus ]:[Veroperustemuutoksista johtuvien veromenetysten korvaus]])</f>
        <v>15446618.087167896</v>
      </c>
      <c r="Q113" s="34">
        <f>Kotikuntakorvaus!F115</f>
        <v>274955.48490000016</v>
      </c>
      <c r="R113" s="341">
        <f>+Yhteenveto[[#This Row],[Kunnan  peruspalvelujen valtionosuus ]]+Yhteenveto[[#This Row],[Veroperustemuutoksista johtuvien veromenetysten korvaus]]+Yhteenveto[[#This Row],[Kotikuntakorvaus, netto]]</f>
        <v>15721573.572067896</v>
      </c>
      <c r="S113" s="11"/>
      <c r="T113"/>
    </row>
    <row r="114" spans="1:20" ht="15" x14ac:dyDescent="0.25">
      <c r="A114" s="32">
        <v>304</v>
      </c>
      <c r="B114" s="13" t="s">
        <v>119</v>
      </c>
      <c r="C114" s="15">
        <v>970</v>
      </c>
      <c r="D114" s="15">
        <f>Ikärakenne[[#This Row],[Laskennalliset kustannukset, IKÄRAKENNE yhteensä, €]]</f>
        <v>812080.02000000014</v>
      </c>
      <c r="E114" s="15">
        <f>'Lask. kustannukset MUUT'!AD120</f>
        <v>791016.96483406704</v>
      </c>
      <c r="F114" s="231">
        <f>Yhteenveto[[#This Row],[Ikärakenne, laskennallinen kustannus]]+Yhteenveto[[#This Row],[Muut laskennalliset kustannukset ]]</f>
        <v>1603096.9848340671</v>
      </c>
      <c r="G114" s="451">
        <v>1516.35</v>
      </c>
      <c r="H114" s="17">
        <v>1470859.5</v>
      </c>
      <c r="I114" s="339">
        <f>Yhteenveto[[#This Row],[Laskennalliset kustannukset yhteensä]]-Yhteenveto[[#This Row],[Omarahoitusosuus, €]]</f>
        <v>132237.48483406706</v>
      </c>
      <c r="J114" s="33">
        <f>Lisäosat!U115</f>
        <v>154665.58762128005</v>
      </c>
      <c r="K114" s="34">
        <f>'Muut lis_väh'!Q112</f>
        <v>-327621.71759556152</v>
      </c>
      <c r="L114" s="231">
        <f>Yhteenveto[[#This Row],[Valtionosuus omarahoitusosuuden jälkeen (välisumma)]]+Yhteenveto[[#This Row],[Lisäosat yhteensä]]+Yhteenveto[[#This Row],[Valtionosuuteen tehtävät vähennykset ja lisäykset, netto]]</f>
        <v>-40718.645140214416</v>
      </c>
      <c r="M114" s="34">
        <f>'Verotuloihin perust tasaus'!N119</f>
        <v>-90402.649792593496</v>
      </c>
      <c r="N114" s="303">
        <f>SUM(Yhteenveto[[#This Row],[Valtionosuus ennen verotuloihin perustuvaa valtionosuuden tasausta]]+Yhteenveto[[#This Row],[Verotuloihin perustuva valtionosuuden tasaus]])</f>
        <v>-131121.29493280791</v>
      </c>
      <c r="O114" s="241">
        <f>Verokorvaukset!G112</f>
        <v>158810.50677262768</v>
      </c>
      <c r="P114" s="372">
        <f>SUM(Yhteenveto[[#This Row],[Kunnan  peruspalvelujen valtionosuus ]:[Veroperustemuutoksista johtuvien veromenetysten korvaus]])</f>
        <v>27689.211839819764</v>
      </c>
      <c r="Q114" s="34">
        <f>Kotikuntakorvaus!F116</f>
        <v>-243367.69200000004</v>
      </c>
      <c r="R114" s="341">
        <f>+Yhteenveto[[#This Row],[Kunnan  peruspalvelujen valtionosuus ]]+Yhteenveto[[#This Row],[Veroperustemuutoksista johtuvien veromenetysten korvaus]]+Yhteenveto[[#This Row],[Kotikuntakorvaus, netto]]</f>
        <v>-215678.48016018028</v>
      </c>
      <c r="S114" s="11"/>
      <c r="T114"/>
    </row>
    <row r="115" spans="1:20" ht="15" x14ac:dyDescent="0.25">
      <c r="A115" s="32">
        <v>305</v>
      </c>
      <c r="B115" s="13" t="s">
        <v>120</v>
      </c>
      <c r="C115" s="15">
        <v>14876</v>
      </c>
      <c r="D115" s="15">
        <f>Ikärakenne[[#This Row],[Laskennalliset kustannukset, IKÄRAKENNE yhteensä, €]]</f>
        <v>23007548.390000001</v>
      </c>
      <c r="E115" s="15">
        <f>'Lask. kustannukset MUUT'!AD121</f>
        <v>7644644.9356720168</v>
      </c>
      <c r="F115" s="231">
        <f>Yhteenveto[[#This Row],[Ikärakenne, laskennallinen kustannus]]+Yhteenveto[[#This Row],[Muut laskennalliset kustannukset ]]</f>
        <v>30652193.325672016</v>
      </c>
      <c r="G115" s="451">
        <v>1516.35</v>
      </c>
      <c r="H115" s="17">
        <v>22557222.599999998</v>
      </c>
      <c r="I115" s="339">
        <f>Yhteenveto[[#This Row],[Laskennalliset kustannukset yhteensä]]-Yhteenveto[[#This Row],[Omarahoitusosuus, €]]</f>
        <v>8094970.7256720178</v>
      </c>
      <c r="J115" s="33">
        <f>Lisäosat!U116</f>
        <v>1383286.1408561396</v>
      </c>
      <c r="K115" s="34">
        <f>'Muut lis_väh'!Q113</f>
        <v>655071.1371783847</v>
      </c>
      <c r="L115" s="231">
        <f>Yhteenveto[[#This Row],[Valtionosuus omarahoitusosuuden jälkeen (välisumma)]]+Yhteenveto[[#This Row],[Lisäosat yhteensä]]+Yhteenveto[[#This Row],[Valtionosuuteen tehtävät vähennykset ja lisäykset, netto]]</f>
        <v>10133328.003706541</v>
      </c>
      <c r="M115" s="34">
        <f>'Verotuloihin perust tasaus'!N120</f>
        <v>3470945.3948819852</v>
      </c>
      <c r="N115" s="303">
        <f>SUM(Yhteenveto[[#This Row],[Valtionosuus ennen verotuloihin perustuvaa valtionosuuden tasausta]]+Yhteenveto[[#This Row],[Verotuloihin perustuva valtionosuuden tasaus]])</f>
        <v>13604273.398588527</v>
      </c>
      <c r="O115" s="241">
        <f>Verokorvaukset!G113</f>
        <v>1703924.7526204474</v>
      </c>
      <c r="P115" s="372">
        <f>SUM(Yhteenveto[[#This Row],[Kunnan  peruspalvelujen valtionosuus ]:[Veroperustemuutoksista johtuvien veromenetysten korvaus]])</f>
        <v>15308198.151208974</v>
      </c>
      <c r="Q115" s="34">
        <f>Kotikuntakorvaus!F117</f>
        <v>-198361.33800000005</v>
      </c>
      <c r="R115" s="341">
        <f>+Yhteenveto[[#This Row],[Kunnan  peruspalvelujen valtionosuus ]]+Yhteenveto[[#This Row],[Veroperustemuutoksista johtuvien veromenetysten korvaus]]+Yhteenveto[[#This Row],[Kotikuntakorvaus, netto]]</f>
        <v>15109836.813208975</v>
      </c>
      <c r="S115" s="11"/>
      <c r="T115"/>
    </row>
    <row r="116" spans="1:20" ht="15" x14ac:dyDescent="0.25">
      <c r="A116" s="32">
        <v>309</v>
      </c>
      <c r="B116" s="13" t="s">
        <v>121</v>
      </c>
      <c r="C116" s="15">
        <v>6444</v>
      </c>
      <c r="D116" s="15">
        <f>Ikärakenne[[#This Row],[Laskennalliset kustannukset, IKÄRAKENNE yhteensä, €]]</f>
        <v>9179042.7599999998</v>
      </c>
      <c r="E116" s="15">
        <f>'Lask. kustannukset MUUT'!AD122</f>
        <v>2815938.1435760716</v>
      </c>
      <c r="F116" s="231">
        <f>Yhteenveto[[#This Row],[Ikärakenne, laskennallinen kustannus]]+Yhteenveto[[#This Row],[Muut laskennalliset kustannukset ]]</f>
        <v>11994980.903576072</v>
      </c>
      <c r="G116" s="451">
        <v>1516.35</v>
      </c>
      <c r="H116" s="17">
        <v>9771359.3999999985</v>
      </c>
      <c r="I116" s="339">
        <f>Yhteenveto[[#This Row],[Laskennalliset kustannukset yhteensä]]-Yhteenveto[[#This Row],[Omarahoitusosuus, €]]</f>
        <v>2223621.5035760738</v>
      </c>
      <c r="J116" s="33">
        <f>Lisäosat!U117</f>
        <v>403248.07089564193</v>
      </c>
      <c r="K116" s="34">
        <f>'Muut lis_väh'!Q114</f>
        <v>-2552988.0816891352</v>
      </c>
      <c r="L116" s="231">
        <f>Yhteenveto[[#This Row],[Valtionosuus omarahoitusosuuden jälkeen (välisumma)]]+Yhteenveto[[#This Row],[Lisäosat yhteensä]]+Yhteenveto[[#This Row],[Valtionosuuteen tehtävät vähennykset ja lisäykset, netto]]</f>
        <v>73881.492782580666</v>
      </c>
      <c r="M116" s="34">
        <f>'Verotuloihin perust tasaus'!N121</f>
        <v>3901972.3769891108</v>
      </c>
      <c r="N116" s="303">
        <f>SUM(Yhteenveto[[#This Row],[Valtionosuus ennen verotuloihin perustuvaa valtionosuuden tasausta]]+Yhteenveto[[#This Row],[Verotuloihin perustuva valtionosuuden tasaus]])</f>
        <v>3975853.8697716915</v>
      </c>
      <c r="O116" s="241">
        <f>Verokorvaukset!G114</f>
        <v>890535.66972800426</v>
      </c>
      <c r="P116" s="372">
        <f>SUM(Yhteenveto[[#This Row],[Kunnan  peruspalvelujen valtionosuus ]:[Veroperustemuutoksista johtuvien veromenetysten korvaus]])</f>
        <v>4866389.5394996954</v>
      </c>
      <c r="Q116" s="34">
        <f>Kotikuntakorvaus!F118</f>
        <v>16669.020000000048</v>
      </c>
      <c r="R116" s="341">
        <f>+Yhteenveto[[#This Row],[Kunnan  peruspalvelujen valtionosuus ]]+Yhteenveto[[#This Row],[Veroperustemuutoksista johtuvien veromenetysten korvaus]]+Yhteenveto[[#This Row],[Kotikuntakorvaus, netto]]</f>
        <v>4883058.5594996959</v>
      </c>
      <c r="S116" s="11"/>
      <c r="T116"/>
    </row>
    <row r="117" spans="1:20" ht="15" x14ac:dyDescent="0.25">
      <c r="A117" s="32">
        <v>312</v>
      </c>
      <c r="B117" s="13" t="s">
        <v>122</v>
      </c>
      <c r="C117" s="15">
        <v>1155</v>
      </c>
      <c r="D117" s="15">
        <f>Ikärakenne[[#This Row],[Laskennalliset kustannukset, IKÄRAKENNE yhteensä, €]]</f>
        <v>1976745.9600000002</v>
      </c>
      <c r="E117" s="15">
        <f>'Lask. kustannukset MUUT'!AD123</f>
        <v>570608.38184514374</v>
      </c>
      <c r="F117" s="231">
        <f>Yhteenveto[[#This Row],[Ikärakenne, laskennallinen kustannus]]+Yhteenveto[[#This Row],[Muut laskennalliset kustannukset ]]</f>
        <v>2547354.3418451441</v>
      </c>
      <c r="G117" s="451">
        <v>1516.35</v>
      </c>
      <c r="H117" s="17">
        <v>1751384.25</v>
      </c>
      <c r="I117" s="339">
        <f>Yhteenveto[[#This Row],[Laskennalliset kustannukset yhteensä]]-Yhteenveto[[#This Row],[Omarahoitusosuus, €]]</f>
        <v>795970.09184514405</v>
      </c>
      <c r="J117" s="33">
        <f>Lisäosat!U118</f>
        <v>193121.65792009939</v>
      </c>
      <c r="K117" s="34">
        <f>'Muut lis_väh'!Q115</f>
        <v>-227503.79686016179</v>
      </c>
      <c r="L117" s="231">
        <f>Yhteenveto[[#This Row],[Valtionosuus omarahoitusosuuden jälkeen (välisumma)]]+Yhteenveto[[#This Row],[Lisäosat yhteensä]]+Yhteenveto[[#This Row],[Valtionosuuteen tehtävät vähennykset ja lisäykset, netto]]</f>
        <v>761587.95290508156</v>
      </c>
      <c r="M117" s="34">
        <f>'Verotuloihin perust tasaus'!N122</f>
        <v>390083.45600548654</v>
      </c>
      <c r="N117" s="303">
        <f>SUM(Yhteenveto[[#This Row],[Valtionosuus ennen verotuloihin perustuvaa valtionosuuden tasausta]]+Yhteenveto[[#This Row],[Verotuloihin perustuva valtionosuuden tasaus]])</f>
        <v>1151671.4089105681</v>
      </c>
      <c r="O117" s="241">
        <f>Verokorvaukset!G115</f>
        <v>219138.10903998863</v>
      </c>
      <c r="P117" s="372">
        <f>SUM(Yhteenveto[[#This Row],[Kunnan  peruspalvelujen valtionosuus ]:[Veroperustemuutoksista johtuvien veromenetysten korvaus]])</f>
        <v>1370809.5179505567</v>
      </c>
      <c r="Q117" s="34">
        <f>Kotikuntakorvaus!F119</f>
        <v>83.345099999998638</v>
      </c>
      <c r="R117" s="341">
        <f>+Yhteenveto[[#This Row],[Kunnan  peruspalvelujen valtionosuus ]]+Yhteenveto[[#This Row],[Veroperustemuutoksista johtuvien veromenetysten korvaus]]+Yhteenveto[[#This Row],[Kotikuntakorvaus, netto]]</f>
        <v>1370892.8630505567</v>
      </c>
      <c r="S117" s="11"/>
      <c r="T117"/>
    </row>
    <row r="118" spans="1:20" ht="15" x14ac:dyDescent="0.25">
      <c r="A118" s="32">
        <v>316</v>
      </c>
      <c r="B118" s="13" t="s">
        <v>123</v>
      </c>
      <c r="C118" s="15">
        <v>4093</v>
      </c>
      <c r="D118" s="15">
        <f>Ikärakenne[[#This Row],[Laskennalliset kustannukset, IKÄRAKENNE yhteensä, €]]</f>
        <v>5607866.2299999995</v>
      </c>
      <c r="E118" s="15">
        <f>'Lask. kustannukset MUUT'!AD124</f>
        <v>1355252.0899067614</v>
      </c>
      <c r="F118" s="231">
        <f>Yhteenveto[[#This Row],[Ikärakenne, laskennallinen kustannus]]+Yhteenveto[[#This Row],[Muut laskennalliset kustannukset ]]</f>
        <v>6963118.3199067609</v>
      </c>
      <c r="G118" s="451">
        <v>1516.35</v>
      </c>
      <c r="H118" s="17">
        <v>6206420.5499999998</v>
      </c>
      <c r="I118" s="339">
        <f>Yhteenveto[[#This Row],[Laskennalliset kustannukset yhteensä]]-Yhteenveto[[#This Row],[Omarahoitusosuus, €]]</f>
        <v>756697.76990676112</v>
      </c>
      <c r="J118" s="33">
        <f>Lisäosat!U119</f>
        <v>137514.29525730983</v>
      </c>
      <c r="K118" s="34">
        <f>'Muut lis_väh'!Q116</f>
        <v>-611533.2501302131</v>
      </c>
      <c r="L118" s="231">
        <f>Yhteenveto[[#This Row],[Valtionosuus omarahoitusosuuden jälkeen (välisumma)]]+Yhteenveto[[#This Row],[Lisäosat yhteensä]]+Yhteenveto[[#This Row],[Valtionosuuteen tehtävät vähennykset ja lisäykset, netto]]</f>
        <v>282678.81503385783</v>
      </c>
      <c r="M118" s="34">
        <f>'Verotuloihin perust tasaus'!N123</f>
        <v>423931.9628219062</v>
      </c>
      <c r="N118" s="303">
        <f>SUM(Yhteenveto[[#This Row],[Valtionosuus ennen verotuloihin perustuvaa valtionosuuden tasausta]]+Yhteenveto[[#This Row],[Verotuloihin perustuva valtionosuuden tasaus]])</f>
        <v>706610.77785576403</v>
      </c>
      <c r="O118" s="241">
        <f>Verokorvaukset!G116</f>
        <v>527817.26126546261</v>
      </c>
      <c r="P118" s="372">
        <f>SUM(Yhteenveto[[#This Row],[Kunnan  peruspalvelujen valtionosuus ]:[Veroperustemuutoksista johtuvien veromenetysten korvaus]])</f>
        <v>1234428.0391212266</v>
      </c>
      <c r="Q118" s="34">
        <f>Kotikuntakorvaus!F120</f>
        <v>36588.498899999977</v>
      </c>
      <c r="R118" s="341">
        <f>+Yhteenveto[[#This Row],[Kunnan  peruspalvelujen valtionosuus ]]+Yhteenveto[[#This Row],[Veroperustemuutoksista johtuvien veromenetysten korvaus]]+Yhteenveto[[#This Row],[Kotikuntakorvaus, netto]]</f>
        <v>1271016.5380212266</v>
      </c>
      <c r="S118" s="11"/>
      <c r="T118"/>
    </row>
    <row r="119" spans="1:20" ht="15" x14ac:dyDescent="0.25">
      <c r="A119" s="32">
        <v>317</v>
      </c>
      <c r="B119" s="13" t="s">
        <v>124</v>
      </c>
      <c r="C119" s="15">
        <v>2373</v>
      </c>
      <c r="D119" s="15">
        <f>Ikärakenne[[#This Row],[Laskennalliset kustannukset, IKÄRAKENNE yhteensä, €]]</f>
        <v>4439356.4799999995</v>
      </c>
      <c r="E119" s="15">
        <f>'Lask. kustannukset MUUT'!AD125</f>
        <v>976255.80442112254</v>
      </c>
      <c r="F119" s="231">
        <f>Yhteenveto[[#This Row],[Ikärakenne, laskennallinen kustannus]]+Yhteenveto[[#This Row],[Muut laskennalliset kustannukset ]]</f>
        <v>5415612.2844211217</v>
      </c>
      <c r="G119" s="451">
        <v>1516.35</v>
      </c>
      <c r="H119" s="17">
        <v>3598298.55</v>
      </c>
      <c r="I119" s="339">
        <f>Yhteenveto[[#This Row],[Laskennalliset kustannukset yhteensä]]-Yhteenveto[[#This Row],[Omarahoitusosuus, €]]</f>
        <v>1817313.7344211219</v>
      </c>
      <c r="J119" s="33">
        <f>Lisäosat!U120</f>
        <v>370449.7055605558</v>
      </c>
      <c r="K119" s="34">
        <f>'Muut lis_väh'!Q117</f>
        <v>503932.13110420038</v>
      </c>
      <c r="L119" s="231">
        <f>Yhteenveto[[#This Row],[Valtionosuus omarahoitusosuuden jälkeen (välisumma)]]+Yhteenveto[[#This Row],[Lisäosat yhteensä]]+Yhteenveto[[#This Row],[Valtionosuuteen tehtävät vähennykset ja lisäykset, netto]]</f>
        <v>2691695.5710858777</v>
      </c>
      <c r="M119" s="34">
        <f>'Verotuloihin perust tasaus'!N124</f>
        <v>1625286.2358403029</v>
      </c>
      <c r="N119" s="303">
        <f>SUM(Yhteenveto[[#This Row],[Valtionosuus ennen verotuloihin perustuvaa valtionosuuden tasausta]]+Yhteenveto[[#This Row],[Verotuloihin perustuva valtionosuuden tasaus]])</f>
        <v>4316981.8069261806</v>
      </c>
      <c r="O119" s="241">
        <f>Verokorvaukset!G117</f>
        <v>482610.91825332207</v>
      </c>
      <c r="P119" s="372">
        <f>SUM(Yhteenveto[[#This Row],[Kunnan  peruspalvelujen valtionosuus ]:[Veroperustemuutoksista johtuvien veromenetysten korvaus]])</f>
        <v>4799592.7251795027</v>
      </c>
      <c r="Q119" s="34">
        <f>Kotikuntakorvaus!F121</f>
        <v>-26670.432000000001</v>
      </c>
      <c r="R119" s="341">
        <f>+Yhteenveto[[#This Row],[Kunnan  peruspalvelujen valtionosuus ]]+Yhteenveto[[#This Row],[Veroperustemuutoksista johtuvien veromenetysten korvaus]]+Yhteenveto[[#This Row],[Kotikuntakorvaus, netto]]</f>
        <v>4772922.2931795027</v>
      </c>
      <c r="S119" s="11"/>
      <c r="T119"/>
    </row>
    <row r="120" spans="1:20" ht="15" x14ac:dyDescent="0.25">
      <c r="A120" s="32">
        <v>320</v>
      </c>
      <c r="B120" s="13" t="s">
        <v>125</v>
      </c>
      <c r="C120" s="15">
        <v>6954</v>
      </c>
      <c r="D120" s="15">
        <f>Ikärakenne[[#This Row],[Laskennalliset kustannukset, IKÄRAKENNE yhteensä, €]]</f>
        <v>7543145.2499999991</v>
      </c>
      <c r="E120" s="15">
        <f>'Lask. kustannukset MUUT'!AD126</f>
        <v>4887108.5905258618</v>
      </c>
      <c r="F120" s="231">
        <f>Yhteenveto[[#This Row],[Ikärakenne, laskennallinen kustannus]]+Yhteenveto[[#This Row],[Muut laskennalliset kustannukset ]]</f>
        <v>12430253.840525862</v>
      </c>
      <c r="G120" s="451">
        <v>1516.35</v>
      </c>
      <c r="H120" s="17">
        <v>10544697.899999999</v>
      </c>
      <c r="I120" s="339">
        <f>Yhteenveto[[#This Row],[Laskennalliset kustannukset yhteensä]]-Yhteenveto[[#This Row],[Omarahoitusosuus, €]]</f>
        <v>1885555.9405258633</v>
      </c>
      <c r="J120" s="33">
        <f>Lisäosat!U121</f>
        <v>1241411.7541078604</v>
      </c>
      <c r="K120" s="34">
        <f>'Muut lis_väh'!Q118</f>
        <v>530582.54749240843</v>
      </c>
      <c r="L120" s="231">
        <f>Yhteenveto[[#This Row],[Valtionosuus omarahoitusosuuden jälkeen (välisumma)]]+Yhteenveto[[#This Row],[Lisäosat yhteensä]]+Yhteenveto[[#This Row],[Valtionosuuteen tehtävät vähennykset ja lisäykset, netto]]</f>
        <v>3657550.2421261324</v>
      </c>
      <c r="M120" s="34">
        <f>'Verotuloihin perust tasaus'!N125</f>
        <v>2076382.7509737229</v>
      </c>
      <c r="N120" s="303">
        <f>SUM(Yhteenveto[[#This Row],[Valtionosuus ennen verotuloihin perustuvaa valtionosuuden tasausta]]+Yhteenveto[[#This Row],[Verotuloihin perustuva valtionosuuden tasaus]])</f>
        <v>5733932.9930998553</v>
      </c>
      <c r="O120" s="241">
        <f>Verokorvaukset!G118</f>
        <v>914549.78624774073</v>
      </c>
      <c r="P120" s="372">
        <f>SUM(Yhteenveto[[#This Row],[Kunnan  peruspalvelujen valtionosuus ]:[Veroperustemuutoksista johtuvien veromenetysten korvaus]])</f>
        <v>6648482.7793475958</v>
      </c>
      <c r="Q120" s="34">
        <f>Kotikuntakorvaus!F122</f>
        <v>83.345100000005914</v>
      </c>
      <c r="R120" s="341">
        <f>+Yhteenveto[[#This Row],[Kunnan  peruspalvelujen valtionosuus ]]+Yhteenveto[[#This Row],[Veroperustemuutoksista johtuvien veromenetysten korvaus]]+Yhteenveto[[#This Row],[Kotikuntakorvaus, netto]]</f>
        <v>6648566.1244475953</v>
      </c>
      <c r="S120" s="11"/>
      <c r="T120"/>
    </row>
    <row r="121" spans="1:20" ht="15" x14ac:dyDescent="0.25">
      <c r="A121" s="32">
        <v>322</v>
      </c>
      <c r="B121" s="13" t="s">
        <v>126</v>
      </c>
      <c r="C121" s="15">
        <v>6371</v>
      </c>
      <c r="D121" s="15">
        <f>Ikärakenne[[#This Row],[Laskennalliset kustannukset, IKÄRAKENNE yhteensä, €]]</f>
        <v>8289505.1799999997</v>
      </c>
      <c r="E121" s="15">
        <f>'Lask. kustannukset MUUT'!AD127</f>
        <v>6014177.463762044</v>
      </c>
      <c r="F121" s="231">
        <f>Yhteenveto[[#This Row],[Ikärakenne, laskennallinen kustannus]]+Yhteenveto[[#This Row],[Muut laskennalliset kustannukset ]]</f>
        <v>14303682.643762045</v>
      </c>
      <c r="G121" s="451">
        <v>1516.35</v>
      </c>
      <c r="H121" s="17">
        <v>9660665.8499999996</v>
      </c>
      <c r="I121" s="339">
        <f>Yhteenveto[[#This Row],[Laskennalliset kustannukset yhteensä]]-Yhteenveto[[#This Row],[Omarahoitusosuus, €]]</f>
        <v>4643016.793762045</v>
      </c>
      <c r="J121" s="33">
        <f>Lisäosat!U122</f>
        <v>1040252.4368953758</v>
      </c>
      <c r="K121" s="34">
        <f>'Muut lis_väh'!Q119</f>
        <v>1332377.9736855906</v>
      </c>
      <c r="L121" s="231">
        <f>Yhteenveto[[#This Row],[Valtionosuus omarahoitusosuuden jälkeen (välisumma)]]+Yhteenveto[[#This Row],[Lisäosat yhteensä]]+Yhteenveto[[#This Row],[Valtionosuuteen tehtävät vähennykset ja lisäykset, netto]]</f>
        <v>7015647.2043430116</v>
      </c>
      <c r="M121" s="34">
        <f>'Verotuloihin perust tasaus'!N126</f>
        <v>1693270.4116422227</v>
      </c>
      <c r="N121" s="303">
        <f>SUM(Yhteenveto[[#This Row],[Valtionosuus ennen verotuloihin perustuvaa valtionosuuden tasausta]]+Yhteenveto[[#This Row],[Verotuloihin perustuva valtionosuuden tasaus]])</f>
        <v>8708917.6159852333</v>
      </c>
      <c r="O121" s="241">
        <f>Verokorvaukset!G119</f>
        <v>1067381.8202004619</v>
      </c>
      <c r="P121" s="372">
        <f>SUM(Yhteenveto[[#This Row],[Kunnan  peruspalvelujen valtionosuus ]:[Veroperustemuutoksista johtuvien veromenetysten korvaus]])</f>
        <v>9776299.4361856952</v>
      </c>
      <c r="Q121" s="34">
        <f>Kotikuntakorvaus!F123</f>
        <v>100897.57806000003</v>
      </c>
      <c r="R121" s="341">
        <f>+Yhteenveto[[#This Row],[Kunnan  peruspalvelujen valtionosuus ]]+Yhteenveto[[#This Row],[Veroperustemuutoksista johtuvien veromenetysten korvaus]]+Yhteenveto[[#This Row],[Kotikuntakorvaus, netto]]</f>
        <v>9877197.0142456945</v>
      </c>
      <c r="S121" s="11"/>
      <c r="T121"/>
    </row>
    <row r="122" spans="1:20" ht="15" x14ac:dyDescent="0.25">
      <c r="A122" s="32">
        <v>398</v>
      </c>
      <c r="B122" s="13" t="s">
        <v>127</v>
      </c>
      <c r="C122" s="15">
        <v>121337</v>
      </c>
      <c r="D122" s="15">
        <f>Ikärakenne[[#This Row],[Laskennalliset kustannukset, IKÄRAKENNE yhteensä, €]]</f>
        <v>181000146.72999999</v>
      </c>
      <c r="E122" s="15">
        <f>'Lask. kustannukset MUUT'!AD128</f>
        <v>49198599.586997852</v>
      </c>
      <c r="F122" s="231">
        <f>Yhteenveto[[#This Row],[Ikärakenne, laskennallinen kustannus]]+Yhteenveto[[#This Row],[Muut laskennalliset kustannukset ]]</f>
        <v>230198746.31699783</v>
      </c>
      <c r="G122" s="451">
        <v>1516.35</v>
      </c>
      <c r="H122" s="17">
        <v>183989359.94999999</v>
      </c>
      <c r="I122" s="339">
        <f>Yhteenveto[[#This Row],[Laskennalliset kustannukset yhteensä]]-Yhteenveto[[#This Row],[Omarahoitusosuus, €]]</f>
        <v>46209386.366997838</v>
      </c>
      <c r="J122" s="33">
        <f>Lisäosat!U123</f>
        <v>4887210.4640114466</v>
      </c>
      <c r="K122" s="34">
        <f>'Muut lis_väh'!Q120</f>
        <v>908986.9805403268</v>
      </c>
      <c r="L122" s="231">
        <f>Yhteenveto[[#This Row],[Valtionosuus omarahoitusosuuden jälkeen (välisumma)]]+Yhteenveto[[#This Row],[Lisäosat yhteensä]]+Yhteenveto[[#This Row],[Valtionosuuteen tehtävät vähennykset ja lisäykset, netto]]</f>
        <v>52005583.811549611</v>
      </c>
      <c r="M122" s="34">
        <f>'Verotuloihin perust tasaus'!N127</f>
        <v>26744317.997941546</v>
      </c>
      <c r="N122" s="303">
        <f>SUM(Yhteenveto[[#This Row],[Valtionosuus ennen verotuloihin perustuvaa valtionosuuden tasausta]]+Yhteenveto[[#This Row],[Verotuloihin perustuva valtionosuuden tasaus]])</f>
        <v>78749901.809491158</v>
      </c>
      <c r="O122" s="241">
        <f>Verokorvaukset!G120</f>
        <v>11579848.571568301</v>
      </c>
      <c r="P122" s="372">
        <f>SUM(Yhteenveto[[#This Row],[Kunnan  peruspalvelujen valtionosuus ]:[Veroperustemuutoksista johtuvien veromenetysten korvaus]])</f>
        <v>90329750.381059453</v>
      </c>
      <c r="Q122" s="34">
        <f>Kotikuntakorvaus!F124</f>
        <v>-9585469.9439399987</v>
      </c>
      <c r="R122" s="341">
        <f>+Yhteenveto[[#This Row],[Kunnan  peruspalvelujen valtionosuus ]]+Yhteenveto[[#This Row],[Veroperustemuutoksista johtuvien veromenetysten korvaus]]+Yhteenveto[[#This Row],[Kotikuntakorvaus, netto]]</f>
        <v>80744280.437119454</v>
      </c>
      <c r="S122" s="11"/>
      <c r="T122"/>
    </row>
    <row r="123" spans="1:20" ht="15" x14ac:dyDescent="0.25">
      <c r="A123" s="32">
        <v>399</v>
      </c>
      <c r="B123" s="13" t="s">
        <v>128</v>
      </c>
      <c r="C123" s="15">
        <v>7656</v>
      </c>
      <c r="D123" s="15">
        <f>Ikärakenne[[#This Row],[Laskennalliset kustannukset, IKÄRAKENNE yhteensä, €]]</f>
        <v>14979466.010000002</v>
      </c>
      <c r="E123" s="15">
        <f>'Lask. kustannukset MUUT'!AD129</f>
        <v>1406020.8454296098</v>
      </c>
      <c r="F123" s="231">
        <f>Yhteenveto[[#This Row],[Ikärakenne, laskennallinen kustannus]]+Yhteenveto[[#This Row],[Muut laskennalliset kustannukset ]]</f>
        <v>16385486.855429612</v>
      </c>
      <c r="G123" s="451">
        <v>1516.35</v>
      </c>
      <c r="H123" s="17">
        <v>11609175.6</v>
      </c>
      <c r="I123" s="339">
        <f>Yhteenveto[[#This Row],[Laskennalliset kustannukset yhteensä]]-Yhteenveto[[#This Row],[Omarahoitusosuus, €]]</f>
        <v>4776311.2554296125</v>
      </c>
      <c r="J123" s="33">
        <f>Lisäosat!U124</f>
        <v>196126.1302817869</v>
      </c>
      <c r="K123" s="34">
        <f>'Muut lis_väh'!Q121</f>
        <v>-3552158.9364225115</v>
      </c>
      <c r="L123" s="231">
        <f>Yhteenveto[[#This Row],[Valtionosuus omarahoitusosuuden jälkeen (välisumma)]]+Yhteenveto[[#This Row],[Lisäosat yhteensä]]+Yhteenveto[[#This Row],[Valtionosuuteen tehtävät vähennykset ja lisäykset, netto]]</f>
        <v>1420278.4492888884</v>
      </c>
      <c r="M123" s="34">
        <f>'Verotuloihin perust tasaus'!N128</f>
        <v>2424631.8590162219</v>
      </c>
      <c r="N123" s="303">
        <f>SUM(Yhteenveto[[#This Row],[Valtionosuus ennen verotuloihin perustuvaa valtionosuuden tasausta]]+Yhteenveto[[#This Row],[Verotuloihin perustuva valtionosuuden tasaus]])</f>
        <v>3844910.3083051103</v>
      </c>
      <c r="O123" s="241">
        <f>Verokorvaukset!G121</f>
        <v>657080.89526678436</v>
      </c>
      <c r="P123" s="372">
        <f>SUM(Yhteenveto[[#This Row],[Kunnan  peruspalvelujen valtionosuus ]:[Veroperustemuutoksista johtuvien veromenetysten korvaus]])</f>
        <v>4501991.2035718951</v>
      </c>
      <c r="Q123" s="34">
        <f>Kotikuntakorvaus!F125</f>
        <v>-37338.604800000016</v>
      </c>
      <c r="R123" s="341">
        <f>+Yhteenveto[[#This Row],[Kunnan  peruspalvelujen valtionosuus ]]+Yhteenveto[[#This Row],[Veroperustemuutoksista johtuvien veromenetysten korvaus]]+Yhteenveto[[#This Row],[Kotikuntakorvaus, netto]]</f>
        <v>4464652.5987718953</v>
      </c>
      <c r="S123" s="11"/>
      <c r="T123"/>
    </row>
    <row r="124" spans="1:20" ht="15" x14ac:dyDescent="0.25">
      <c r="A124" s="32">
        <v>400</v>
      </c>
      <c r="B124" s="13" t="s">
        <v>129</v>
      </c>
      <c r="C124" s="15">
        <v>8479</v>
      </c>
      <c r="D124" s="15">
        <f>Ikärakenne[[#This Row],[Laskennalliset kustannukset, IKÄRAKENNE yhteensä, €]]</f>
        <v>14693252.82</v>
      </c>
      <c r="E124" s="15">
        <f>'Lask. kustannukset MUUT'!AD130</f>
        <v>3807402.6464457503</v>
      </c>
      <c r="F124" s="231">
        <f>Yhteenveto[[#This Row],[Ikärakenne, laskennallinen kustannus]]+Yhteenveto[[#This Row],[Muut laskennalliset kustannukset ]]</f>
        <v>18500655.466445751</v>
      </c>
      <c r="G124" s="451">
        <v>1516.35</v>
      </c>
      <c r="H124" s="17">
        <v>12857131.649999999</v>
      </c>
      <c r="I124" s="339">
        <f>Yhteenveto[[#This Row],[Laskennalliset kustannukset yhteensä]]-Yhteenveto[[#This Row],[Omarahoitusosuus, €]]</f>
        <v>5643523.816445753</v>
      </c>
      <c r="J124" s="33">
        <f>Lisäosat!U125</f>
        <v>296978.3140529599</v>
      </c>
      <c r="K124" s="34">
        <f>'Muut lis_väh'!Q122</f>
        <v>1683975.5311316769</v>
      </c>
      <c r="L124" s="231">
        <f>Yhteenveto[[#This Row],[Valtionosuus omarahoitusosuuden jälkeen (välisumma)]]+Yhteenveto[[#This Row],[Lisäosat yhteensä]]+Yhteenveto[[#This Row],[Valtionosuuteen tehtävät vähennykset ja lisäykset, netto]]</f>
        <v>7624477.6616303902</v>
      </c>
      <c r="M124" s="34">
        <f>'Verotuloihin perust tasaus'!N129</f>
        <v>3121661.8365085665</v>
      </c>
      <c r="N124" s="303">
        <f>SUM(Yhteenveto[[#This Row],[Valtionosuus ennen verotuloihin perustuvaa valtionosuuden tasausta]]+Yhteenveto[[#This Row],[Verotuloihin perustuva valtionosuuden tasaus]])</f>
        <v>10746139.498138957</v>
      </c>
      <c r="O124" s="241">
        <f>Verokorvaukset!G122</f>
        <v>1223321.0033704471</v>
      </c>
      <c r="P124" s="372">
        <f>SUM(Yhteenveto[[#This Row],[Kunnan  peruspalvelujen valtionosuus ]:[Veroperustemuutoksista johtuvien veromenetysten korvaus]])</f>
        <v>11969460.501509404</v>
      </c>
      <c r="Q124" s="34">
        <f>Kotikuntakorvaus!F126</f>
        <v>83.345100000035018</v>
      </c>
      <c r="R124" s="341">
        <f>+Yhteenveto[[#This Row],[Kunnan  peruspalvelujen valtionosuus ]]+Yhteenveto[[#This Row],[Veroperustemuutoksista johtuvien veromenetysten korvaus]]+Yhteenveto[[#This Row],[Kotikuntakorvaus, netto]]</f>
        <v>11969543.846609404</v>
      </c>
      <c r="S124" s="11"/>
      <c r="T124"/>
    </row>
    <row r="125" spans="1:20" ht="15" x14ac:dyDescent="0.25">
      <c r="A125" s="32">
        <v>402</v>
      </c>
      <c r="B125" s="13" t="s">
        <v>130</v>
      </c>
      <c r="C125" s="15">
        <v>8865</v>
      </c>
      <c r="D125" s="15">
        <f>Ikärakenne[[#This Row],[Laskennalliset kustannukset, IKÄRAKENNE yhteensä, €]]</f>
        <v>13545697.84</v>
      </c>
      <c r="E125" s="15">
        <f>'Lask. kustannukset MUUT'!AD131</f>
        <v>2754254.019240336</v>
      </c>
      <c r="F125" s="231">
        <f>Yhteenveto[[#This Row],[Ikärakenne, laskennallinen kustannus]]+Yhteenveto[[#This Row],[Muut laskennalliset kustannukset ]]</f>
        <v>16299951.859240336</v>
      </c>
      <c r="G125" s="451">
        <v>1516.35</v>
      </c>
      <c r="H125" s="17">
        <v>13442442.75</v>
      </c>
      <c r="I125" s="339">
        <f>Yhteenveto[[#This Row],[Laskennalliset kustannukset yhteensä]]-Yhteenveto[[#This Row],[Omarahoitusosuus, €]]</f>
        <v>2857509.1092403363</v>
      </c>
      <c r="J125" s="33">
        <f>Lisäosat!U126</f>
        <v>512769.59413291502</v>
      </c>
      <c r="K125" s="34">
        <f>'Muut lis_väh'!Q123</f>
        <v>-3857980.0124648893</v>
      </c>
      <c r="L125" s="231">
        <f>Yhteenveto[[#This Row],[Valtionosuus omarahoitusosuuden jälkeen (välisumma)]]+Yhteenveto[[#This Row],[Lisäosat yhteensä]]+Yhteenveto[[#This Row],[Valtionosuuteen tehtävät vähennykset ja lisäykset, netto]]</f>
        <v>-487701.30909163784</v>
      </c>
      <c r="M125" s="34">
        <f>'Verotuloihin perust tasaus'!N130</f>
        <v>4813884.319968449</v>
      </c>
      <c r="N125" s="303">
        <f>SUM(Yhteenveto[[#This Row],[Valtionosuus ennen verotuloihin perustuvaa valtionosuuden tasausta]]+Yhteenveto[[#This Row],[Verotuloihin perustuva valtionosuuden tasaus]])</f>
        <v>4326183.0108768111</v>
      </c>
      <c r="O125" s="241">
        <f>Verokorvaukset!G123</f>
        <v>1309156.342137554</v>
      </c>
      <c r="P125" s="372">
        <f>SUM(Yhteenveto[[#This Row],[Kunnan  peruspalvelujen valtionosuus ]:[Veroperustemuutoksista johtuvien veromenetysten korvaus]])</f>
        <v>5635339.3530143648</v>
      </c>
      <c r="Q125" s="34">
        <f>Kotikuntakorvaus!F127</f>
        <v>401023.28316000011</v>
      </c>
      <c r="R125" s="341">
        <f>+Yhteenveto[[#This Row],[Kunnan  peruspalvelujen valtionosuus ]]+Yhteenveto[[#This Row],[Veroperustemuutoksista johtuvien veromenetysten korvaus]]+Yhteenveto[[#This Row],[Kotikuntakorvaus, netto]]</f>
        <v>6036362.6361743649</v>
      </c>
      <c r="S125" s="11"/>
      <c r="T125"/>
    </row>
    <row r="126" spans="1:20" ht="15" x14ac:dyDescent="0.25">
      <c r="A126" s="32">
        <v>403</v>
      </c>
      <c r="B126" s="13" t="s">
        <v>131</v>
      </c>
      <c r="C126" s="15">
        <v>2758</v>
      </c>
      <c r="D126" s="15">
        <f>Ikärakenne[[#This Row],[Laskennalliset kustannukset, IKÄRAKENNE yhteensä, €]]</f>
        <v>4087998.16</v>
      </c>
      <c r="E126" s="15">
        <f>'Lask. kustannukset MUUT'!AD132</f>
        <v>978566.76907522394</v>
      </c>
      <c r="F126" s="231">
        <f>Yhteenveto[[#This Row],[Ikärakenne, laskennallinen kustannus]]+Yhteenveto[[#This Row],[Muut laskennalliset kustannukset ]]</f>
        <v>5066564.9290752243</v>
      </c>
      <c r="G126" s="451">
        <v>1516.35</v>
      </c>
      <c r="H126" s="17">
        <v>4182093.3</v>
      </c>
      <c r="I126" s="339">
        <f>Yhteenveto[[#This Row],[Laskennalliset kustannukset yhteensä]]-Yhteenveto[[#This Row],[Omarahoitusosuus, €]]</f>
        <v>884471.62907522451</v>
      </c>
      <c r="J126" s="33">
        <f>Lisäosat!U127</f>
        <v>268252.28363444569</v>
      </c>
      <c r="K126" s="34">
        <f>'Muut lis_väh'!Q124</f>
        <v>36113.472048917363</v>
      </c>
      <c r="L126" s="231">
        <f>Yhteenveto[[#This Row],[Valtionosuus omarahoitusosuuden jälkeen (välisumma)]]+Yhteenveto[[#This Row],[Lisäosat yhteensä]]+Yhteenveto[[#This Row],[Valtionosuuteen tehtävät vähennykset ja lisäykset, netto]]</f>
        <v>1188837.3847585875</v>
      </c>
      <c r="M126" s="34">
        <f>'Verotuloihin perust tasaus'!N131</f>
        <v>1654187.8162378983</v>
      </c>
      <c r="N126" s="303">
        <f>SUM(Yhteenveto[[#This Row],[Valtionosuus ennen verotuloihin perustuvaa valtionosuuden tasausta]]+Yhteenveto[[#This Row],[Verotuloihin perustuva valtionosuuden tasaus]])</f>
        <v>2843025.2009964855</v>
      </c>
      <c r="O126" s="241">
        <f>Verokorvaukset!G124</f>
        <v>517080.17902952479</v>
      </c>
      <c r="P126" s="372">
        <f>SUM(Yhteenveto[[#This Row],[Kunnan  peruspalvelujen valtionosuus ]:[Veroperustemuutoksista johtuvien veromenetysten korvaus]])</f>
        <v>3360105.3800260103</v>
      </c>
      <c r="Q126" s="34">
        <f>Kotikuntakorvaus!F128</f>
        <v>-73343.687999999995</v>
      </c>
      <c r="R126" s="341">
        <f>+Yhteenveto[[#This Row],[Kunnan  peruspalvelujen valtionosuus ]]+Yhteenveto[[#This Row],[Veroperustemuutoksista johtuvien veromenetysten korvaus]]+Yhteenveto[[#This Row],[Kotikuntakorvaus, netto]]</f>
        <v>3286761.6920260102</v>
      </c>
      <c r="S126" s="11"/>
      <c r="T126"/>
    </row>
    <row r="127" spans="1:20" ht="15" x14ac:dyDescent="0.25">
      <c r="A127" s="32">
        <v>405</v>
      </c>
      <c r="B127" s="13" t="s">
        <v>132</v>
      </c>
      <c r="C127" s="15">
        <v>73327</v>
      </c>
      <c r="D127" s="15">
        <f>Ikärakenne[[#This Row],[Laskennalliset kustannukset, IKÄRAKENNE yhteensä, €]]</f>
        <v>103563217.05</v>
      </c>
      <c r="E127" s="15">
        <f>'Lask. kustannukset MUUT'!AD133</f>
        <v>29477512.080738023</v>
      </c>
      <c r="F127" s="231">
        <f>Yhteenveto[[#This Row],[Ikärakenne, laskennallinen kustannus]]+Yhteenveto[[#This Row],[Muut laskennalliset kustannukset ]]</f>
        <v>133040729.13073802</v>
      </c>
      <c r="G127" s="451">
        <v>1516.35</v>
      </c>
      <c r="H127" s="17">
        <v>111189396.44999999</v>
      </c>
      <c r="I127" s="339">
        <f>Yhteenveto[[#This Row],[Laskennalliset kustannukset yhteensä]]-Yhteenveto[[#This Row],[Omarahoitusosuus, €]]</f>
        <v>21851332.680738032</v>
      </c>
      <c r="J127" s="33">
        <f>Lisäosat!U128</f>
        <v>2937382.955512668</v>
      </c>
      <c r="K127" s="34">
        <f>'Muut lis_väh'!Q125</f>
        <v>-8906786.5273661222</v>
      </c>
      <c r="L127" s="231">
        <f>Yhteenveto[[#This Row],[Valtionosuus omarahoitusosuuden jälkeen (välisumma)]]+Yhteenveto[[#This Row],[Lisäosat yhteensä]]+Yhteenveto[[#This Row],[Valtionosuuteen tehtävät vähennykset ja lisäykset, netto]]</f>
        <v>15881929.108884579</v>
      </c>
      <c r="M127" s="34">
        <f>'Verotuloihin perust tasaus'!N132</f>
        <v>8510872.0602679513</v>
      </c>
      <c r="N127" s="303">
        <f>SUM(Yhteenveto[[#This Row],[Valtionosuus ennen verotuloihin perustuvaa valtionosuuden tasausta]]+Yhteenveto[[#This Row],[Verotuloihin perustuva valtionosuuden tasaus]])</f>
        <v>24392801.169152528</v>
      </c>
      <c r="O127" s="241">
        <f>Verokorvaukset!G125</f>
        <v>8172530.0949083855</v>
      </c>
      <c r="P127" s="372">
        <f>SUM(Yhteenveto[[#This Row],[Kunnan  peruspalvelujen valtionosuus ]:[Veroperustemuutoksista johtuvien veromenetysten korvaus]])</f>
        <v>32565331.264060915</v>
      </c>
      <c r="Q127" s="34">
        <f>Kotikuntakorvaus!F129</f>
        <v>-1804171.3796999985</v>
      </c>
      <c r="R127" s="341">
        <f>+Yhteenveto[[#This Row],[Kunnan  peruspalvelujen valtionosuus ]]+Yhteenveto[[#This Row],[Veroperustemuutoksista johtuvien veromenetysten korvaus]]+Yhteenveto[[#This Row],[Kotikuntakorvaus, netto]]</f>
        <v>30761159.884360917</v>
      </c>
      <c r="S127" s="11"/>
      <c r="T127"/>
    </row>
    <row r="128" spans="1:20" ht="15" x14ac:dyDescent="0.25">
      <c r="A128" s="32">
        <v>407</v>
      </c>
      <c r="B128" s="13" t="s">
        <v>133</v>
      </c>
      <c r="C128" s="15">
        <v>2429</v>
      </c>
      <c r="D128" s="15">
        <f>Ikärakenne[[#This Row],[Laskennalliset kustannukset, IKÄRAKENNE yhteensä, €]]</f>
        <v>3342680.34</v>
      </c>
      <c r="E128" s="15">
        <f>'Lask. kustannukset MUUT'!AD134</f>
        <v>1259902.2329094342</v>
      </c>
      <c r="F128" s="231">
        <f>Yhteenveto[[#This Row],[Ikärakenne, laskennallinen kustannus]]+Yhteenveto[[#This Row],[Muut laskennalliset kustannukset ]]</f>
        <v>4602582.5729094343</v>
      </c>
      <c r="G128" s="451">
        <v>1516.35</v>
      </c>
      <c r="H128" s="17">
        <v>3683214.15</v>
      </c>
      <c r="I128" s="339">
        <f>Yhteenveto[[#This Row],[Laskennalliset kustannukset yhteensä]]-Yhteenveto[[#This Row],[Omarahoitusosuus, €]]</f>
        <v>919368.42290943442</v>
      </c>
      <c r="J128" s="33">
        <f>Lisäosat!U129</f>
        <v>99300.63649718673</v>
      </c>
      <c r="K128" s="34">
        <f>'Muut lis_väh'!Q126</f>
        <v>-48552.003869256267</v>
      </c>
      <c r="L128" s="231">
        <f>Yhteenveto[[#This Row],[Valtionosuus omarahoitusosuuden jälkeen (välisumma)]]+Yhteenveto[[#This Row],[Lisäosat yhteensä]]+Yhteenveto[[#This Row],[Valtionosuuteen tehtävät vähennykset ja lisäykset, netto]]</f>
        <v>970117.05553736491</v>
      </c>
      <c r="M128" s="34">
        <f>'Verotuloihin perust tasaus'!N133</f>
        <v>1121215.9693781687</v>
      </c>
      <c r="N128" s="303">
        <f>SUM(Yhteenveto[[#This Row],[Valtionosuus ennen verotuloihin perustuvaa valtionosuuden tasausta]]+Yhteenveto[[#This Row],[Verotuloihin perustuva valtionosuuden tasaus]])</f>
        <v>2091333.0249155336</v>
      </c>
      <c r="O128" s="241">
        <f>Verokorvaukset!G126</f>
        <v>520670.96065790736</v>
      </c>
      <c r="P128" s="372">
        <f>SUM(Yhteenveto[[#This Row],[Kunnan  peruspalvelujen valtionosuus ]:[Veroperustemuutoksista johtuvien veromenetysten korvaus]])</f>
        <v>2612003.9855734408</v>
      </c>
      <c r="Q128" s="34">
        <f>Kotikuntakorvaus!F130</f>
        <v>-853370.4789000001</v>
      </c>
      <c r="R128" s="341">
        <f>+Yhteenveto[[#This Row],[Kunnan  peruspalvelujen valtionosuus ]]+Yhteenveto[[#This Row],[Veroperustemuutoksista johtuvien veromenetysten korvaus]]+Yhteenveto[[#This Row],[Kotikuntakorvaus, netto]]</f>
        <v>1758633.5066734408</v>
      </c>
      <c r="S128" s="11"/>
      <c r="T128"/>
    </row>
    <row r="129" spans="1:20" ht="15" x14ac:dyDescent="0.25">
      <c r="A129" s="32">
        <v>408</v>
      </c>
      <c r="B129" s="13" t="s">
        <v>134</v>
      </c>
      <c r="C129" s="15">
        <v>14028</v>
      </c>
      <c r="D129" s="15">
        <f>Ikärakenne[[#This Row],[Laskennalliset kustannukset, IKÄRAKENNE yhteensä, €]]</f>
        <v>25133882.960000001</v>
      </c>
      <c r="E129" s="15">
        <f>'Lask. kustannukset MUUT'!AD135</f>
        <v>3312253.9562365208</v>
      </c>
      <c r="F129" s="231">
        <f>Yhteenveto[[#This Row],[Ikärakenne, laskennallinen kustannus]]+Yhteenveto[[#This Row],[Muut laskennalliset kustannukset ]]</f>
        <v>28446136.91623652</v>
      </c>
      <c r="G129" s="451">
        <v>1516.35</v>
      </c>
      <c r="H129" s="17">
        <v>21271357.799999997</v>
      </c>
      <c r="I129" s="339">
        <f>Yhteenveto[[#This Row],[Laskennalliset kustannukset yhteensä]]-Yhteenveto[[#This Row],[Omarahoitusosuus, €]]</f>
        <v>7174779.1162365228</v>
      </c>
      <c r="J129" s="33">
        <f>Lisäosat!U130</f>
        <v>444115.6909020429</v>
      </c>
      <c r="K129" s="34">
        <f>'Muut lis_väh'!Q127</f>
        <v>-657770.3207034904</v>
      </c>
      <c r="L129" s="231">
        <f>Yhteenveto[[#This Row],[Valtionosuus omarahoitusosuuden jälkeen (välisumma)]]+Yhteenveto[[#This Row],[Lisäosat yhteensä]]+Yhteenveto[[#This Row],[Valtionosuuteen tehtävät vähennykset ja lisäykset, netto]]</f>
        <v>6961124.4864350753</v>
      </c>
      <c r="M129" s="34">
        <f>'Verotuloihin perust tasaus'!N134</f>
        <v>5854559.7459851857</v>
      </c>
      <c r="N129" s="303">
        <f>SUM(Yhteenveto[[#This Row],[Valtionosuus ennen verotuloihin perustuvaa valtionosuuden tasausta]]+Yhteenveto[[#This Row],[Verotuloihin perustuva valtionosuuden tasaus]])</f>
        <v>12815684.232420262</v>
      </c>
      <c r="O129" s="241">
        <f>Verokorvaukset!G127</f>
        <v>1584143.2264805031</v>
      </c>
      <c r="P129" s="372">
        <f>SUM(Yhteenveto[[#This Row],[Kunnan  peruspalvelujen valtionosuus ]:[Veroperustemuutoksista johtuvien veromenetysten korvaus]])</f>
        <v>14399827.458900765</v>
      </c>
      <c r="Q129" s="34">
        <f>Kotikuntakorvaus!F131</f>
        <v>-136519.27380000014</v>
      </c>
      <c r="R129" s="341">
        <f>+Yhteenveto[[#This Row],[Kunnan  peruspalvelujen valtionosuus ]]+Yhteenveto[[#This Row],[Veroperustemuutoksista johtuvien veromenetysten korvaus]]+Yhteenveto[[#This Row],[Kotikuntakorvaus, netto]]</f>
        <v>14263308.185100764</v>
      </c>
      <c r="S129" s="11"/>
      <c r="T129"/>
    </row>
    <row r="130" spans="1:20" ht="15" x14ac:dyDescent="0.25">
      <c r="A130" s="32">
        <v>410</v>
      </c>
      <c r="B130" s="13" t="s">
        <v>135</v>
      </c>
      <c r="C130" s="15">
        <v>18878</v>
      </c>
      <c r="D130" s="15">
        <f>Ikärakenne[[#This Row],[Laskennalliset kustannukset, IKÄRAKENNE yhteensä, €]]</f>
        <v>42456472.589999996</v>
      </c>
      <c r="E130" s="15">
        <f>'Lask. kustannukset MUUT'!AD136</f>
        <v>3990164.9490060317</v>
      </c>
      <c r="F130" s="231">
        <f>Yhteenveto[[#This Row],[Ikärakenne, laskennallinen kustannus]]+Yhteenveto[[#This Row],[Muut laskennalliset kustannukset ]]</f>
        <v>46446637.539006025</v>
      </c>
      <c r="G130" s="451">
        <v>1516.35</v>
      </c>
      <c r="H130" s="17">
        <v>28625655.299999997</v>
      </c>
      <c r="I130" s="339">
        <f>Yhteenveto[[#This Row],[Laskennalliset kustannukset yhteensä]]-Yhteenveto[[#This Row],[Omarahoitusosuus, €]]</f>
        <v>17820982.239006028</v>
      </c>
      <c r="J130" s="33">
        <f>Lisäosat!U131</f>
        <v>585019.27220877341</v>
      </c>
      <c r="K130" s="34">
        <f>'Muut lis_väh'!Q128</f>
        <v>-7634920.3146752277</v>
      </c>
      <c r="L130" s="231">
        <f>Yhteenveto[[#This Row],[Valtionosuus omarahoitusosuuden jälkeen (välisumma)]]+Yhteenveto[[#This Row],[Lisäosat yhteensä]]+Yhteenveto[[#This Row],[Valtionosuuteen tehtävät vähennykset ja lisäykset, netto]]</f>
        <v>10771081.196539573</v>
      </c>
      <c r="M130" s="34">
        <f>'Verotuloihin perust tasaus'!N135</f>
        <v>8003492.6237135911</v>
      </c>
      <c r="N130" s="303">
        <f>SUM(Yhteenveto[[#This Row],[Valtionosuus ennen verotuloihin perustuvaa valtionosuuden tasausta]]+Yhteenveto[[#This Row],[Verotuloihin perustuva valtionosuuden tasaus]])</f>
        <v>18774573.820253164</v>
      </c>
      <c r="O130" s="241">
        <f>Verokorvaukset!G128</f>
        <v>1040141.385407883</v>
      </c>
      <c r="P130" s="372">
        <f>SUM(Yhteenveto[[#This Row],[Kunnan  peruspalvelujen valtionosuus ]:[Veroperustemuutoksista johtuvien veromenetysten korvaus]])</f>
        <v>19814715.205661047</v>
      </c>
      <c r="Q130" s="34">
        <f>Kotikuntakorvaus!F132</f>
        <v>140453.16252000007</v>
      </c>
      <c r="R130" s="341">
        <f>+Yhteenveto[[#This Row],[Kunnan  peruspalvelujen valtionosuus ]]+Yhteenveto[[#This Row],[Veroperustemuutoksista johtuvien veromenetysten korvaus]]+Yhteenveto[[#This Row],[Kotikuntakorvaus, netto]]</f>
        <v>19955168.368181046</v>
      </c>
      <c r="S130" s="11"/>
      <c r="T130"/>
    </row>
    <row r="131" spans="1:20" ht="15" x14ac:dyDescent="0.25">
      <c r="A131" s="32">
        <v>416</v>
      </c>
      <c r="B131" s="13" t="s">
        <v>136</v>
      </c>
      <c r="C131" s="15">
        <v>2849</v>
      </c>
      <c r="D131" s="15">
        <f>Ikärakenne[[#This Row],[Laskennalliset kustannukset, IKÄRAKENNE yhteensä, €]]</f>
        <v>5119336.0799999991</v>
      </c>
      <c r="E131" s="15">
        <f>'Lask. kustannukset MUUT'!AD137</f>
        <v>678199.71493514488</v>
      </c>
      <c r="F131" s="231">
        <f>Yhteenveto[[#This Row],[Ikärakenne, laskennallinen kustannus]]+Yhteenveto[[#This Row],[Muut laskennalliset kustannukset ]]</f>
        <v>5797535.7949351445</v>
      </c>
      <c r="G131" s="451">
        <v>1516.35</v>
      </c>
      <c r="H131" s="17">
        <v>4320081.1499999994</v>
      </c>
      <c r="I131" s="339">
        <f>Yhteenveto[[#This Row],[Laskennalliset kustannukset yhteensä]]-Yhteenveto[[#This Row],[Omarahoitusosuus, €]]</f>
        <v>1477454.644935145</v>
      </c>
      <c r="J131" s="33">
        <f>Lisäosat!U132</f>
        <v>65859.784662594277</v>
      </c>
      <c r="K131" s="34">
        <f>'Muut lis_väh'!Q129</f>
        <v>-916930.33222358779</v>
      </c>
      <c r="L131" s="231">
        <f>Yhteenveto[[#This Row],[Valtionosuus omarahoitusosuuden jälkeen (välisumma)]]+Yhteenveto[[#This Row],[Lisäosat yhteensä]]+Yhteenveto[[#This Row],[Valtionosuuteen tehtävät vähennykset ja lisäykset, netto]]</f>
        <v>626384.09737415158</v>
      </c>
      <c r="M131" s="34">
        <f>'Verotuloihin perust tasaus'!N136</f>
        <v>1239798.2291059811</v>
      </c>
      <c r="N131" s="303">
        <f>SUM(Yhteenveto[[#This Row],[Valtionosuus ennen verotuloihin perustuvaa valtionosuuden tasausta]]+Yhteenveto[[#This Row],[Verotuloihin perustuva valtionosuuden tasaus]])</f>
        <v>1866182.3264801325</v>
      </c>
      <c r="O131" s="241">
        <f>Verokorvaukset!G129</f>
        <v>275909.06848837208</v>
      </c>
      <c r="P131" s="372">
        <f>SUM(Yhteenveto[[#This Row],[Kunnan  peruspalvelujen valtionosuus ]:[Veroperustemuutoksista johtuvien veromenetysten korvaus]])</f>
        <v>2142091.3949685046</v>
      </c>
      <c r="Q131" s="34">
        <f>Kotikuntakorvaus!F133</f>
        <v>-79294.528140000009</v>
      </c>
      <c r="R131" s="341">
        <f>+Yhteenveto[[#This Row],[Kunnan  peruspalvelujen valtionosuus ]]+Yhteenveto[[#This Row],[Veroperustemuutoksista johtuvien veromenetysten korvaus]]+Yhteenveto[[#This Row],[Kotikuntakorvaus, netto]]</f>
        <v>2062796.8668285045</v>
      </c>
      <c r="S131" s="11"/>
      <c r="T131"/>
    </row>
    <row r="132" spans="1:20" ht="15" x14ac:dyDescent="0.25">
      <c r="A132" s="32">
        <v>418</v>
      </c>
      <c r="B132" s="13" t="s">
        <v>137</v>
      </c>
      <c r="C132" s="15">
        <v>24854</v>
      </c>
      <c r="D132" s="15">
        <f>Ikärakenne[[#This Row],[Laskennalliset kustannukset, IKÄRAKENNE yhteensä, €]]</f>
        <v>54220682.57</v>
      </c>
      <c r="E132" s="15">
        <f>'Lask. kustannukset MUUT'!AD138</f>
        <v>4341255.0625107251</v>
      </c>
      <c r="F132" s="231">
        <f>Yhteenveto[[#This Row],[Ikärakenne, laskennallinen kustannus]]+Yhteenveto[[#This Row],[Muut laskennalliset kustannukset ]]</f>
        <v>58561937.632510722</v>
      </c>
      <c r="G132" s="451">
        <v>1516.35</v>
      </c>
      <c r="H132" s="17">
        <v>37687362.899999999</v>
      </c>
      <c r="I132" s="339">
        <f>Yhteenveto[[#This Row],[Laskennalliset kustannukset yhteensä]]-Yhteenveto[[#This Row],[Omarahoitusosuus, €]]</f>
        <v>20874574.732510723</v>
      </c>
      <c r="J132" s="33">
        <f>Lisäosat!U133</f>
        <v>1083087.1107159215</v>
      </c>
      <c r="K132" s="34">
        <f>'Muut lis_väh'!Q130</f>
        <v>-2258196.0368593889</v>
      </c>
      <c r="L132" s="231">
        <f>Yhteenveto[[#This Row],[Valtionosuus omarahoitusosuuden jälkeen (välisumma)]]+Yhteenveto[[#This Row],[Lisäosat yhteensä]]+Yhteenveto[[#This Row],[Valtionosuuteen tehtävät vähennykset ja lisäykset, netto]]</f>
        <v>19699465.806367256</v>
      </c>
      <c r="M132" s="34">
        <f>'Verotuloihin perust tasaus'!N137</f>
        <v>1312948.5800194794</v>
      </c>
      <c r="N132" s="303">
        <f>SUM(Yhteenveto[[#This Row],[Valtionosuus ennen verotuloihin perustuvaa valtionosuuden tasausta]]+Yhteenveto[[#This Row],[Verotuloihin perustuva valtionosuuden tasaus]])</f>
        <v>21012414.386386734</v>
      </c>
      <c r="O132" s="241">
        <f>Verokorvaukset!G130</f>
        <v>1099700.4469043636</v>
      </c>
      <c r="P132" s="372">
        <f>SUM(Yhteenveto[[#This Row],[Kunnan  peruspalvelujen valtionosuus ]:[Veroperustemuutoksista johtuvien veromenetysten korvaus]])</f>
        <v>22112114.833291098</v>
      </c>
      <c r="Q132" s="34">
        <f>Kotikuntakorvaus!F134</f>
        <v>-622171.17150000017</v>
      </c>
      <c r="R132" s="341">
        <f>+Yhteenveto[[#This Row],[Kunnan  peruspalvelujen valtionosuus ]]+Yhteenveto[[#This Row],[Veroperustemuutoksista johtuvien veromenetysten korvaus]]+Yhteenveto[[#This Row],[Kotikuntakorvaus, netto]]</f>
        <v>21489943.661791097</v>
      </c>
      <c r="S132" s="11"/>
      <c r="T132"/>
    </row>
    <row r="133" spans="1:20" ht="15" x14ac:dyDescent="0.25">
      <c r="A133" s="32">
        <v>420</v>
      </c>
      <c r="B133" s="36" t="s">
        <v>138</v>
      </c>
      <c r="C133" s="15">
        <v>8971</v>
      </c>
      <c r="D133" s="15">
        <f>Ikärakenne[[#This Row],[Laskennalliset kustannukset, IKÄRAKENNE yhteensä, €]]</f>
        <v>12886009.640000001</v>
      </c>
      <c r="E133" s="15">
        <f>'Lask. kustannukset MUUT'!AD139</f>
        <v>2675466.5248767538</v>
      </c>
      <c r="F133" s="231">
        <f>Yhteenveto[[#This Row],[Ikärakenne, laskennallinen kustannus]]+Yhteenveto[[#This Row],[Muut laskennalliset kustannukset ]]</f>
        <v>15561476.164876755</v>
      </c>
      <c r="G133" s="451">
        <v>1516.35</v>
      </c>
      <c r="H133" s="17">
        <v>13603175.85</v>
      </c>
      <c r="I133" s="339">
        <f>Yhteenveto[[#This Row],[Laskennalliset kustannukset yhteensä]]-Yhteenveto[[#This Row],[Omarahoitusosuus, €]]</f>
        <v>1958300.3148767557</v>
      </c>
      <c r="J133" s="33">
        <f>Lisäosat!U134</f>
        <v>285979.99941528391</v>
      </c>
      <c r="K133" s="34">
        <f>'Muut lis_väh'!Q131</f>
        <v>77030.394892752083</v>
      </c>
      <c r="L133" s="231">
        <f>Yhteenveto[[#This Row],[Valtionosuus omarahoitusosuuden jälkeen (välisumma)]]+Yhteenveto[[#This Row],[Lisäosat yhteensä]]+Yhteenveto[[#This Row],[Valtionosuuteen tehtävät vähennykset ja lisäykset, netto]]</f>
        <v>2321310.7091847919</v>
      </c>
      <c r="M133" s="34">
        <f>'Verotuloihin perust tasaus'!N138</f>
        <v>2649687.7182503012</v>
      </c>
      <c r="N133" s="303">
        <f>SUM(Yhteenveto[[#This Row],[Valtionosuus ennen verotuloihin perustuvaa valtionosuuden tasausta]]+Yhteenveto[[#This Row],[Verotuloihin perustuva valtionosuuden tasaus]])</f>
        <v>4970998.4274350926</v>
      </c>
      <c r="O133" s="241">
        <f>Verokorvaukset!G131</f>
        <v>1095760.7942767572</v>
      </c>
      <c r="P133" s="372">
        <f>SUM(Yhteenveto[[#This Row],[Kunnan  peruspalvelujen valtionosuus ]:[Veroperustemuutoksista johtuvien veromenetysten korvaus]])</f>
        <v>6066759.2217118498</v>
      </c>
      <c r="Q133" s="34">
        <f>Kotikuntakorvaus!F135</f>
        <v>-130801.79994000003</v>
      </c>
      <c r="R133" s="341">
        <f>+Yhteenveto[[#This Row],[Kunnan  peruspalvelujen valtionosuus ]]+Yhteenveto[[#This Row],[Veroperustemuutoksista johtuvien veromenetysten korvaus]]+Yhteenveto[[#This Row],[Kotikuntakorvaus, netto]]</f>
        <v>5935957.4217718495</v>
      </c>
      <c r="S133" s="11"/>
      <c r="T133"/>
    </row>
    <row r="134" spans="1:20" ht="15" x14ac:dyDescent="0.25">
      <c r="A134" s="32">
        <v>421</v>
      </c>
      <c r="B134" s="13" t="s">
        <v>139</v>
      </c>
      <c r="C134" s="15">
        <v>665</v>
      </c>
      <c r="D134" s="15">
        <f>Ikärakenne[[#This Row],[Laskennalliset kustannukset, IKÄRAKENNE yhteensä, €]]</f>
        <v>1048818.6400000001</v>
      </c>
      <c r="E134" s="15">
        <f>'Lask. kustannukset MUUT'!AD140</f>
        <v>481919.02321943291</v>
      </c>
      <c r="F134" s="231">
        <f>Yhteenveto[[#This Row],[Ikärakenne, laskennallinen kustannus]]+Yhteenveto[[#This Row],[Muut laskennalliset kustannukset ]]</f>
        <v>1530737.663219433</v>
      </c>
      <c r="G134" s="451">
        <v>1516.35</v>
      </c>
      <c r="H134" s="17">
        <v>1008372.7499999999</v>
      </c>
      <c r="I134" s="339">
        <f>Yhteenveto[[#This Row],[Laskennalliset kustannukset yhteensä]]-Yhteenveto[[#This Row],[Omarahoitusosuus, €]]</f>
        <v>522364.91321943316</v>
      </c>
      <c r="J134" s="33">
        <f>Lisäosat!U135</f>
        <v>233436.80275474259</v>
      </c>
      <c r="K134" s="34">
        <f>'Muut lis_väh'!Q132</f>
        <v>367166.76308830344</v>
      </c>
      <c r="L134" s="231">
        <f>Yhteenveto[[#This Row],[Valtionosuus omarahoitusosuuden jälkeen (välisumma)]]+Yhteenveto[[#This Row],[Lisäosat yhteensä]]+Yhteenveto[[#This Row],[Valtionosuuteen tehtävät vähennykset ja lisäykset, netto]]</f>
        <v>1122968.4790624792</v>
      </c>
      <c r="M134" s="34">
        <f>'Verotuloihin perust tasaus'!N139</f>
        <v>34566.035793104245</v>
      </c>
      <c r="N134" s="303">
        <f>SUM(Yhteenveto[[#This Row],[Valtionosuus ennen verotuloihin perustuvaa valtionosuuden tasausta]]+Yhteenveto[[#This Row],[Verotuloihin perustuva valtionosuuden tasaus]])</f>
        <v>1157534.5148555834</v>
      </c>
      <c r="O134" s="241">
        <f>Verokorvaukset!G132</f>
        <v>144222.69142189345</v>
      </c>
      <c r="P134" s="372">
        <f>SUM(Yhteenveto[[#This Row],[Kunnan  peruspalvelujen valtionosuus ]:[Veroperustemuutoksista johtuvien veromenetysten korvaus]])</f>
        <v>1301757.2062774769</v>
      </c>
      <c r="Q134" s="34">
        <f>Kotikuntakorvaus!F136</f>
        <v>-8334.51</v>
      </c>
      <c r="R134" s="341">
        <f>+Yhteenveto[[#This Row],[Kunnan  peruspalvelujen valtionosuus ]]+Yhteenveto[[#This Row],[Veroperustemuutoksista johtuvien veromenetysten korvaus]]+Yhteenveto[[#This Row],[Kotikuntakorvaus, netto]]</f>
        <v>1293422.6962774768</v>
      </c>
      <c r="S134" s="11"/>
      <c r="T134"/>
    </row>
    <row r="135" spans="1:20" ht="15" x14ac:dyDescent="0.25">
      <c r="A135" s="32">
        <v>422</v>
      </c>
      <c r="B135" s="13" t="s">
        <v>140</v>
      </c>
      <c r="C135" s="15">
        <v>10049</v>
      </c>
      <c r="D135" s="15">
        <f>Ikärakenne[[#This Row],[Laskennalliset kustannukset, IKÄRAKENNE yhteensä, €]]</f>
        <v>10616371.310000001</v>
      </c>
      <c r="E135" s="15">
        <f>'Lask. kustannukset MUUT'!AD141</f>
        <v>6360290.2393896598</v>
      </c>
      <c r="F135" s="231">
        <f>Yhteenveto[[#This Row],[Ikärakenne, laskennallinen kustannus]]+Yhteenveto[[#This Row],[Muut laskennalliset kustannukset ]]</f>
        <v>16976661.54938966</v>
      </c>
      <c r="G135" s="451">
        <v>1516.35</v>
      </c>
      <c r="H135" s="17">
        <v>15237801.149999999</v>
      </c>
      <c r="I135" s="339">
        <f>Yhteenveto[[#This Row],[Laskennalliset kustannukset yhteensä]]-Yhteenveto[[#This Row],[Omarahoitusosuus, €]]</f>
        <v>1738860.3993896618</v>
      </c>
      <c r="J135" s="33">
        <f>Lisäosat!U136</f>
        <v>1536759.2101639349</v>
      </c>
      <c r="K135" s="34">
        <f>'Muut lis_väh'!Q133</f>
        <v>-858507.25489342003</v>
      </c>
      <c r="L135" s="231">
        <f>Yhteenveto[[#This Row],[Valtionosuus omarahoitusosuuden jälkeen (välisumma)]]+Yhteenveto[[#This Row],[Lisäosat yhteensä]]+Yhteenveto[[#This Row],[Valtionosuuteen tehtävät vähennykset ja lisäykset, netto]]</f>
        <v>2417112.3546601767</v>
      </c>
      <c r="M135" s="34">
        <f>'Verotuloihin perust tasaus'!N140</f>
        <v>2625363.6327873226</v>
      </c>
      <c r="N135" s="303">
        <f>SUM(Yhteenveto[[#This Row],[Valtionosuus ennen verotuloihin perustuvaa valtionosuuden tasausta]]+Yhteenveto[[#This Row],[Verotuloihin perustuva valtionosuuden tasaus]])</f>
        <v>5042475.9874474993</v>
      </c>
      <c r="O135" s="241">
        <f>Verokorvaukset!G133</f>
        <v>1593849.697705467</v>
      </c>
      <c r="P135" s="372">
        <f>SUM(Yhteenveto[[#This Row],[Kunnan  peruspalvelujen valtionosuus ]:[Veroperustemuutoksista johtuvien veromenetysten korvaus]])</f>
        <v>6636325.6851529665</v>
      </c>
      <c r="Q135" s="34">
        <f>Kotikuntakorvaus!F137</f>
        <v>65259.213300000003</v>
      </c>
      <c r="R135" s="341">
        <f>+Yhteenveto[[#This Row],[Kunnan  peruspalvelujen valtionosuus ]]+Yhteenveto[[#This Row],[Veroperustemuutoksista johtuvien veromenetysten korvaus]]+Yhteenveto[[#This Row],[Kotikuntakorvaus, netto]]</f>
        <v>6701584.8984529665</v>
      </c>
      <c r="S135" s="11"/>
      <c r="T135"/>
    </row>
    <row r="136" spans="1:20" ht="15" x14ac:dyDescent="0.25">
      <c r="A136" s="32">
        <v>423</v>
      </c>
      <c r="B136" s="13" t="s">
        <v>141</v>
      </c>
      <c r="C136" s="15">
        <v>20666</v>
      </c>
      <c r="D136" s="15">
        <f>Ikärakenne[[#This Row],[Laskennalliset kustannukset, IKÄRAKENNE yhteensä, €]]</f>
        <v>41394162.869999997</v>
      </c>
      <c r="E136" s="15">
        <f>'Lask. kustannukset MUUT'!AD142</f>
        <v>4051540.8862017374</v>
      </c>
      <c r="F136" s="231">
        <f>Yhteenveto[[#This Row],[Ikärakenne, laskennallinen kustannus]]+Yhteenveto[[#This Row],[Muut laskennalliset kustannukset ]]</f>
        <v>45445703.756201737</v>
      </c>
      <c r="G136" s="451">
        <v>1516.35</v>
      </c>
      <c r="H136" s="17">
        <v>31336889.099999998</v>
      </c>
      <c r="I136" s="339">
        <f>Yhteenveto[[#This Row],[Laskennalliset kustannukset yhteensä]]-Yhteenveto[[#This Row],[Omarahoitusosuus, €]]</f>
        <v>14108814.656201739</v>
      </c>
      <c r="J136" s="33">
        <f>Lisäosat!U137</f>
        <v>789823.92080311943</v>
      </c>
      <c r="K136" s="34">
        <f>'Muut lis_väh'!Q134</f>
        <v>972187.26148626418</v>
      </c>
      <c r="L136" s="231">
        <f>Yhteenveto[[#This Row],[Valtionosuus omarahoitusosuuden jälkeen (välisumma)]]+Yhteenveto[[#This Row],[Lisäosat yhteensä]]+Yhteenveto[[#This Row],[Valtionosuuteen tehtävät vähennykset ja lisäykset, netto]]</f>
        <v>15870825.838491121</v>
      </c>
      <c r="M136" s="34">
        <f>'Verotuloihin perust tasaus'!N141</f>
        <v>1249249.5039490606</v>
      </c>
      <c r="N136" s="303">
        <f>SUM(Yhteenveto[[#This Row],[Valtionosuus ennen verotuloihin perustuvaa valtionosuuden tasausta]]+Yhteenveto[[#This Row],[Verotuloihin perustuva valtionosuuden tasaus]])</f>
        <v>17120075.34244018</v>
      </c>
      <c r="O136" s="241">
        <f>Verokorvaukset!G134</f>
        <v>1317473.0196995386</v>
      </c>
      <c r="P136" s="372">
        <f>SUM(Yhteenveto[[#This Row],[Kunnan  peruspalvelujen valtionosuus ]:[Veroperustemuutoksista johtuvien veromenetysten korvaus]])</f>
        <v>18437548.36213972</v>
      </c>
      <c r="Q136" s="34">
        <f>Kotikuntakorvaus!F138</f>
        <v>-524274.01703999983</v>
      </c>
      <c r="R136" s="341">
        <f>+Yhteenveto[[#This Row],[Kunnan  peruspalvelujen valtionosuus ]]+Yhteenveto[[#This Row],[Veroperustemuutoksista johtuvien veromenetysten korvaus]]+Yhteenveto[[#This Row],[Kotikuntakorvaus, netto]]</f>
        <v>17913274.345099721</v>
      </c>
      <c r="S136" s="11"/>
      <c r="T136"/>
    </row>
    <row r="137" spans="1:20" ht="15" x14ac:dyDescent="0.25">
      <c r="A137" s="32">
        <v>425</v>
      </c>
      <c r="B137" s="13" t="s">
        <v>142</v>
      </c>
      <c r="C137" s="15">
        <v>10190</v>
      </c>
      <c r="D137" s="15">
        <f>Ikärakenne[[#This Row],[Laskennalliset kustannukset, IKÄRAKENNE yhteensä, €]]</f>
        <v>31271799.110000003</v>
      </c>
      <c r="E137" s="15">
        <f>'Lask. kustannukset MUUT'!AD143</f>
        <v>1637815.4211570569</v>
      </c>
      <c r="F137" s="231">
        <f>Yhteenveto[[#This Row],[Ikärakenne, laskennallinen kustannus]]+Yhteenveto[[#This Row],[Muut laskennalliset kustannukset ]]</f>
        <v>32909614.531157061</v>
      </c>
      <c r="G137" s="451">
        <v>1516.35</v>
      </c>
      <c r="H137" s="17">
        <v>15451606.5</v>
      </c>
      <c r="I137" s="339">
        <f>Yhteenveto[[#This Row],[Laskennalliset kustannukset yhteensä]]-Yhteenveto[[#This Row],[Omarahoitusosuus, €]]</f>
        <v>17458008.031157061</v>
      </c>
      <c r="J137" s="33">
        <f>Lisäosat!U138</f>
        <v>327229.20218033722</v>
      </c>
      <c r="K137" s="34">
        <f>'Muut lis_väh'!Q135</f>
        <v>-2865236.9215520518</v>
      </c>
      <c r="L137" s="231">
        <f>Yhteenveto[[#This Row],[Valtionosuus omarahoitusosuuden jälkeen (välisumma)]]+Yhteenveto[[#This Row],[Lisäosat yhteensä]]+Yhteenveto[[#This Row],[Valtionosuuteen tehtävät vähennykset ja lisäykset, netto]]</f>
        <v>14920000.311785348</v>
      </c>
      <c r="M137" s="34">
        <f>'Verotuloihin perust tasaus'!N142</f>
        <v>5359050.1497772252</v>
      </c>
      <c r="N137" s="303">
        <f>SUM(Yhteenveto[[#This Row],[Valtionosuus ennen verotuloihin perustuvaa valtionosuuden tasausta]]+Yhteenveto[[#This Row],[Verotuloihin perustuva valtionosuuden tasaus]])</f>
        <v>20279050.461562574</v>
      </c>
      <c r="O137" s="241">
        <f>Verokorvaukset!G135</f>
        <v>392091.35724270565</v>
      </c>
      <c r="P137" s="372">
        <f>SUM(Yhteenveto[[#This Row],[Kunnan  peruspalvelujen valtionosuus ]:[Veroperustemuutoksista johtuvien veromenetysten korvaus]])</f>
        <v>20671141.818805281</v>
      </c>
      <c r="Q137" s="34">
        <f>Kotikuntakorvaus!F139</f>
        <v>232499.49096000002</v>
      </c>
      <c r="R137" s="341">
        <f>+Yhteenveto[[#This Row],[Kunnan  peruspalvelujen valtionosuus ]]+Yhteenveto[[#This Row],[Veroperustemuutoksista johtuvien veromenetysten korvaus]]+Yhteenveto[[#This Row],[Kotikuntakorvaus, netto]]</f>
        <v>20903641.309765279</v>
      </c>
      <c r="S137" s="11"/>
      <c r="T137"/>
    </row>
    <row r="138" spans="1:20" ht="15" x14ac:dyDescent="0.25">
      <c r="A138" s="32">
        <v>426</v>
      </c>
      <c r="B138" s="13" t="s">
        <v>143</v>
      </c>
      <c r="C138" s="15">
        <v>11913</v>
      </c>
      <c r="D138" s="15">
        <f>Ikärakenne[[#This Row],[Laskennalliset kustannukset, IKÄRAKENNE yhteensä, €]]</f>
        <v>22053083.77</v>
      </c>
      <c r="E138" s="15">
        <f>'Lask. kustannukset MUUT'!AD144</f>
        <v>3186308.5020308713</v>
      </c>
      <c r="F138" s="231">
        <f>Yhteenveto[[#This Row],[Ikärakenne, laskennallinen kustannus]]+Yhteenveto[[#This Row],[Muut laskennalliset kustannukset ]]</f>
        <v>25239392.272030871</v>
      </c>
      <c r="G138" s="451">
        <v>1516.35</v>
      </c>
      <c r="H138" s="17">
        <v>18064277.550000001</v>
      </c>
      <c r="I138" s="339">
        <f>Yhteenveto[[#This Row],[Laskennalliset kustannukset yhteensä]]-Yhteenveto[[#This Row],[Omarahoitusosuus, €]]</f>
        <v>7175114.7220308706</v>
      </c>
      <c r="J138" s="33">
        <f>Lisäosat!U139</f>
        <v>363108.14305788971</v>
      </c>
      <c r="K138" s="34">
        <f>'Muut lis_väh'!Q136</f>
        <v>-3489794.6444224161</v>
      </c>
      <c r="L138" s="231">
        <f>Yhteenveto[[#This Row],[Valtionosuus omarahoitusosuuden jälkeen (välisumma)]]+Yhteenveto[[#This Row],[Lisäosat yhteensä]]+Yhteenveto[[#This Row],[Valtionosuuteen tehtävät vähennykset ja lisäykset, netto]]</f>
        <v>4048428.2206663438</v>
      </c>
      <c r="M138" s="34">
        <f>'Verotuloihin perust tasaus'!N143</f>
        <v>5773619.7764503695</v>
      </c>
      <c r="N138" s="303">
        <f>SUM(Yhteenveto[[#This Row],[Valtionosuus ennen verotuloihin perustuvaa valtionosuuden tasausta]]+Yhteenveto[[#This Row],[Verotuloihin perustuva valtionosuuden tasaus]])</f>
        <v>9822047.9971167129</v>
      </c>
      <c r="O138" s="241">
        <f>Verokorvaukset!G136</f>
        <v>1104802.5358673972</v>
      </c>
      <c r="P138" s="372">
        <f>SUM(Yhteenveto[[#This Row],[Kunnan  peruspalvelujen valtionosuus ]:[Veroperustemuutoksista johtuvien veromenetysten korvaus]])</f>
        <v>10926850.53298411</v>
      </c>
      <c r="Q138" s="34">
        <f>Kotikuntakorvaus!F140</f>
        <v>-817865.46630000032</v>
      </c>
      <c r="R138" s="341">
        <f>+Yhteenveto[[#This Row],[Kunnan  peruspalvelujen valtionosuus ]]+Yhteenveto[[#This Row],[Veroperustemuutoksista johtuvien veromenetysten korvaus]]+Yhteenveto[[#This Row],[Kotikuntakorvaus, netto]]</f>
        <v>10108985.06668411</v>
      </c>
      <c r="S138" s="11"/>
      <c r="T138"/>
    </row>
    <row r="139" spans="1:20" ht="15" x14ac:dyDescent="0.25">
      <c r="A139" s="32">
        <v>430</v>
      </c>
      <c r="B139" s="13" t="s">
        <v>144</v>
      </c>
      <c r="C139" s="15">
        <v>15295</v>
      </c>
      <c r="D139" s="15">
        <f>Ikärakenne[[#This Row],[Laskennalliset kustannukset, IKÄRAKENNE yhteensä, €]]</f>
        <v>21831506.739999998</v>
      </c>
      <c r="E139" s="15">
        <f>'Lask. kustannukset MUUT'!AD145</f>
        <v>4964944.5721967304</v>
      </c>
      <c r="F139" s="231">
        <f>Yhteenveto[[#This Row],[Ikärakenne, laskennallinen kustannus]]+Yhteenveto[[#This Row],[Muut laskennalliset kustannukset ]]</f>
        <v>26796451.312196728</v>
      </c>
      <c r="G139" s="451">
        <v>1516.35</v>
      </c>
      <c r="H139" s="17">
        <v>23192573.25</v>
      </c>
      <c r="I139" s="339">
        <f>Yhteenveto[[#This Row],[Laskennalliset kustannukset yhteensä]]-Yhteenveto[[#This Row],[Omarahoitusosuus, €]]</f>
        <v>3603878.0621967278</v>
      </c>
      <c r="J139" s="33">
        <f>Lisäosat!U140</f>
        <v>481735.37754499988</v>
      </c>
      <c r="K139" s="34">
        <f>'Muut lis_väh'!Q137</f>
        <v>164796.24923679081</v>
      </c>
      <c r="L139" s="231">
        <f>Yhteenveto[[#This Row],[Valtionosuus omarahoitusosuuden jälkeen (välisumma)]]+Yhteenveto[[#This Row],[Lisäosat yhteensä]]+Yhteenveto[[#This Row],[Valtionosuuteen tehtävät vähennykset ja lisäykset, netto]]</f>
        <v>4250409.6889785184</v>
      </c>
      <c r="M139" s="34">
        <f>'Verotuloihin perust tasaus'!N144</f>
        <v>6541720.0834448449</v>
      </c>
      <c r="N139" s="303">
        <f>SUM(Yhteenveto[[#This Row],[Valtionosuus ennen verotuloihin perustuvaa valtionosuuden tasausta]]+Yhteenveto[[#This Row],[Verotuloihin perustuva valtionosuuden tasaus]])</f>
        <v>10792129.772423364</v>
      </c>
      <c r="O139" s="241">
        <f>Verokorvaukset!G137</f>
        <v>2483555.3799908408</v>
      </c>
      <c r="P139" s="372">
        <f>SUM(Yhteenveto[[#This Row],[Kunnan  peruspalvelujen valtionosuus ]:[Veroperustemuutoksista johtuvien veromenetysten korvaus]])</f>
        <v>13275685.152414205</v>
      </c>
      <c r="Q139" s="34">
        <f>Kotikuntakorvaus!F141</f>
        <v>140819.88096000021</v>
      </c>
      <c r="R139" s="341">
        <f>+Yhteenveto[[#This Row],[Kunnan  peruspalvelujen valtionosuus ]]+Yhteenveto[[#This Row],[Veroperustemuutoksista johtuvien veromenetysten korvaus]]+Yhteenveto[[#This Row],[Kotikuntakorvaus, netto]]</f>
        <v>13416505.033374205</v>
      </c>
      <c r="S139" s="11"/>
      <c r="T139"/>
    </row>
    <row r="140" spans="1:20" ht="15" x14ac:dyDescent="0.25">
      <c r="A140" s="32">
        <v>433</v>
      </c>
      <c r="B140" s="13" t="s">
        <v>145</v>
      </c>
      <c r="C140" s="15">
        <v>7657</v>
      </c>
      <c r="D140" s="15">
        <f>Ikärakenne[[#This Row],[Laskennalliset kustannukset, IKÄRAKENNE yhteensä, €]]</f>
        <v>12686190.41</v>
      </c>
      <c r="E140" s="15">
        <f>'Lask. kustannukset MUUT'!AD146</f>
        <v>1857007.9031652741</v>
      </c>
      <c r="F140" s="231">
        <f>Yhteenveto[[#This Row],[Ikärakenne, laskennallinen kustannus]]+Yhteenveto[[#This Row],[Muut laskennalliset kustannukset ]]</f>
        <v>14543198.313165274</v>
      </c>
      <c r="G140" s="451">
        <v>1516.35</v>
      </c>
      <c r="H140" s="17">
        <v>11610691.949999999</v>
      </c>
      <c r="I140" s="339">
        <f>Yhteenveto[[#This Row],[Laskennalliset kustannukset yhteensä]]-Yhteenveto[[#This Row],[Omarahoitusosuus, €]]</f>
        <v>2932506.3631652743</v>
      </c>
      <c r="J140" s="33">
        <f>Lisäosat!U141</f>
        <v>216706.81865094489</v>
      </c>
      <c r="K140" s="34">
        <f>'Muut lis_väh'!Q138</f>
        <v>-572787.33393758093</v>
      </c>
      <c r="L140" s="231">
        <f>Yhteenveto[[#This Row],[Valtionosuus omarahoitusosuuden jälkeen (välisumma)]]+Yhteenveto[[#This Row],[Lisäosat yhteensä]]+Yhteenveto[[#This Row],[Valtionosuuteen tehtävät vähennykset ja lisäykset, netto]]</f>
        <v>2576425.8478786387</v>
      </c>
      <c r="M140" s="34">
        <f>'Verotuloihin perust tasaus'!N145</f>
        <v>2238673.9936361602</v>
      </c>
      <c r="N140" s="303">
        <f>SUM(Yhteenveto[[#This Row],[Valtionosuus ennen verotuloihin perustuvaa valtionosuuden tasausta]]+Yhteenveto[[#This Row],[Verotuloihin perustuva valtionosuuden tasaus]])</f>
        <v>4815099.8415147988</v>
      </c>
      <c r="O140" s="241">
        <f>Verokorvaukset!G138</f>
        <v>942666.73584324226</v>
      </c>
      <c r="P140" s="372">
        <f>SUM(Yhteenveto[[#This Row],[Kunnan  peruspalvelujen valtionosuus ]:[Veroperustemuutoksista johtuvien veromenetysten korvaus]])</f>
        <v>5757766.577358041</v>
      </c>
      <c r="Q140" s="34">
        <f>Kotikuntakorvaus!F142</f>
        <v>118350.04200000004</v>
      </c>
      <c r="R140" s="341">
        <f>+Yhteenveto[[#This Row],[Kunnan  peruspalvelujen valtionosuus ]]+Yhteenveto[[#This Row],[Veroperustemuutoksista johtuvien veromenetysten korvaus]]+Yhteenveto[[#This Row],[Kotikuntakorvaus, netto]]</f>
        <v>5876116.6193580413</v>
      </c>
      <c r="S140" s="11"/>
      <c r="T140"/>
    </row>
    <row r="141" spans="1:20" ht="15" x14ac:dyDescent="0.25">
      <c r="A141" s="32">
        <v>434</v>
      </c>
      <c r="B141" s="13" t="s">
        <v>146</v>
      </c>
      <c r="C141" s="15">
        <v>14352</v>
      </c>
      <c r="D141" s="15">
        <f>Ikärakenne[[#This Row],[Laskennalliset kustannukset, IKÄRAKENNE yhteensä, €]]</f>
        <v>20131411.650000002</v>
      </c>
      <c r="E141" s="15">
        <f>'Lask. kustannukset MUUT'!AD147</f>
        <v>6867428.2155348072</v>
      </c>
      <c r="F141" s="231">
        <f>Yhteenveto[[#This Row],[Ikärakenne, laskennallinen kustannus]]+Yhteenveto[[#This Row],[Muut laskennalliset kustannukset ]]</f>
        <v>26998839.865534808</v>
      </c>
      <c r="G141" s="451">
        <v>1516.35</v>
      </c>
      <c r="H141" s="17">
        <v>21762655.199999999</v>
      </c>
      <c r="I141" s="339">
        <f>Yhteenveto[[#This Row],[Laskennalliset kustannukset yhteensä]]-Yhteenveto[[#This Row],[Omarahoitusosuus, €]]</f>
        <v>5236184.6655348092</v>
      </c>
      <c r="J141" s="33">
        <f>Lisäosat!U142</f>
        <v>448185.4961830664</v>
      </c>
      <c r="K141" s="34">
        <f>'Muut lis_väh'!Q139</f>
        <v>1643268.7808958825</v>
      </c>
      <c r="L141" s="231">
        <f>Yhteenveto[[#This Row],[Valtionosuus omarahoitusosuuden jälkeen (välisumma)]]+Yhteenveto[[#This Row],[Lisäosat yhteensä]]+Yhteenveto[[#This Row],[Valtionosuuteen tehtävät vähennykset ja lisäykset, netto]]</f>
        <v>7327638.9426137581</v>
      </c>
      <c r="M141" s="34">
        <f>'Verotuloihin perust tasaus'!N146</f>
        <v>-434049.24657378608</v>
      </c>
      <c r="N141" s="303">
        <f>SUM(Yhteenveto[[#This Row],[Valtionosuus ennen verotuloihin perustuvaa valtionosuuden tasausta]]+Yhteenveto[[#This Row],[Verotuloihin perustuva valtionosuuden tasaus]])</f>
        <v>6893589.6960399719</v>
      </c>
      <c r="O141" s="241">
        <f>Verokorvaukset!G139</f>
        <v>1872813.4183812139</v>
      </c>
      <c r="P141" s="372">
        <f>SUM(Yhteenveto[[#This Row],[Kunnan  peruspalvelujen valtionosuus ]:[Veroperustemuutoksista johtuvien veromenetysten korvaus]])</f>
        <v>8766403.1144211851</v>
      </c>
      <c r="Q141" s="34">
        <f>Kotikuntakorvaus!F143</f>
        <v>990139.78800000018</v>
      </c>
      <c r="R141" s="341">
        <f>+Yhteenveto[[#This Row],[Kunnan  peruspalvelujen valtionosuus ]]+Yhteenveto[[#This Row],[Veroperustemuutoksista johtuvien veromenetysten korvaus]]+Yhteenveto[[#This Row],[Kotikuntakorvaus, netto]]</f>
        <v>9756542.9024211857</v>
      </c>
      <c r="S141" s="11"/>
      <c r="T141"/>
    </row>
    <row r="142" spans="1:20" ht="15" x14ac:dyDescent="0.25">
      <c r="A142" s="32">
        <v>435</v>
      </c>
      <c r="B142" s="13" t="s">
        <v>147</v>
      </c>
      <c r="C142" s="15">
        <v>711</v>
      </c>
      <c r="D142" s="15">
        <f>Ikärakenne[[#This Row],[Laskennalliset kustannukset, IKÄRAKENNE yhteensä, €]]</f>
        <v>787993.29</v>
      </c>
      <c r="E142" s="15">
        <f>'Lask. kustannukset MUUT'!AD148</f>
        <v>394142.31628720672</v>
      </c>
      <c r="F142" s="231">
        <f>Yhteenveto[[#This Row],[Ikärakenne, laskennallinen kustannus]]+Yhteenveto[[#This Row],[Muut laskennalliset kustannukset ]]</f>
        <v>1182135.6062872068</v>
      </c>
      <c r="G142" s="451">
        <v>1516.35</v>
      </c>
      <c r="H142" s="17">
        <v>1078124.8499999999</v>
      </c>
      <c r="I142" s="339">
        <f>Yhteenveto[[#This Row],[Laskennalliset kustannukset yhteensä]]-Yhteenveto[[#This Row],[Omarahoitusosuus, €]]</f>
        <v>104010.7562872069</v>
      </c>
      <c r="J142" s="33">
        <f>Lisäosat!U143</f>
        <v>235990.79166060241</v>
      </c>
      <c r="K142" s="34">
        <f>'Muut lis_väh'!Q140</f>
        <v>696571.15792654629</v>
      </c>
      <c r="L142" s="231">
        <f>Yhteenveto[[#This Row],[Valtionosuus omarahoitusosuuden jälkeen (välisumma)]]+Yhteenveto[[#This Row],[Lisäosat yhteensä]]+Yhteenveto[[#This Row],[Valtionosuuteen tehtävät vähennykset ja lisäykset, netto]]</f>
        <v>1036572.7058743556</v>
      </c>
      <c r="M142" s="34">
        <f>'Verotuloihin perust tasaus'!N147</f>
        <v>34903.256103608262</v>
      </c>
      <c r="N142" s="303">
        <f>SUM(Yhteenveto[[#This Row],[Valtionosuus ennen verotuloihin perustuvaa valtionosuuden tasausta]]+Yhteenveto[[#This Row],[Verotuloihin perustuva valtionosuuden tasaus]])</f>
        <v>1071475.9619779638</v>
      </c>
      <c r="O142" s="241">
        <f>Verokorvaukset!G140</f>
        <v>132922.21990192358</v>
      </c>
      <c r="P142" s="372">
        <f>SUM(Yhteenveto[[#This Row],[Kunnan  peruspalvelujen valtionosuus ]:[Veroperustemuutoksista johtuvien veromenetysten korvaus]])</f>
        <v>1204398.1818798874</v>
      </c>
      <c r="Q142" s="34">
        <f>Kotikuntakorvaus!F144</f>
        <v>-205028.94600000003</v>
      </c>
      <c r="R142" s="341">
        <f>+Yhteenveto[[#This Row],[Kunnan  peruspalvelujen valtionosuus ]]+Yhteenveto[[#This Row],[Veroperustemuutoksista johtuvien veromenetysten korvaus]]+Yhteenveto[[#This Row],[Kotikuntakorvaus, netto]]</f>
        <v>999369.23587988736</v>
      </c>
      <c r="S142" s="11"/>
      <c r="T142"/>
    </row>
    <row r="143" spans="1:20" ht="15" x14ac:dyDescent="0.25">
      <c r="A143" s="32">
        <v>436</v>
      </c>
      <c r="B143" s="13" t="s">
        <v>148</v>
      </c>
      <c r="C143" s="15">
        <v>2008</v>
      </c>
      <c r="D143" s="15">
        <f>Ikärakenne[[#This Row],[Laskennalliset kustannukset, IKÄRAKENNE yhteensä, €]]</f>
        <v>5252639.29</v>
      </c>
      <c r="E143" s="15">
        <f>'Lask. kustannukset MUUT'!AD149</f>
        <v>612902.06030858937</v>
      </c>
      <c r="F143" s="231">
        <f>Yhteenveto[[#This Row],[Ikärakenne, laskennallinen kustannus]]+Yhteenveto[[#This Row],[Muut laskennalliset kustannukset ]]</f>
        <v>5865541.3503085896</v>
      </c>
      <c r="G143" s="451">
        <v>1516.35</v>
      </c>
      <c r="H143" s="17">
        <v>3044830.8</v>
      </c>
      <c r="I143" s="339">
        <f>Yhteenveto[[#This Row],[Laskennalliset kustannukset yhteensä]]-Yhteenveto[[#This Row],[Omarahoitusosuus, €]]</f>
        <v>2820710.5503085898</v>
      </c>
      <c r="J143" s="33">
        <f>Lisäosat!U144</f>
        <v>64156.80736865088</v>
      </c>
      <c r="K143" s="34">
        <f>'Muut lis_väh'!Q141</f>
        <v>-465607.07049054012</v>
      </c>
      <c r="L143" s="231">
        <f>Yhteenveto[[#This Row],[Valtionosuus omarahoitusosuuden jälkeen (välisumma)]]+Yhteenveto[[#This Row],[Lisäosat yhteensä]]+Yhteenveto[[#This Row],[Valtionosuuteen tehtävät vähennykset ja lisäykset, netto]]</f>
        <v>2419260.2871867009</v>
      </c>
      <c r="M143" s="34">
        <f>'Verotuloihin perust tasaus'!N148</f>
        <v>1424850.012090313</v>
      </c>
      <c r="N143" s="303">
        <f>SUM(Yhteenveto[[#This Row],[Valtionosuus ennen verotuloihin perustuvaa valtionosuuden tasausta]]+Yhteenveto[[#This Row],[Verotuloihin perustuva valtionosuuden tasaus]])</f>
        <v>3844110.2992770141</v>
      </c>
      <c r="O143" s="241">
        <f>Verokorvaukset!G141</f>
        <v>217285.85947662604</v>
      </c>
      <c r="P143" s="372">
        <f>SUM(Yhteenveto[[#This Row],[Kunnan  peruspalvelujen valtionosuus ]:[Veroperustemuutoksista johtuvien veromenetysten korvaus]])</f>
        <v>4061396.15875364</v>
      </c>
      <c r="Q143" s="34">
        <f>Kotikuntakorvaus!F145</f>
        <v>60808.584960000007</v>
      </c>
      <c r="R143" s="341">
        <f>+Yhteenveto[[#This Row],[Kunnan  peruspalvelujen valtionosuus ]]+Yhteenveto[[#This Row],[Veroperustemuutoksista johtuvien veromenetysten korvaus]]+Yhteenveto[[#This Row],[Kotikuntakorvaus, netto]]</f>
        <v>4122204.7437136401</v>
      </c>
      <c r="S143" s="11"/>
      <c r="T143"/>
    </row>
    <row r="144" spans="1:20" ht="15" x14ac:dyDescent="0.25">
      <c r="A144" s="32">
        <v>440</v>
      </c>
      <c r="B144" s="13" t="s">
        <v>149</v>
      </c>
      <c r="C144" s="15">
        <v>5884</v>
      </c>
      <c r="D144" s="15">
        <f>Ikärakenne[[#This Row],[Laskennalliset kustannukset, IKÄRAKENNE yhteensä, €]]</f>
        <v>17773507.240000002</v>
      </c>
      <c r="E144" s="15">
        <f>'Lask. kustannukset MUUT'!AD150</f>
        <v>3196912.9670243133</v>
      </c>
      <c r="F144" s="231">
        <f>Yhteenveto[[#This Row],[Ikärakenne, laskennallinen kustannus]]+Yhteenveto[[#This Row],[Muut laskennalliset kustannukset ]]</f>
        <v>20970420.207024314</v>
      </c>
      <c r="G144" s="451">
        <v>1516.35</v>
      </c>
      <c r="H144" s="17">
        <v>8922203.4000000004</v>
      </c>
      <c r="I144" s="339">
        <f>Yhteenveto[[#This Row],[Laskennalliset kustannukset yhteensä]]-Yhteenveto[[#This Row],[Omarahoitusosuus, €]]</f>
        <v>12048216.807024313</v>
      </c>
      <c r="J144" s="33">
        <f>Lisäosat!U145</f>
        <v>259702.80958107667</v>
      </c>
      <c r="K144" s="34">
        <f>'Muut lis_väh'!Q142</f>
        <v>-2771677.1813984374</v>
      </c>
      <c r="L144" s="231">
        <f>Yhteenveto[[#This Row],[Valtionosuus omarahoitusosuuden jälkeen (välisumma)]]+Yhteenveto[[#This Row],[Lisäosat yhteensä]]+Yhteenveto[[#This Row],[Valtionosuuteen tehtävät vähennykset ja lisäykset, netto]]</f>
        <v>9536242.4352069534</v>
      </c>
      <c r="M144" s="34">
        <f>'Verotuloihin perust tasaus'!N149</f>
        <v>3273785.0129529429</v>
      </c>
      <c r="N144" s="303">
        <f>SUM(Yhteenveto[[#This Row],[Valtionosuus ennen verotuloihin perustuvaa valtionosuuden tasausta]]+Yhteenveto[[#This Row],[Verotuloihin perustuva valtionosuuden tasaus]])</f>
        <v>12810027.448159896</v>
      </c>
      <c r="O144" s="241">
        <f>Verokorvaukset!G142</f>
        <v>395218.2397678956</v>
      </c>
      <c r="P144" s="372">
        <f>SUM(Yhteenveto[[#This Row],[Kunnan  peruspalvelujen valtionosuus ]:[Veroperustemuutoksista johtuvien veromenetysten korvaus]])</f>
        <v>13205245.687927792</v>
      </c>
      <c r="Q144" s="34">
        <f>Kotikuntakorvaus!F146</f>
        <v>-36671.843999999997</v>
      </c>
      <c r="R144" s="341">
        <f>+Yhteenveto[[#This Row],[Kunnan  peruspalvelujen valtionosuus ]]+Yhteenveto[[#This Row],[Veroperustemuutoksista johtuvien veromenetysten korvaus]]+Yhteenveto[[#This Row],[Kotikuntakorvaus, netto]]</f>
        <v>13168573.843927791</v>
      </c>
      <c r="S144" s="11"/>
      <c r="T144"/>
    </row>
    <row r="145" spans="1:20" ht="15" x14ac:dyDescent="0.25">
      <c r="A145" s="32">
        <v>441</v>
      </c>
      <c r="B145" s="13" t="s">
        <v>150</v>
      </c>
      <c r="C145" s="15">
        <v>4358</v>
      </c>
      <c r="D145" s="15">
        <f>Ikärakenne[[#This Row],[Laskennalliset kustannukset, IKÄRAKENNE yhteensä, €]]</f>
        <v>5528172.9399999995</v>
      </c>
      <c r="E145" s="15">
        <f>'Lask. kustannukset MUUT'!AD151</f>
        <v>1701907.1872353039</v>
      </c>
      <c r="F145" s="231">
        <f>Yhteenveto[[#This Row],[Ikärakenne, laskennallinen kustannus]]+Yhteenveto[[#This Row],[Muut laskennalliset kustannukset ]]</f>
        <v>7230080.1272353036</v>
      </c>
      <c r="G145" s="451">
        <v>1516.35</v>
      </c>
      <c r="H145" s="17">
        <v>6608253.2999999998</v>
      </c>
      <c r="I145" s="339">
        <f>Yhteenveto[[#This Row],[Laskennalliset kustannukset yhteensä]]-Yhteenveto[[#This Row],[Omarahoitusosuus, €]]</f>
        <v>621826.82723530382</v>
      </c>
      <c r="J145" s="33">
        <f>Lisäosat!U146</f>
        <v>315347.699021573</v>
      </c>
      <c r="K145" s="34">
        <f>'Muut lis_väh'!Q143</f>
        <v>-1197114.5032844488</v>
      </c>
      <c r="L145" s="231">
        <f>Yhteenveto[[#This Row],[Valtionosuus omarahoitusosuuden jälkeen (välisumma)]]+Yhteenveto[[#This Row],[Lisäosat yhteensä]]+Yhteenveto[[#This Row],[Valtionosuuteen tehtävät vähennykset ja lisäykset, netto]]</f>
        <v>-259939.97702757199</v>
      </c>
      <c r="M145" s="34">
        <f>'Verotuloihin perust tasaus'!N150</f>
        <v>1280506.2461976195</v>
      </c>
      <c r="N145" s="303">
        <f>SUM(Yhteenveto[[#This Row],[Valtionosuus ennen verotuloihin perustuvaa valtionosuuden tasausta]]+Yhteenveto[[#This Row],[Verotuloihin perustuva valtionosuuden tasaus]])</f>
        <v>1020566.2691700475</v>
      </c>
      <c r="O145" s="241">
        <f>Verokorvaukset!G143</f>
        <v>640404.47215122322</v>
      </c>
      <c r="P145" s="372">
        <f>SUM(Yhteenveto[[#This Row],[Kunnan  peruspalvelujen valtionosuus ]:[Veroperustemuutoksista johtuvien veromenetysten korvaus]])</f>
        <v>1660970.7413212708</v>
      </c>
      <c r="Q145" s="34">
        <f>Kotikuntakorvaus!F147</f>
        <v>-71676.786000000007</v>
      </c>
      <c r="R145" s="341">
        <f>+Yhteenveto[[#This Row],[Kunnan  peruspalvelujen valtionosuus ]]+Yhteenveto[[#This Row],[Veroperustemuutoksista johtuvien veromenetysten korvaus]]+Yhteenveto[[#This Row],[Kotikuntakorvaus, netto]]</f>
        <v>1589293.9553212707</v>
      </c>
      <c r="S145" s="11"/>
      <c r="T145"/>
    </row>
    <row r="146" spans="1:20" ht="15" x14ac:dyDescent="0.25">
      <c r="A146" s="32">
        <v>444</v>
      </c>
      <c r="B146" s="13" t="s">
        <v>151</v>
      </c>
      <c r="C146" s="15">
        <v>45687</v>
      </c>
      <c r="D146" s="15">
        <f>Ikärakenne[[#This Row],[Laskennalliset kustannukset, IKÄRAKENNE yhteensä, €]]</f>
        <v>73013341.25999999</v>
      </c>
      <c r="E146" s="15">
        <f>'Lask. kustannukset MUUT'!AD152</f>
        <v>15151666.192140315</v>
      </c>
      <c r="F146" s="231">
        <f>Yhteenveto[[#This Row],[Ikärakenne, laskennallinen kustannus]]+Yhteenveto[[#This Row],[Muut laskennalliset kustannukset ]]</f>
        <v>88165007.452140301</v>
      </c>
      <c r="G146" s="451">
        <v>1516.35</v>
      </c>
      <c r="H146" s="17">
        <v>69277482.450000003</v>
      </c>
      <c r="I146" s="339">
        <f>Yhteenveto[[#This Row],[Laskennalliset kustannukset yhteensä]]-Yhteenveto[[#This Row],[Omarahoitusosuus, €]]</f>
        <v>18887525.002140298</v>
      </c>
      <c r="J146" s="33">
        <f>Lisäosat!U147</f>
        <v>1362966.1626321212</v>
      </c>
      <c r="K146" s="34">
        <f>'Muut lis_väh'!Q144</f>
        <v>445466.24226155702</v>
      </c>
      <c r="L146" s="231">
        <f>Yhteenveto[[#This Row],[Valtionosuus omarahoitusosuuden jälkeen (välisumma)]]+Yhteenveto[[#This Row],[Lisäosat yhteensä]]+Yhteenveto[[#This Row],[Valtionosuuteen tehtävät vähennykset ja lisäykset, netto]]</f>
        <v>20695957.40703398</v>
      </c>
      <c r="M146" s="34">
        <f>'Verotuloihin perust tasaus'!N151</f>
        <v>1867631.7672144542</v>
      </c>
      <c r="N146" s="303">
        <f>SUM(Yhteenveto[[#This Row],[Valtionosuus ennen verotuloihin perustuvaa valtionosuuden tasausta]]+Yhteenveto[[#This Row],[Verotuloihin perustuva valtionosuuden tasaus]])</f>
        <v>22563589.174248435</v>
      </c>
      <c r="O146" s="241">
        <f>Verokorvaukset!G144</f>
        <v>4410000.6818873715</v>
      </c>
      <c r="P146" s="372">
        <f>SUM(Yhteenveto[[#This Row],[Kunnan  peruspalvelujen valtionosuus ]:[Veroperustemuutoksista johtuvien veromenetysten korvaus]])</f>
        <v>26973589.856135808</v>
      </c>
      <c r="Q146" s="34">
        <f>Kotikuntakorvaus!F148</f>
        <v>2658842.0421599988</v>
      </c>
      <c r="R146" s="341">
        <f>+Yhteenveto[[#This Row],[Kunnan  peruspalvelujen valtionosuus ]]+Yhteenveto[[#This Row],[Veroperustemuutoksista johtuvien veromenetysten korvaus]]+Yhteenveto[[#This Row],[Kotikuntakorvaus, netto]]</f>
        <v>29632431.898295805</v>
      </c>
      <c r="S146" s="11"/>
      <c r="T146"/>
    </row>
    <row r="147" spans="1:20" ht="15" x14ac:dyDescent="0.25">
      <c r="A147" s="32">
        <v>445</v>
      </c>
      <c r="B147" s="13" t="s">
        <v>152</v>
      </c>
      <c r="C147" s="15">
        <v>14868</v>
      </c>
      <c r="D147" s="15">
        <f>Ikärakenne[[#This Row],[Laskennalliset kustannukset, IKÄRAKENNE yhteensä, €]]</f>
        <v>23478087.259999998</v>
      </c>
      <c r="E147" s="15">
        <f>'Lask. kustannukset MUUT'!AD153</f>
        <v>12658751.381867582</v>
      </c>
      <c r="F147" s="231">
        <f>Yhteenveto[[#This Row],[Ikärakenne, laskennallinen kustannus]]+Yhteenveto[[#This Row],[Muut laskennalliset kustannukset ]]</f>
        <v>36136838.641867578</v>
      </c>
      <c r="G147" s="451">
        <v>1516.35</v>
      </c>
      <c r="H147" s="17">
        <v>22545091.799999997</v>
      </c>
      <c r="I147" s="339">
        <f>Yhteenveto[[#This Row],[Laskennalliset kustannukset yhteensä]]-Yhteenveto[[#This Row],[Omarahoitusosuus, €]]</f>
        <v>13591746.841867581</v>
      </c>
      <c r="J147" s="33">
        <f>Lisäosat!U148</f>
        <v>462357.84608060296</v>
      </c>
      <c r="K147" s="34">
        <f>'Muut lis_väh'!Q145</f>
        <v>-6072152.0476505039</v>
      </c>
      <c r="L147" s="231">
        <f>Yhteenveto[[#This Row],[Valtionosuus omarahoitusosuuden jälkeen (välisumma)]]+Yhteenveto[[#This Row],[Lisäosat yhteensä]]+Yhteenveto[[#This Row],[Valtionosuuteen tehtävät vähennykset ja lisäykset, netto]]</f>
        <v>7981952.6402976802</v>
      </c>
      <c r="M147" s="34">
        <f>'Verotuloihin perust tasaus'!N152</f>
        <v>-33154.007122837866</v>
      </c>
      <c r="N147" s="303">
        <f>SUM(Yhteenveto[[#This Row],[Valtionosuus ennen verotuloihin perustuvaa valtionosuuden tasausta]]+Yhteenveto[[#This Row],[Verotuloihin perustuva valtionosuuden tasaus]])</f>
        <v>7948798.6331748422</v>
      </c>
      <c r="O147" s="241">
        <f>Verokorvaukset!G145</f>
        <v>1568237.7776918521</v>
      </c>
      <c r="P147" s="372">
        <f>SUM(Yhteenveto[[#This Row],[Kunnan  peruspalvelujen valtionosuus ]:[Veroperustemuutoksista johtuvien veromenetysten korvaus]])</f>
        <v>9517036.4108666945</v>
      </c>
      <c r="Q147" s="34">
        <f>Kotikuntakorvaus!F149</f>
        <v>235116.52710000004</v>
      </c>
      <c r="R147" s="341">
        <f>+Yhteenveto[[#This Row],[Kunnan  peruspalvelujen valtionosuus ]]+Yhteenveto[[#This Row],[Veroperustemuutoksista johtuvien veromenetysten korvaus]]+Yhteenveto[[#This Row],[Kotikuntakorvaus, netto]]</f>
        <v>9752152.9379666951</v>
      </c>
      <c r="S147" s="11"/>
      <c r="T147"/>
    </row>
    <row r="148" spans="1:20" ht="15" x14ac:dyDescent="0.25">
      <c r="A148" s="32">
        <v>475</v>
      </c>
      <c r="B148" s="13" t="s">
        <v>153</v>
      </c>
      <c r="C148" s="15">
        <v>5415</v>
      </c>
      <c r="D148" s="15">
        <f>Ikärakenne[[#This Row],[Laskennalliset kustannukset, IKÄRAKENNE yhteensä, €]]</f>
        <v>9193820.3500000015</v>
      </c>
      <c r="E148" s="15">
        <f>'Lask. kustannukset MUUT'!AD154</f>
        <v>5272580.2485476909</v>
      </c>
      <c r="F148" s="231">
        <f>Yhteenveto[[#This Row],[Ikärakenne, laskennallinen kustannus]]+Yhteenveto[[#This Row],[Muut laskennalliset kustannukset ]]</f>
        <v>14466400.598547693</v>
      </c>
      <c r="G148" s="451">
        <v>1516.35</v>
      </c>
      <c r="H148" s="17">
        <v>8211035.2499999991</v>
      </c>
      <c r="I148" s="339">
        <f>Yhteenveto[[#This Row],[Laskennalliset kustannukset yhteensä]]-Yhteenveto[[#This Row],[Omarahoitusosuus, €]]</f>
        <v>6255365.3485476943</v>
      </c>
      <c r="J148" s="33">
        <f>Lisäosat!U149</f>
        <v>215439.44481950015</v>
      </c>
      <c r="K148" s="34">
        <f>'Muut lis_väh'!Q146</f>
        <v>-2675227.2209579633</v>
      </c>
      <c r="L148" s="231">
        <f>Yhteenveto[[#This Row],[Valtionosuus omarahoitusosuuden jälkeen (välisumma)]]+Yhteenveto[[#This Row],[Lisäosat yhteensä]]+Yhteenveto[[#This Row],[Valtionosuuteen tehtävät vähennykset ja lisäykset, netto]]</f>
        <v>3795577.5724092308</v>
      </c>
      <c r="M148" s="34">
        <f>'Verotuloihin perust tasaus'!N153</f>
        <v>1715244.3153165821</v>
      </c>
      <c r="N148" s="303">
        <f>SUM(Yhteenveto[[#This Row],[Valtionosuus ennen verotuloihin perustuvaa valtionosuuden tasausta]]+Yhteenveto[[#This Row],[Verotuloihin perustuva valtionosuuden tasaus]])</f>
        <v>5510821.8877258133</v>
      </c>
      <c r="O148" s="241">
        <f>Verokorvaukset!G146</f>
        <v>748587.75846548215</v>
      </c>
      <c r="P148" s="372">
        <f>SUM(Yhteenveto[[#This Row],[Kunnan  peruspalvelujen valtionosuus ]:[Veroperustemuutoksista johtuvien veromenetysten korvaus]])</f>
        <v>6259409.6461912952</v>
      </c>
      <c r="Q148" s="34">
        <f>Kotikuntakorvaus!F150</f>
        <v>793528.69709999999</v>
      </c>
      <c r="R148" s="341">
        <f>+Yhteenveto[[#This Row],[Kunnan  peruspalvelujen valtionosuus ]]+Yhteenveto[[#This Row],[Veroperustemuutoksista johtuvien veromenetysten korvaus]]+Yhteenveto[[#This Row],[Kotikuntakorvaus, netto]]</f>
        <v>7052938.3432912957</v>
      </c>
      <c r="S148" s="11"/>
      <c r="T148"/>
    </row>
    <row r="149" spans="1:20" ht="15" x14ac:dyDescent="0.25">
      <c r="A149" s="32">
        <v>480</v>
      </c>
      <c r="B149" s="13" t="s">
        <v>154</v>
      </c>
      <c r="C149" s="15">
        <v>1910</v>
      </c>
      <c r="D149" s="15">
        <f>Ikärakenne[[#This Row],[Laskennalliset kustannukset, IKÄRAKENNE yhteensä, €]]</f>
        <v>3113166.49</v>
      </c>
      <c r="E149" s="15">
        <f>'Lask. kustannukset MUUT'!AD155</f>
        <v>525746.37682417664</v>
      </c>
      <c r="F149" s="231">
        <f>Yhteenveto[[#This Row],[Ikärakenne, laskennallinen kustannus]]+Yhteenveto[[#This Row],[Muut laskennalliset kustannukset ]]</f>
        <v>3638912.8668241771</v>
      </c>
      <c r="G149" s="451">
        <v>1516.35</v>
      </c>
      <c r="H149" s="17">
        <v>2896228.5</v>
      </c>
      <c r="I149" s="339">
        <f>Yhteenveto[[#This Row],[Laskennalliset kustannukset yhteensä]]-Yhteenveto[[#This Row],[Omarahoitusosuus, €]]</f>
        <v>742684.36682417709</v>
      </c>
      <c r="J149" s="33">
        <f>Lisäosat!U150</f>
        <v>46331.655655830429</v>
      </c>
      <c r="K149" s="34">
        <f>'Muut lis_väh'!Q147</f>
        <v>-13688.190025754571</v>
      </c>
      <c r="L149" s="231">
        <f>Yhteenveto[[#This Row],[Valtionosuus omarahoitusosuuden jälkeen (välisumma)]]+Yhteenveto[[#This Row],[Lisäosat yhteensä]]+Yhteenveto[[#This Row],[Valtionosuuteen tehtävät vähennykset ja lisäykset, netto]]</f>
        <v>775327.83245425287</v>
      </c>
      <c r="M149" s="34">
        <f>'Verotuloihin perust tasaus'!N154</f>
        <v>1000254.9952215942</v>
      </c>
      <c r="N149" s="303">
        <f>SUM(Yhteenveto[[#This Row],[Valtionosuus ennen verotuloihin perustuvaa valtionosuuden tasausta]]+Yhteenveto[[#This Row],[Verotuloihin perustuva valtionosuuden tasaus]])</f>
        <v>1775582.8276758471</v>
      </c>
      <c r="O149" s="241">
        <f>Verokorvaukset!G147</f>
        <v>345321.35118928045</v>
      </c>
      <c r="P149" s="372">
        <f>SUM(Yhteenveto[[#This Row],[Kunnan  peruspalvelujen valtionosuus ]:[Veroperustemuutoksista johtuvien veromenetysten korvaus]])</f>
        <v>2120904.1788651277</v>
      </c>
      <c r="Q149" s="34">
        <f>Kotikuntakorvaus!F151</f>
        <v>-821615.99580000015</v>
      </c>
      <c r="R149" s="341">
        <f>+Yhteenveto[[#This Row],[Kunnan  peruspalvelujen valtionosuus ]]+Yhteenveto[[#This Row],[Veroperustemuutoksista johtuvien veromenetysten korvaus]]+Yhteenveto[[#This Row],[Kotikuntakorvaus, netto]]</f>
        <v>1299288.1830651276</v>
      </c>
      <c r="S149" s="11"/>
      <c r="T149"/>
    </row>
    <row r="150" spans="1:20" ht="15" x14ac:dyDescent="0.25">
      <c r="A150" s="32">
        <v>481</v>
      </c>
      <c r="B150" s="13" t="s">
        <v>155</v>
      </c>
      <c r="C150" s="15">
        <v>9592</v>
      </c>
      <c r="D150" s="15">
        <f>Ikärakenne[[#This Row],[Laskennalliset kustannukset, IKÄRAKENNE yhteensä, €]]</f>
        <v>19162602.349999998</v>
      </c>
      <c r="E150" s="15">
        <f>'Lask. kustannukset MUUT'!AD156</f>
        <v>1477823.8710837765</v>
      </c>
      <c r="F150" s="231">
        <f>Yhteenveto[[#This Row],[Ikärakenne, laskennallinen kustannus]]+Yhteenveto[[#This Row],[Muut laskennalliset kustannukset ]]</f>
        <v>20640426.221083775</v>
      </c>
      <c r="G150" s="451">
        <v>1516.35</v>
      </c>
      <c r="H150" s="17">
        <v>14544829.199999999</v>
      </c>
      <c r="I150" s="339">
        <f>Yhteenveto[[#This Row],[Laskennalliset kustannukset yhteensä]]-Yhteenveto[[#This Row],[Omarahoitusosuus, €]]</f>
        <v>6095597.0210837759</v>
      </c>
      <c r="J150" s="33">
        <f>Lisäosat!U151</f>
        <v>283017.6757105572</v>
      </c>
      <c r="K150" s="34">
        <f>'Muut lis_väh'!Q148</f>
        <v>-443017.46217168088</v>
      </c>
      <c r="L150" s="231">
        <f>Yhteenveto[[#This Row],[Valtionosuus omarahoitusosuuden jälkeen (välisumma)]]+Yhteenveto[[#This Row],[Lisäosat yhteensä]]+Yhteenveto[[#This Row],[Valtionosuuteen tehtävät vähennykset ja lisäykset, netto]]</f>
        <v>5935597.2346226517</v>
      </c>
      <c r="M150" s="34">
        <f>'Verotuloihin perust tasaus'!N155</f>
        <v>496144.5327874319</v>
      </c>
      <c r="N150" s="303">
        <f>SUM(Yhteenveto[[#This Row],[Valtionosuus ennen verotuloihin perustuvaa valtionosuuden tasausta]]+Yhteenveto[[#This Row],[Verotuloihin perustuva valtionosuuden tasaus]])</f>
        <v>6431741.7674100837</v>
      </c>
      <c r="O150" s="241">
        <f>Verokorvaukset!G148</f>
        <v>509086.65893585712</v>
      </c>
      <c r="P150" s="372">
        <f>SUM(Yhteenveto[[#This Row],[Kunnan  peruspalvelujen valtionosuus ]:[Veroperustemuutoksista johtuvien veromenetysten korvaus]])</f>
        <v>6940828.4263459407</v>
      </c>
      <c r="Q150" s="34">
        <f>Kotikuntakorvaus!F152</f>
        <v>-275205.52019999991</v>
      </c>
      <c r="R150" s="341">
        <f>+Yhteenveto[[#This Row],[Kunnan  peruspalvelujen valtionosuus ]]+Yhteenveto[[#This Row],[Veroperustemuutoksista johtuvien veromenetysten korvaus]]+Yhteenveto[[#This Row],[Kotikuntakorvaus, netto]]</f>
        <v>6665622.9061459405</v>
      </c>
      <c r="S150" s="11"/>
      <c r="T150"/>
    </row>
    <row r="151" spans="1:20" ht="15" x14ac:dyDescent="0.25">
      <c r="A151" s="32">
        <v>483</v>
      </c>
      <c r="B151" s="13" t="s">
        <v>156</v>
      </c>
      <c r="C151" s="15">
        <v>1059</v>
      </c>
      <c r="D151" s="15">
        <f>Ikärakenne[[#This Row],[Laskennalliset kustannukset, IKÄRAKENNE yhteensä, €]]</f>
        <v>2636461.4200000004</v>
      </c>
      <c r="E151" s="15">
        <f>'Lask. kustannukset MUUT'!AD157</f>
        <v>315372.64394093305</v>
      </c>
      <c r="F151" s="231">
        <f>Yhteenveto[[#This Row],[Ikärakenne, laskennallinen kustannus]]+Yhteenveto[[#This Row],[Muut laskennalliset kustannukset ]]</f>
        <v>2951834.0639409334</v>
      </c>
      <c r="G151" s="451">
        <v>1516.35</v>
      </c>
      <c r="H151" s="17">
        <v>1605814.65</v>
      </c>
      <c r="I151" s="339">
        <f>Yhteenveto[[#This Row],[Laskennalliset kustannukset yhteensä]]-Yhteenveto[[#This Row],[Omarahoitusosuus, €]]</f>
        <v>1346019.4139409335</v>
      </c>
      <c r="J151" s="33">
        <f>Lisäosat!U152</f>
        <v>62540.622565865298</v>
      </c>
      <c r="K151" s="34">
        <f>'Muut lis_väh'!Q149</f>
        <v>-558371.4937705776</v>
      </c>
      <c r="L151" s="231">
        <f>Yhteenveto[[#This Row],[Valtionosuus omarahoitusosuuden jälkeen (välisumma)]]+Yhteenveto[[#This Row],[Lisäosat yhteensä]]+Yhteenveto[[#This Row],[Valtionosuuteen tehtävät vähennykset ja lisäykset, netto]]</f>
        <v>850188.54273622122</v>
      </c>
      <c r="M151" s="34">
        <f>'Verotuloihin perust tasaus'!N156</f>
        <v>950720.00015224156</v>
      </c>
      <c r="N151" s="303">
        <f>SUM(Yhteenveto[[#This Row],[Valtionosuus ennen verotuloihin perustuvaa valtionosuuden tasausta]]+Yhteenveto[[#This Row],[Verotuloihin perustuva valtionosuuden tasaus]])</f>
        <v>1800908.5428884628</v>
      </c>
      <c r="O151" s="241">
        <f>Verokorvaukset!G149</f>
        <v>176482.15308939927</v>
      </c>
      <c r="P151" s="372">
        <f>SUM(Yhteenveto[[#This Row],[Kunnan  peruspalvelujen valtionosuus ]:[Veroperustemuutoksista johtuvien veromenetysten korvaus]])</f>
        <v>1977390.695977862</v>
      </c>
      <c r="Q151" s="34">
        <f>Kotikuntakorvaus!F153</f>
        <v>43839.522599999997</v>
      </c>
      <c r="R151" s="341">
        <f>+Yhteenveto[[#This Row],[Kunnan  peruspalvelujen valtionosuus ]]+Yhteenveto[[#This Row],[Veroperustemuutoksista johtuvien veromenetysten korvaus]]+Yhteenveto[[#This Row],[Kotikuntakorvaus, netto]]</f>
        <v>2021230.218577862</v>
      </c>
      <c r="S151" s="11"/>
      <c r="T151"/>
    </row>
    <row r="152" spans="1:20" ht="15" x14ac:dyDescent="0.25">
      <c r="A152" s="32">
        <v>484</v>
      </c>
      <c r="B152" s="13" t="s">
        <v>157</v>
      </c>
      <c r="C152" s="15">
        <v>2904</v>
      </c>
      <c r="D152" s="15">
        <f>Ikärakenne[[#This Row],[Laskennalliset kustannukset, IKÄRAKENNE yhteensä, €]]</f>
        <v>4472952.04</v>
      </c>
      <c r="E152" s="15">
        <f>'Lask. kustannukset MUUT'!AD158</f>
        <v>1058230.5188972715</v>
      </c>
      <c r="F152" s="231">
        <f>Yhteenveto[[#This Row],[Ikärakenne, laskennallinen kustannus]]+Yhteenveto[[#This Row],[Muut laskennalliset kustannukset ]]</f>
        <v>5531182.5588972718</v>
      </c>
      <c r="G152" s="451">
        <v>1516.35</v>
      </c>
      <c r="H152" s="17">
        <v>4403480.3999999994</v>
      </c>
      <c r="I152" s="339">
        <f>Yhteenveto[[#This Row],[Laskennalliset kustannukset yhteensä]]-Yhteenveto[[#This Row],[Omarahoitusosuus, €]]</f>
        <v>1127702.1588972723</v>
      </c>
      <c r="J152" s="33">
        <f>Lisäosat!U153</f>
        <v>252931.97366930789</v>
      </c>
      <c r="K152" s="34">
        <f>'Muut lis_väh'!Q150</f>
        <v>-547640.78576737759</v>
      </c>
      <c r="L152" s="231">
        <f>Yhteenveto[[#This Row],[Valtionosuus omarahoitusosuuden jälkeen (välisumma)]]+Yhteenveto[[#This Row],[Lisäosat yhteensä]]+Yhteenveto[[#This Row],[Valtionosuuteen tehtävät vähennykset ja lisäykset, netto]]</f>
        <v>832993.3467992025</v>
      </c>
      <c r="M152" s="34">
        <f>'Verotuloihin perust tasaus'!N157</f>
        <v>-45735.55479408364</v>
      </c>
      <c r="N152" s="303">
        <f>SUM(Yhteenveto[[#This Row],[Valtionosuus ennen verotuloihin perustuvaa valtionosuuden tasausta]]+Yhteenveto[[#This Row],[Verotuloihin perustuva valtionosuuden tasaus]])</f>
        <v>787257.79200511891</v>
      </c>
      <c r="O152" s="241">
        <f>Verokorvaukset!G150</f>
        <v>424408.16990982427</v>
      </c>
      <c r="P152" s="372">
        <f>SUM(Yhteenveto[[#This Row],[Kunnan  peruspalvelujen valtionosuus ]:[Veroperustemuutoksista johtuvien veromenetysten korvaus]])</f>
        <v>1211665.9619149431</v>
      </c>
      <c r="Q152" s="34">
        <f>Kotikuntakorvaus!F154</f>
        <v>101764.3671</v>
      </c>
      <c r="R152" s="341">
        <f>+Yhteenveto[[#This Row],[Kunnan  peruspalvelujen valtionosuus ]]+Yhteenveto[[#This Row],[Veroperustemuutoksista johtuvien veromenetysten korvaus]]+Yhteenveto[[#This Row],[Kotikuntakorvaus, netto]]</f>
        <v>1313430.329014943</v>
      </c>
      <c r="S152" s="11"/>
      <c r="T152"/>
    </row>
    <row r="153" spans="1:20" ht="15" x14ac:dyDescent="0.25">
      <c r="A153" s="32">
        <v>489</v>
      </c>
      <c r="B153" s="13" t="s">
        <v>158</v>
      </c>
      <c r="C153" s="15">
        <v>1703</v>
      </c>
      <c r="D153" s="15">
        <f>Ikärakenne[[#This Row],[Laskennalliset kustannukset, IKÄRAKENNE yhteensä, €]]</f>
        <v>1863238.9100000001</v>
      </c>
      <c r="E153" s="15">
        <f>'Lask. kustannukset MUUT'!AD159</f>
        <v>863343.86738605611</v>
      </c>
      <c r="F153" s="231">
        <f>Yhteenveto[[#This Row],[Ikärakenne, laskennallinen kustannus]]+Yhteenveto[[#This Row],[Muut laskennalliset kustannukset ]]</f>
        <v>2726582.7773860563</v>
      </c>
      <c r="G153" s="451">
        <v>1516.35</v>
      </c>
      <c r="H153" s="17">
        <v>2582344.0499999998</v>
      </c>
      <c r="I153" s="339">
        <f>Yhteenveto[[#This Row],[Laskennalliset kustannukset yhteensä]]-Yhteenveto[[#This Row],[Omarahoitusosuus, €]]</f>
        <v>144238.72738605645</v>
      </c>
      <c r="J153" s="33">
        <f>Lisäosat!U154</f>
        <v>252803.03685116864</v>
      </c>
      <c r="K153" s="34">
        <f>'Muut lis_väh'!Q151</f>
        <v>767321.18457368237</v>
      </c>
      <c r="L153" s="231">
        <f>Yhteenveto[[#This Row],[Valtionosuus omarahoitusosuuden jälkeen (välisumma)]]+Yhteenveto[[#This Row],[Lisäosat yhteensä]]+Yhteenveto[[#This Row],[Valtionosuuteen tehtävät vähennykset ja lisäykset, netto]]</f>
        <v>1164362.9488109075</v>
      </c>
      <c r="M153" s="34">
        <f>'Verotuloihin perust tasaus'!N158</f>
        <v>934082.36501481454</v>
      </c>
      <c r="N153" s="303">
        <f>SUM(Yhteenveto[[#This Row],[Valtionosuus ennen verotuloihin perustuvaa valtionosuuden tasausta]]+Yhteenveto[[#This Row],[Verotuloihin perustuva valtionosuuden tasaus]])</f>
        <v>2098445.3138257219</v>
      </c>
      <c r="O153" s="241">
        <f>Verokorvaukset!G151</f>
        <v>336664.42926293507</v>
      </c>
      <c r="P153" s="372">
        <f>SUM(Yhteenveto[[#This Row],[Kunnan  peruspalvelujen valtionosuus ]:[Veroperustemuutoksista johtuvien veromenetysten korvaus]])</f>
        <v>2435109.743088657</v>
      </c>
      <c r="Q153" s="34">
        <f>Kotikuntakorvaus!F155</f>
        <v>-666844.14510000008</v>
      </c>
      <c r="R153" s="341">
        <f>+Yhteenveto[[#This Row],[Kunnan  peruspalvelujen valtionosuus ]]+Yhteenveto[[#This Row],[Veroperustemuutoksista johtuvien veromenetysten korvaus]]+Yhteenveto[[#This Row],[Kotikuntakorvaus, netto]]</f>
        <v>1768265.597988657</v>
      </c>
      <c r="S153" s="11"/>
      <c r="T153"/>
    </row>
    <row r="154" spans="1:20" ht="15" x14ac:dyDescent="0.25">
      <c r="A154" s="32">
        <v>491</v>
      </c>
      <c r="B154" s="13" t="s">
        <v>159</v>
      </c>
      <c r="C154" s="15">
        <v>51890</v>
      </c>
      <c r="D154" s="15">
        <f>Ikärakenne[[#This Row],[Laskennalliset kustannukset, IKÄRAKENNE yhteensä, €]]</f>
        <v>75496356.5</v>
      </c>
      <c r="E154" s="15">
        <f>'Lask. kustannukset MUUT'!AD160</f>
        <v>16597926.066414928</v>
      </c>
      <c r="F154" s="231">
        <f>Yhteenveto[[#This Row],[Ikärakenne, laskennallinen kustannus]]+Yhteenveto[[#This Row],[Muut laskennalliset kustannukset ]]</f>
        <v>92094282.566414922</v>
      </c>
      <c r="G154" s="451">
        <v>1516.35</v>
      </c>
      <c r="H154" s="17">
        <v>78683401.5</v>
      </c>
      <c r="I154" s="339">
        <f>Yhteenveto[[#This Row],[Laskennalliset kustannukset yhteensä]]-Yhteenveto[[#This Row],[Omarahoitusosuus, €]]</f>
        <v>13410881.066414922</v>
      </c>
      <c r="J154" s="33">
        <f>Lisäosat!U155</f>
        <v>1793405.0662121405</v>
      </c>
      <c r="K154" s="34">
        <f>'Muut lis_väh'!Q152</f>
        <v>-19417478.622156825</v>
      </c>
      <c r="L154" s="231">
        <f>Yhteenveto[[#This Row],[Valtionosuus omarahoitusosuuden jälkeen (välisumma)]]+Yhteenveto[[#This Row],[Lisäosat yhteensä]]+Yhteenveto[[#This Row],[Valtionosuuteen tehtävät vähennykset ja lisäykset, netto]]</f>
        <v>-4213192.4895297624</v>
      </c>
      <c r="M154" s="34">
        <f>'Verotuloihin perust tasaus'!N159</f>
        <v>10800768.844822966</v>
      </c>
      <c r="N154" s="303">
        <f>SUM(Yhteenveto[[#This Row],[Valtionosuus ennen verotuloihin perustuvaa valtionosuuden tasausta]]+Yhteenveto[[#This Row],[Verotuloihin perustuva valtionosuuden tasaus]])</f>
        <v>6587576.3552932031</v>
      </c>
      <c r="O154" s="241">
        <f>Verokorvaukset!G152</f>
        <v>5330515.8836150886</v>
      </c>
      <c r="P154" s="372">
        <f>SUM(Yhteenveto[[#This Row],[Kunnan  peruspalvelujen valtionosuus ]:[Veroperustemuutoksista johtuvien veromenetysten korvaus]])</f>
        <v>11918092.238908291</v>
      </c>
      <c r="Q154" s="34">
        <f>Kotikuntakorvaus!F156</f>
        <v>276022.30218000035</v>
      </c>
      <c r="R154" s="341">
        <f>+Yhteenveto[[#This Row],[Kunnan  peruspalvelujen valtionosuus ]]+Yhteenveto[[#This Row],[Veroperustemuutoksista johtuvien veromenetysten korvaus]]+Yhteenveto[[#This Row],[Kotikuntakorvaus, netto]]</f>
        <v>12194114.541088291</v>
      </c>
      <c r="S154" s="11"/>
      <c r="T154"/>
    </row>
    <row r="155" spans="1:20" ht="15" x14ac:dyDescent="0.25">
      <c r="A155" s="32">
        <v>494</v>
      </c>
      <c r="B155" s="13" t="s">
        <v>160</v>
      </c>
      <c r="C155" s="15">
        <v>8749</v>
      </c>
      <c r="D155" s="15">
        <f>Ikärakenne[[#This Row],[Laskennalliset kustannukset, IKÄRAKENNE yhteensä, €]]</f>
        <v>20326253.500000004</v>
      </c>
      <c r="E155" s="15">
        <f>'Lask. kustannukset MUUT'!AD161</f>
        <v>1986287.2921551103</v>
      </c>
      <c r="F155" s="231">
        <f>Yhteenveto[[#This Row],[Ikärakenne, laskennallinen kustannus]]+Yhteenveto[[#This Row],[Muut laskennalliset kustannukset ]]</f>
        <v>22312540.792155113</v>
      </c>
      <c r="G155" s="451">
        <v>1516.35</v>
      </c>
      <c r="H155" s="17">
        <v>13266546.149999999</v>
      </c>
      <c r="I155" s="339">
        <f>Yhteenveto[[#This Row],[Laskennalliset kustannukset yhteensä]]-Yhteenveto[[#This Row],[Omarahoitusosuus, €]]</f>
        <v>9045994.6421551146</v>
      </c>
      <c r="J155" s="33">
        <f>Lisäosat!U156</f>
        <v>380953.05046142917</v>
      </c>
      <c r="K155" s="34">
        <f>'Muut lis_väh'!Q153</f>
        <v>-4323071.7353354497</v>
      </c>
      <c r="L155" s="231">
        <f>Yhteenveto[[#This Row],[Valtionosuus omarahoitusosuuden jälkeen (välisumma)]]+Yhteenveto[[#This Row],[Lisäosat yhteensä]]+Yhteenveto[[#This Row],[Valtionosuuteen tehtävät vähennykset ja lisäykset, netto]]</f>
        <v>5103875.957281095</v>
      </c>
      <c r="M155" s="34">
        <f>'Verotuloihin perust tasaus'!N160</f>
        <v>5170804.8445556015</v>
      </c>
      <c r="N155" s="303">
        <f>SUM(Yhteenveto[[#This Row],[Valtionosuus ennen verotuloihin perustuvaa valtionosuuden tasausta]]+Yhteenveto[[#This Row],[Verotuloihin perustuva valtionosuuden tasaus]])</f>
        <v>10274680.801836696</v>
      </c>
      <c r="O155" s="241">
        <f>Verokorvaukset!G153</f>
        <v>692860.38198446122</v>
      </c>
      <c r="P155" s="372">
        <f>SUM(Yhteenveto[[#This Row],[Kunnan  peruspalvelujen valtionosuus ]:[Veroperustemuutoksista johtuvien veromenetysten korvaus]])</f>
        <v>10967541.183821157</v>
      </c>
      <c r="Q155" s="34">
        <f>Kotikuntakorvaus!F157</f>
        <v>51773.976120000065</v>
      </c>
      <c r="R155" s="341">
        <f>+Yhteenveto[[#This Row],[Kunnan  peruspalvelujen valtionosuus ]]+Yhteenveto[[#This Row],[Veroperustemuutoksista johtuvien veromenetysten korvaus]]+Yhteenveto[[#This Row],[Kotikuntakorvaus, netto]]</f>
        <v>11019315.159941157</v>
      </c>
      <c r="S155" s="11"/>
      <c r="T155"/>
    </row>
    <row r="156" spans="1:20" ht="15" x14ac:dyDescent="0.25">
      <c r="A156" s="32">
        <v>495</v>
      </c>
      <c r="B156" s="13" t="s">
        <v>161</v>
      </c>
      <c r="C156" s="15">
        <v>1393</v>
      </c>
      <c r="D156" s="15">
        <f>Ikärakenne[[#This Row],[Laskennalliset kustannukset, IKÄRAKENNE yhteensä, €]]</f>
        <v>1832768.7399999998</v>
      </c>
      <c r="E156" s="15">
        <f>'Lask. kustannukset MUUT'!AD162</f>
        <v>878539.5431157198</v>
      </c>
      <c r="F156" s="231">
        <f>Yhteenveto[[#This Row],[Ikärakenne, laskennallinen kustannus]]+Yhteenveto[[#This Row],[Muut laskennalliset kustannukset ]]</f>
        <v>2711308.2831157194</v>
      </c>
      <c r="G156" s="451">
        <v>1516.35</v>
      </c>
      <c r="H156" s="17">
        <v>2112275.5499999998</v>
      </c>
      <c r="I156" s="339">
        <f>Yhteenveto[[#This Row],[Laskennalliset kustannukset yhteensä]]-Yhteenveto[[#This Row],[Omarahoitusosuus, €]]</f>
        <v>599032.73311571963</v>
      </c>
      <c r="J156" s="33">
        <f>Lisäosat!U157</f>
        <v>123128.81804569703</v>
      </c>
      <c r="K156" s="34">
        <f>'Muut lis_väh'!Q154</f>
        <v>-93914.851106543123</v>
      </c>
      <c r="L156" s="231">
        <f>Yhteenveto[[#This Row],[Valtionosuus omarahoitusosuuden jälkeen (välisumma)]]+Yhteenveto[[#This Row],[Lisäosat yhteensä]]+Yhteenveto[[#This Row],[Valtionosuuteen tehtävät vähennykset ja lisäykset, netto]]</f>
        <v>628246.7000548736</v>
      </c>
      <c r="M156" s="34">
        <f>'Verotuloihin perust tasaus'!N161</f>
        <v>261101.55075214</v>
      </c>
      <c r="N156" s="303">
        <f>SUM(Yhteenveto[[#This Row],[Valtionosuus ennen verotuloihin perustuvaa valtionosuuden tasausta]]+Yhteenveto[[#This Row],[Verotuloihin perustuva valtionosuuden tasaus]])</f>
        <v>889348.2508070136</v>
      </c>
      <c r="O156" s="241">
        <f>Verokorvaukset!G154</f>
        <v>239212.52469147622</v>
      </c>
      <c r="P156" s="372">
        <f>SUM(Yhteenveto[[#This Row],[Kunnan  peruspalvelujen valtionosuus ]:[Veroperustemuutoksista johtuvien veromenetysten korvaus]])</f>
        <v>1128560.7754984898</v>
      </c>
      <c r="Q156" s="34">
        <f>Kotikuntakorvaus!F158</f>
        <v>-17535.80904</v>
      </c>
      <c r="R156" s="341">
        <f>+Yhteenveto[[#This Row],[Kunnan  peruspalvelujen valtionosuus ]]+Yhteenveto[[#This Row],[Veroperustemuutoksista johtuvien veromenetysten korvaus]]+Yhteenveto[[#This Row],[Kotikuntakorvaus, netto]]</f>
        <v>1111024.9664584899</v>
      </c>
      <c r="S156" s="11"/>
      <c r="T156"/>
    </row>
    <row r="157" spans="1:20" ht="15" x14ac:dyDescent="0.25">
      <c r="A157" s="32">
        <v>498</v>
      </c>
      <c r="B157" s="13" t="s">
        <v>162</v>
      </c>
      <c r="C157" s="15">
        <v>2313</v>
      </c>
      <c r="D157" s="15">
        <f>Ikärakenne[[#This Row],[Laskennalliset kustannukset, IKÄRAKENNE yhteensä, €]]</f>
        <v>3713353.9800000004</v>
      </c>
      <c r="E157" s="15">
        <f>'Lask. kustannukset MUUT'!AD163</f>
        <v>2117961.2563412902</v>
      </c>
      <c r="F157" s="231">
        <f>Yhteenveto[[#This Row],[Ikärakenne, laskennallinen kustannus]]+Yhteenveto[[#This Row],[Muut laskennalliset kustannukset ]]</f>
        <v>5831315.2363412902</v>
      </c>
      <c r="G157" s="451">
        <v>1516.35</v>
      </c>
      <c r="H157" s="17">
        <v>3507317.55</v>
      </c>
      <c r="I157" s="339">
        <f>Yhteenveto[[#This Row],[Laskennalliset kustannukset yhteensä]]-Yhteenveto[[#This Row],[Omarahoitusosuus, €]]</f>
        <v>2323997.6863412904</v>
      </c>
      <c r="J157" s="33">
        <f>Lisäosat!U158</f>
        <v>938272.19369087112</v>
      </c>
      <c r="K157" s="34">
        <f>'Muut lis_väh'!Q155</f>
        <v>458852.78025595983</v>
      </c>
      <c r="L157" s="231">
        <f>Yhteenveto[[#This Row],[Valtionosuus omarahoitusosuuden jälkeen (välisumma)]]+Yhteenveto[[#This Row],[Lisäosat yhteensä]]+Yhteenveto[[#This Row],[Valtionosuuteen tehtävät vähennykset ja lisäykset, netto]]</f>
        <v>3721122.6602881211</v>
      </c>
      <c r="M157" s="34">
        <f>'Verotuloihin perust tasaus'!N162</f>
        <v>355803.14590409742</v>
      </c>
      <c r="N157" s="303">
        <f>SUM(Yhteenveto[[#This Row],[Valtionosuus ennen verotuloihin perustuvaa valtionosuuden tasausta]]+Yhteenveto[[#This Row],[Verotuloihin perustuva valtionosuuden tasaus]])</f>
        <v>4076925.8061922183</v>
      </c>
      <c r="O157" s="241">
        <f>Verokorvaukset!G155</f>
        <v>284078.78172034613</v>
      </c>
      <c r="P157" s="372">
        <f>SUM(Yhteenveto[[#This Row],[Kunnan  peruspalvelujen valtionosuus ]:[Veroperustemuutoksista johtuvien veromenetysten korvaus]])</f>
        <v>4361004.5879125642</v>
      </c>
      <c r="Q157" s="34">
        <f>Kotikuntakorvaus!F159</f>
        <v>143436.91709999996</v>
      </c>
      <c r="R157" s="341">
        <f>+Yhteenveto[[#This Row],[Kunnan  peruspalvelujen valtionosuus ]]+Yhteenveto[[#This Row],[Veroperustemuutoksista johtuvien veromenetysten korvaus]]+Yhteenveto[[#This Row],[Kotikuntakorvaus, netto]]</f>
        <v>4504441.5050125644</v>
      </c>
      <c r="S157" s="11"/>
      <c r="T157"/>
    </row>
    <row r="158" spans="1:20" ht="15" x14ac:dyDescent="0.25">
      <c r="A158" s="32">
        <v>499</v>
      </c>
      <c r="B158" s="13" t="s">
        <v>163</v>
      </c>
      <c r="C158" s="15">
        <v>19738</v>
      </c>
      <c r="D158" s="15">
        <f>Ikärakenne[[#This Row],[Laskennalliset kustannukset, IKÄRAKENNE yhteensä, €]]</f>
        <v>39269820.020000003</v>
      </c>
      <c r="E158" s="15">
        <f>'Lask. kustannukset MUUT'!AD164</f>
        <v>8363833.7001805315</v>
      </c>
      <c r="F158" s="231">
        <f>Yhteenveto[[#This Row],[Ikärakenne, laskennallinen kustannus]]+Yhteenveto[[#This Row],[Muut laskennalliset kustannukset ]]</f>
        <v>47633653.720180534</v>
      </c>
      <c r="G158" s="451">
        <v>1516.35</v>
      </c>
      <c r="H158" s="17">
        <v>29929716.299999997</v>
      </c>
      <c r="I158" s="339">
        <f>Yhteenveto[[#This Row],[Laskennalliset kustannukset yhteensä]]-Yhteenveto[[#This Row],[Omarahoitusosuus, €]]</f>
        <v>17703937.420180537</v>
      </c>
      <c r="J158" s="33">
        <f>Lisäosat!U159</f>
        <v>738275.99870504369</v>
      </c>
      <c r="K158" s="34">
        <f>'Muut lis_väh'!Q156</f>
        <v>-515333.09438106325</v>
      </c>
      <c r="L158" s="231">
        <f>Yhteenveto[[#This Row],[Valtionosuus omarahoitusosuuden jälkeen (välisumma)]]+Yhteenveto[[#This Row],[Lisäosat yhteensä]]+Yhteenveto[[#This Row],[Valtionosuuteen tehtävät vähennykset ja lisäykset, netto]]</f>
        <v>17926880.324504517</v>
      </c>
      <c r="M158" s="34">
        <f>'Verotuloihin perust tasaus'!N163</f>
        <v>3741389.687296201</v>
      </c>
      <c r="N158" s="303">
        <f>SUM(Yhteenveto[[#This Row],[Valtionosuus ennen verotuloihin perustuvaa valtionosuuden tasausta]]+Yhteenveto[[#This Row],[Verotuloihin perustuva valtionosuuden tasaus]])</f>
        <v>21668270.011800718</v>
      </c>
      <c r="O158" s="241">
        <f>Verokorvaukset!G156</f>
        <v>1407349.6977041881</v>
      </c>
      <c r="P158" s="372">
        <f>SUM(Yhteenveto[[#This Row],[Kunnan  peruspalvelujen valtionosuus ]:[Veroperustemuutoksista johtuvien veromenetysten korvaus]])</f>
        <v>23075619.709504906</v>
      </c>
      <c r="Q158" s="34">
        <f>Kotikuntakorvaus!F160</f>
        <v>547060.56738000037</v>
      </c>
      <c r="R158" s="341">
        <f>+Yhteenveto[[#This Row],[Kunnan  peruspalvelujen valtionosuus ]]+Yhteenveto[[#This Row],[Veroperustemuutoksista johtuvien veromenetysten korvaus]]+Yhteenveto[[#This Row],[Kotikuntakorvaus, netto]]</f>
        <v>23622680.276884906</v>
      </c>
      <c r="S158" s="11"/>
      <c r="T158"/>
    </row>
    <row r="159" spans="1:20" ht="15" x14ac:dyDescent="0.25">
      <c r="A159" s="32">
        <v>500</v>
      </c>
      <c r="B159" s="13" t="s">
        <v>164</v>
      </c>
      <c r="C159" s="15">
        <v>10614</v>
      </c>
      <c r="D159" s="15">
        <f>Ikärakenne[[#This Row],[Laskennalliset kustannukset, IKÄRAKENNE yhteensä, €]]</f>
        <v>22989691.809999999</v>
      </c>
      <c r="E159" s="15">
        <f>'Lask. kustannukset MUUT'!AD165</f>
        <v>1803793.5585585227</v>
      </c>
      <c r="F159" s="231">
        <f>Yhteenveto[[#This Row],[Ikärakenne, laskennallinen kustannus]]+Yhteenveto[[#This Row],[Muut laskennalliset kustannukset ]]</f>
        <v>24793485.368558522</v>
      </c>
      <c r="G159" s="451">
        <v>1516.35</v>
      </c>
      <c r="H159" s="17">
        <v>16094538.899999999</v>
      </c>
      <c r="I159" s="339">
        <f>Yhteenveto[[#This Row],[Laskennalliset kustannukset yhteensä]]-Yhteenveto[[#This Row],[Omarahoitusosuus, €]]</f>
        <v>8698946.4685585238</v>
      </c>
      <c r="J159" s="33">
        <f>Lisäosat!U160</f>
        <v>403302.38137361291</v>
      </c>
      <c r="K159" s="34">
        <f>'Muut lis_väh'!Q157</f>
        <v>2835566.6511106337</v>
      </c>
      <c r="L159" s="231">
        <f>Yhteenveto[[#This Row],[Valtionosuus omarahoitusosuuden jälkeen (välisumma)]]+Yhteenveto[[#This Row],[Lisäosat yhteensä]]+Yhteenveto[[#This Row],[Valtionosuuteen tehtävät vähennykset ja lisäykset, netto]]</f>
        <v>11937815.50104277</v>
      </c>
      <c r="M159" s="34">
        <f>'Verotuloihin perust tasaus'!N164</f>
        <v>859412.54610336025</v>
      </c>
      <c r="N159" s="303">
        <f>SUM(Yhteenveto[[#This Row],[Valtionosuus ennen verotuloihin perustuvaa valtionosuuden tasausta]]+Yhteenveto[[#This Row],[Verotuloihin perustuva valtionosuuden tasaus]])</f>
        <v>12797228.04714613</v>
      </c>
      <c r="O159" s="241">
        <f>Verokorvaukset!G157</f>
        <v>428495.4967638778</v>
      </c>
      <c r="P159" s="372">
        <f>SUM(Yhteenveto[[#This Row],[Kunnan  peruspalvelujen valtionosuus ]:[Veroperustemuutoksista johtuvien veromenetysten korvaus]])</f>
        <v>13225723.543910008</v>
      </c>
      <c r="Q159" s="34">
        <f>Kotikuntakorvaus!F161</f>
        <v>-195377.5834200001</v>
      </c>
      <c r="R159" s="341">
        <f>+Yhteenveto[[#This Row],[Kunnan  peruspalvelujen valtionosuus ]]+Yhteenveto[[#This Row],[Veroperustemuutoksista johtuvien veromenetysten korvaus]]+Yhteenveto[[#This Row],[Kotikuntakorvaus, netto]]</f>
        <v>13030345.960490007</v>
      </c>
      <c r="S159" s="11"/>
      <c r="T159"/>
    </row>
    <row r="160" spans="1:20" ht="15" x14ac:dyDescent="0.25">
      <c r="A160" s="32">
        <v>503</v>
      </c>
      <c r="B160" s="13" t="s">
        <v>165</v>
      </c>
      <c r="C160" s="15">
        <v>7477</v>
      </c>
      <c r="D160" s="15">
        <f>Ikärakenne[[#This Row],[Laskennalliset kustannukset, IKÄRAKENNE yhteensä, €]]</f>
        <v>11846370.719999997</v>
      </c>
      <c r="E160" s="15">
        <f>'Lask. kustannukset MUUT'!AD166</f>
        <v>1921256.7560858286</v>
      </c>
      <c r="F160" s="231">
        <f>Yhteenveto[[#This Row],[Ikärakenne, laskennallinen kustannus]]+Yhteenveto[[#This Row],[Muut laskennalliset kustannukset ]]</f>
        <v>13767627.476085825</v>
      </c>
      <c r="G160" s="451">
        <v>1516.35</v>
      </c>
      <c r="H160" s="17">
        <v>11337748.949999999</v>
      </c>
      <c r="I160" s="339">
        <f>Yhteenveto[[#This Row],[Laskennalliset kustannukset yhteensä]]-Yhteenveto[[#This Row],[Omarahoitusosuus, €]]</f>
        <v>2429878.5260858256</v>
      </c>
      <c r="J160" s="33">
        <f>Lisäosat!U161</f>
        <v>207646.26091381325</v>
      </c>
      <c r="K160" s="34">
        <f>'Muut lis_väh'!Q158</f>
        <v>-1765619.6765464628</v>
      </c>
      <c r="L160" s="231">
        <f>Yhteenveto[[#This Row],[Valtionosuus omarahoitusosuuden jälkeen (välisumma)]]+Yhteenveto[[#This Row],[Lisäosat yhteensä]]+Yhteenveto[[#This Row],[Valtionosuuteen tehtävät vähennykset ja lisäykset, netto]]</f>
        <v>871905.11045317631</v>
      </c>
      <c r="M160" s="34">
        <f>'Verotuloihin perust tasaus'!N165</f>
        <v>2842099.9874376799</v>
      </c>
      <c r="N160" s="303">
        <f>SUM(Yhteenveto[[#This Row],[Valtionosuus ennen verotuloihin perustuvaa valtionosuuden tasausta]]+Yhteenveto[[#This Row],[Verotuloihin perustuva valtionosuuden tasaus]])</f>
        <v>3714005.0978908562</v>
      </c>
      <c r="O160" s="241">
        <f>Verokorvaukset!G158</f>
        <v>900560.19508145121</v>
      </c>
      <c r="P160" s="372">
        <f>SUM(Yhteenveto[[#This Row],[Kunnan  peruspalvelujen valtionosuus ]:[Veroperustemuutoksista johtuvien veromenetysten korvaus]])</f>
        <v>4614565.2929723077</v>
      </c>
      <c r="Q160" s="34">
        <f>Kotikuntakorvaus!F162</f>
        <v>260203.40220000007</v>
      </c>
      <c r="R160" s="341">
        <f>+Yhteenveto[[#This Row],[Kunnan  peruspalvelujen valtionosuus ]]+Yhteenveto[[#This Row],[Veroperustemuutoksista johtuvien veromenetysten korvaus]]+Yhteenveto[[#This Row],[Kotikuntakorvaus, netto]]</f>
        <v>4874768.695172308</v>
      </c>
      <c r="S160" s="11"/>
      <c r="T160"/>
    </row>
    <row r="161" spans="1:20" ht="15" x14ac:dyDescent="0.25">
      <c r="A161" s="32">
        <v>504</v>
      </c>
      <c r="B161" s="13" t="s">
        <v>166</v>
      </c>
      <c r="C161" s="15">
        <v>1677</v>
      </c>
      <c r="D161" s="15">
        <f>Ikärakenne[[#This Row],[Laskennalliset kustannukset, IKÄRAKENNE yhteensä, €]]</f>
        <v>2413978.1300000004</v>
      </c>
      <c r="E161" s="15">
        <f>'Lask. kustannukset MUUT'!AD167</f>
        <v>649763.29826456227</v>
      </c>
      <c r="F161" s="231">
        <f>Yhteenveto[[#This Row],[Ikärakenne, laskennallinen kustannus]]+Yhteenveto[[#This Row],[Muut laskennalliset kustannukset ]]</f>
        <v>3063741.4282645625</v>
      </c>
      <c r="G161" s="451">
        <v>1516.35</v>
      </c>
      <c r="H161" s="17">
        <v>2542918.9499999997</v>
      </c>
      <c r="I161" s="339">
        <f>Yhteenveto[[#This Row],[Laskennalliset kustannukset yhteensä]]-Yhteenveto[[#This Row],[Omarahoitusosuus, €]]</f>
        <v>520822.47826456279</v>
      </c>
      <c r="J161" s="33">
        <f>Lisäosat!U162</f>
        <v>50867.576396164717</v>
      </c>
      <c r="K161" s="34">
        <f>'Muut lis_väh'!Q159</f>
        <v>-737402.84571985644</v>
      </c>
      <c r="L161" s="231">
        <f>Yhteenveto[[#This Row],[Valtionosuus omarahoitusosuuden jälkeen (välisumma)]]+Yhteenveto[[#This Row],[Lisäosat yhteensä]]+Yhteenveto[[#This Row],[Valtionosuuteen tehtävät vähennykset ja lisäykset, netto]]</f>
        <v>-165712.79105912894</v>
      </c>
      <c r="M161" s="34">
        <f>'Verotuloihin perust tasaus'!N166</f>
        <v>729939.21098059055</v>
      </c>
      <c r="N161" s="303">
        <f>SUM(Yhteenveto[[#This Row],[Valtionosuus ennen verotuloihin perustuvaa valtionosuuden tasausta]]+Yhteenveto[[#This Row],[Verotuloihin perustuva valtionosuuden tasaus]])</f>
        <v>564226.41992146161</v>
      </c>
      <c r="O161" s="241">
        <f>Verokorvaukset!G159</f>
        <v>273741.32354085543</v>
      </c>
      <c r="P161" s="372">
        <f>SUM(Yhteenveto[[#This Row],[Kunnan  peruspalvelujen valtionosuus ]:[Veroperustemuutoksista johtuvien veromenetysten korvaus]])</f>
        <v>837967.74346231704</v>
      </c>
      <c r="Q161" s="34">
        <f>Kotikuntakorvaus!F163</f>
        <v>-724935.67980000004</v>
      </c>
      <c r="R161" s="341">
        <f>+Yhteenveto[[#This Row],[Kunnan  peruspalvelujen valtionosuus ]]+Yhteenveto[[#This Row],[Veroperustemuutoksista johtuvien veromenetysten korvaus]]+Yhteenveto[[#This Row],[Kotikuntakorvaus, netto]]</f>
        <v>113032.063662317</v>
      </c>
      <c r="S161" s="11"/>
      <c r="T161"/>
    </row>
    <row r="162" spans="1:20" ht="15" x14ac:dyDescent="0.25">
      <c r="A162" s="32">
        <v>505</v>
      </c>
      <c r="B162" s="13" t="s">
        <v>167</v>
      </c>
      <c r="C162" s="15">
        <v>20934</v>
      </c>
      <c r="D162" s="15">
        <f>Ikärakenne[[#This Row],[Laskennalliset kustannukset, IKÄRAKENNE yhteensä, €]]</f>
        <v>40283818.080000006</v>
      </c>
      <c r="E162" s="15">
        <f>'Lask. kustannukset MUUT'!AD168</f>
        <v>5458472.1422059881</v>
      </c>
      <c r="F162" s="231">
        <f>Yhteenveto[[#This Row],[Ikärakenne, laskennallinen kustannus]]+Yhteenveto[[#This Row],[Muut laskennalliset kustannukset ]]</f>
        <v>45742290.222205997</v>
      </c>
      <c r="G162" s="451">
        <v>1516.35</v>
      </c>
      <c r="H162" s="17">
        <v>31743270.899999999</v>
      </c>
      <c r="I162" s="339">
        <f>Yhteenveto[[#This Row],[Laskennalliset kustannukset yhteensä]]-Yhteenveto[[#This Row],[Omarahoitusosuus, €]]</f>
        <v>13999019.322205998</v>
      </c>
      <c r="J162" s="33">
        <f>Lisäosat!U163</f>
        <v>617710.40391233063</v>
      </c>
      <c r="K162" s="34">
        <f>'Muut lis_väh'!Q160</f>
        <v>-2900064.430724123</v>
      </c>
      <c r="L162" s="231">
        <f>Yhteenveto[[#This Row],[Valtionosuus omarahoitusosuuden jälkeen (välisumma)]]+Yhteenveto[[#This Row],[Lisäosat yhteensä]]+Yhteenveto[[#This Row],[Valtionosuuteen tehtävät vähennykset ja lisäykset, netto]]</f>
        <v>11716665.295394205</v>
      </c>
      <c r="M162" s="34">
        <f>'Verotuloihin perust tasaus'!N167</f>
        <v>3442018.273396485</v>
      </c>
      <c r="N162" s="303">
        <f>SUM(Yhteenveto[[#This Row],[Valtionosuus ennen verotuloihin perustuvaa valtionosuuden tasausta]]+Yhteenveto[[#This Row],[Verotuloihin perustuva valtionosuuden tasaus]])</f>
        <v>15158683.568790689</v>
      </c>
      <c r="O162" s="241">
        <f>Verokorvaukset!G160</f>
        <v>1723313.8910692544</v>
      </c>
      <c r="P162" s="372">
        <f>SUM(Yhteenveto[[#This Row],[Kunnan  peruspalvelujen valtionosuus ]:[Veroperustemuutoksista johtuvien veromenetysten korvaus]])</f>
        <v>16881997.459859945</v>
      </c>
      <c r="Q162" s="34">
        <f>Kotikuntakorvaus!F164</f>
        <v>-1945307.9720399999</v>
      </c>
      <c r="R162" s="341">
        <f>+Yhteenveto[[#This Row],[Kunnan  peruspalvelujen valtionosuus ]]+Yhteenveto[[#This Row],[Veroperustemuutoksista johtuvien veromenetysten korvaus]]+Yhteenveto[[#This Row],[Kotikuntakorvaus, netto]]</f>
        <v>14936689.487819945</v>
      </c>
      <c r="S162" s="11"/>
      <c r="T162"/>
    </row>
    <row r="163" spans="1:20" ht="15" x14ac:dyDescent="0.25">
      <c r="A163" s="32">
        <v>507</v>
      </c>
      <c r="B163" s="13" t="s">
        <v>168</v>
      </c>
      <c r="C163" s="15">
        <v>7057</v>
      </c>
      <c r="D163" s="15">
        <f>Ikärakenne[[#This Row],[Laskennalliset kustannukset, IKÄRAKENNE yhteensä, €]]</f>
        <v>8180846.75</v>
      </c>
      <c r="E163" s="15">
        <f>'Lask. kustannukset MUUT'!AD169</f>
        <v>2877386.2898990265</v>
      </c>
      <c r="F163" s="231">
        <f>Yhteenveto[[#This Row],[Ikärakenne, laskennallinen kustannus]]+Yhteenveto[[#This Row],[Muut laskennalliset kustannukset ]]</f>
        <v>11058233.039899027</v>
      </c>
      <c r="G163" s="451">
        <v>1516.35</v>
      </c>
      <c r="H163" s="17">
        <v>10700881.949999999</v>
      </c>
      <c r="I163" s="339">
        <f>Yhteenveto[[#This Row],[Laskennalliset kustannukset yhteensä]]-Yhteenveto[[#This Row],[Omarahoitusosuus, €]]</f>
        <v>357351.08989902772</v>
      </c>
      <c r="J163" s="33">
        <f>Lisäosat!U164</f>
        <v>957108.77987771551</v>
      </c>
      <c r="K163" s="34">
        <f>'Muut lis_väh'!Q161</f>
        <v>-2190717.178897033</v>
      </c>
      <c r="L163" s="231">
        <f>Yhteenveto[[#This Row],[Valtionosuus omarahoitusosuuden jälkeen (välisumma)]]+Yhteenveto[[#This Row],[Lisäosat yhteensä]]+Yhteenveto[[#This Row],[Valtionosuuteen tehtävät vähennykset ja lisäykset, netto]]</f>
        <v>-876257.30912028975</v>
      </c>
      <c r="M163" s="34">
        <f>'Verotuloihin perust tasaus'!N168</f>
        <v>1375388.7881631809</v>
      </c>
      <c r="N163" s="303">
        <f>SUM(Yhteenveto[[#This Row],[Valtionosuus ennen verotuloihin perustuvaa valtionosuuden tasausta]]+Yhteenveto[[#This Row],[Verotuloihin perustuva valtionosuuden tasaus]])</f>
        <v>499131.47904289118</v>
      </c>
      <c r="O163" s="241">
        <f>Verokorvaukset!G161</f>
        <v>1132521.9539467234</v>
      </c>
      <c r="P163" s="372">
        <f>SUM(Yhteenveto[[#This Row],[Kunnan  peruspalvelujen valtionosuus ]:[Veroperustemuutoksista johtuvien veromenetysten korvaus]])</f>
        <v>1631653.4329896146</v>
      </c>
      <c r="Q163" s="34">
        <f>Kotikuntakorvaus!F165</f>
        <v>-17819.182379999984</v>
      </c>
      <c r="R163" s="341">
        <f>+Yhteenveto[[#This Row],[Kunnan  peruspalvelujen valtionosuus ]]+Yhteenveto[[#This Row],[Veroperustemuutoksista johtuvien veromenetysten korvaus]]+Yhteenveto[[#This Row],[Kotikuntakorvaus, netto]]</f>
        <v>1613834.2506096147</v>
      </c>
      <c r="S163" s="11"/>
      <c r="T163"/>
    </row>
    <row r="164" spans="1:20" ht="15" x14ac:dyDescent="0.25">
      <c r="A164" s="32">
        <v>508</v>
      </c>
      <c r="B164" s="13" t="s">
        <v>169</v>
      </c>
      <c r="C164" s="15">
        <v>9270</v>
      </c>
      <c r="D164" s="15">
        <f>Ikärakenne[[#This Row],[Laskennalliset kustannukset, IKÄRAKENNE yhteensä, €]]</f>
        <v>11326633.229999999</v>
      </c>
      <c r="E164" s="15">
        <f>'Lask. kustannukset MUUT'!AD170</f>
        <v>2881900.7913984363</v>
      </c>
      <c r="F164" s="231">
        <f>Yhteenveto[[#This Row],[Ikärakenne, laskennallinen kustannus]]+Yhteenveto[[#This Row],[Muut laskennalliset kustannukset ]]</f>
        <v>14208534.021398434</v>
      </c>
      <c r="G164" s="451">
        <v>1516.35</v>
      </c>
      <c r="H164" s="17">
        <v>14056564.5</v>
      </c>
      <c r="I164" s="339">
        <f>Yhteenveto[[#This Row],[Laskennalliset kustannukset yhteensä]]-Yhteenveto[[#This Row],[Omarahoitusosuus, €]]</f>
        <v>151969.52139843442</v>
      </c>
      <c r="J164" s="33">
        <f>Lisäosat!U165</f>
        <v>681708.11930509354</v>
      </c>
      <c r="K164" s="34">
        <f>'Muut lis_väh'!Q162</f>
        <v>-1695961.9794950879</v>
      </c>
      <c r="L164" s="231">
        <f>Yhteenveto[[#This Row],[Valtionosuus omarahoitusosuuden jälkeen (välisumma)]]+Yhteenveto[[#This Row],[Lisäosat yhteensä]]+Yhteenveto[[#This Row],[Valtionosuuteen tehtävät vähennykset ja lisäykset, netto]]</f>
        <v>-862284.33879155992</v>
      </c>
      <c r="M164" s="34">
        <f>'Verotuloihin perust tasaus'!N169</f>
        <v>25749.773133511164</v>
      </c>
      <c r="N164" s="303">
        <f>SUM(Yhteenveto[[#This Row],[Valtionosuus ennen verotuloihin perustuvaa valtionosuuden tasausta]]+Yhteenveto[[#This Row],[Verotuloihin perustuva valtionosuuden tasaus]])</f>
        <v>-836534.56565804873</v>
      </c>
      <c r="O164" s="241">
        <f>Verokorvaukset!G162</f>
        <v>1019829.2773033574</v>
      </c>
      <c r="P164" s="372">
        <f>SUM(Yhteenveto[[#This Row],[Kunnan  peruspalvelujen valtionosuus ]:[Veroperustemuutoksista johtuvien veromenetysten korvaus]])</f>
        <v>183294.71164530865</v>
      </c>
      <c r="Q164" s="34">
        <f>Kotikuntakorvaus!F166</f>
        <v>-35088.287099999958</v>
      </c>
      <c r="R164" s="341">
        <f>+Yhteenveto[[#This Row],[Kunnan  peruspalvelujen valtionosuus ]]+Yhteenveto[[#This Row],[Veroperustemuutoksista johtuvien veromenetysten korvaus]]+Yhteenveto[[#This Row],[Kotikuntakorvaus, netto]]</f>
        <v>148206.42454530869</v>
      </c>
      <c r="S164" s="11"/>
      <c r="T164"/>
    </row>
    <row r="165" spans="1:20" ht="15" x14ac:dyDescent="0.25">
      <c r="A165" s="32">
        <v>529</v>
      </c>
      <c r="B165" s="13" t="s">
        <v>170</v>
      </c>
      <c r="C165" s="15">
        <v>20129</v>
      </c>
      <c r="D165" s="15">
        <f>Ikärakenne[[#This Row],[Laskennalliset kustannukset, IKÄRAKENNE yhteensä, €]]</f>
        <v>31628730.879999995</v>
      </c>
      <c r="E165" s="15">
        <f>'Lask. kustannukset MUUT'!AD171</f>
        <v>5519142.4779320797</v>
      </c>
      <c r="F165" s="231">
        <f>Yhteenveto[[#This Row],[Ikärakenne, laskennallinen kustannus]]+Yhteenveto[[#This Row],[Muut laskennalliset kustannukset ]]</f>
        <v>37147873.357932076</v>
      </c>
      <c r="G165" s="451">
        <v>1516.35</v>
      </c>
      <c r="H165" s="17">
        <v>30522609.149999999</v>
      </c>
      <c r="I165" s="339">
        <f>Yhteenveto[[#This Row],[Laskennalliset kustannukset yhteensä]]-Yhteenveto[[#This Row],[Omarahoitusosuus, €]]</f>
        <v>6625264.2079320773</v>
      </c>
      <c r="J165" s="33">
        <f>Lisäosat!U166</f>
        <v>797671.64408779528</v>
      </c>
      <c r="K165" s="34">
        <f>'Muut lis_väh'!Q163</f>
        <v>3278614.430044204</v>
      </c>
      <c r="L165" s="231">
        <f>Yhteenveto[[#This Row],[Valtionosuus omarahoitusosuuden jälkeen (välisumma)]]+Yhteenveto[[#This Row],[Lisäosat yhteensä]]+Yhteenveto[[#This Row],[Valtionosuuteen tehtävät vähennykset ja lisäykset, netto]]</f>
        <v>10701550.282064077</v>
      </c>
      <c r="M165" s="34">
        <f>'Verotuloihin perust tasaus'!N170</f>
        <v>-609873.901835392</v>
      </c>
      <c r="N165" s="303">
        <f>SUM(Yhteenveto[[#This Row],[Valtionosuus ennen verotuloihin perustuvaa valtionosuuden tasausta]]+Yhteenveto[[#This Row],[Verotuloihin perustuva valtionosuuden tasaus]])</f>
        <v>10091676.380228685</v>
      </c>
      <c r="O165" s="241">
        <f>Verokorvaukset!G163</f>
        <v>1400771.4246599891</v>
      </c>
      <c r="P165" s="372">
        <f>SUM(Yhteenveto[[#This Row],[Kunnan  peruspalvelujen valtionosuus ]:[Veroperustemuutoksista johtuvien veromenetysten korvaus]])</f>
        <v>11492447.804888675</v>
      </c>
      <c r="Q165" s="34">
        <f>Kotikuntakorvaus!F167</f>
        <v>10418.13750000007</v>
      </c>
      <c r="R165" s="341">
        <f>+Yhteenveto[[#This Row],[Kunnan  peruspalvelujen valtionosuus ]]+Yhteenveto[[#This Row],[Veroperustemuutoksista johtuvien veromenetysten korvaus]]+Yhteenveto[[#This Row],[Kotikuntakorvaus, netto]]</f>
        <v>11502865.942388674</v>
      </c>
      <c r="S165" s="11"/>
      <c r="T165"/>
    </row>
    <row r="166" spans="1:20" ht="15" x14ac:dyDescent="0.25">
      <c r="A166" s="32">
        <v>531</v>
      </c>
      <c r="B166" s="13" t="s">
        <v>171</v>
      </c>
      <c r="C166" s="15">
        <v>4939</v>
      </c>
      <c r="D166" s="15">
        <f>Ikärakenne[[#This Row],[Laskennalliset kustannukset, IKÄRAKENNE yhteensä, €]]</f>
        <v>7581919.9300000006</v>
      </c>
      <c r="E166" s="15">
        <f>'Lask. kustannukset MUUT'!AD172</f>
        <v>972145.80783150159</v>
      </c>
      <c r="F166" s="231">
        <f>Yhteenveto[[#This Row],[Ikärakenne, laskennallinen kustannus]]+Yhteenveto[[#This Row],[Muut laskennalliset kustannukset ]]</f>
        <v>8554065.7378315032</v>
      </c>
      <c r="G166" s="451">
        <v>1516.35</v>
      </c>
      <c r="H166" s="17">
        <v>7489252.6499999994</v>
      </c>
      <c r="I166" s="339">
        <f>Yhteenveto[[#This Row],[Laskennalliset kustannukset yhteensä]]-Yhteenveto[[#This Row],[Omarahoitusosuus, €]]</f>
        <v>1064813.0878315037</v>
      </c>
      <c r="J166" s="33">
        <f>Lisäosat!U167</f>
        <v>154634.09043301613</v>
      </c>
      <c r="K166" s="34">
        <f>'Muut lis_väh'!Q164</f>
        <v>-2057188.3915153877</v>
      </c>
      <c r="L166" s="231">
        <f>Yhteenveto[[#This Row],[Valtionosuus omarahoitusosuuden jälkeen (välisumma)]]+Yhteenveto[[#This Row],[Lisäosat yhteensä]]+Yhteenveto[[#This Row],[Valtionosuuteen tehtävät vähennykset ja lisäykset, netto]]</f>
        <v>-837741.21325086779</v>
      </c>
      <c r="M166" s="34">
        <f>'Verotuloihin perust tasaus'!N171</f>
        <v>1902164.1060182806</v>
      </c>
      <c r="N166" s="303">
        <f>SUM(Yhteenveto[[#This Row],[Valtionosuus ennen verotuloihin perustuvaa valtionosuuden tasausta]]+Yhteenveto[[#This Row],[Verotuloihin perustuva valtionosuuden tasaus]])</f>
        <v>1064422.8927674128</v>
      </c>
      <c r="O166" s="241">
        <f>Verokorvaukset!G164</f>
        <v>533216.27913008607</v>
      </c>
      <c r="P166" s="372">
        <f>SUM(Yhteenveto[[#This Row],[Kunnan  peruspalvelujen valtionosuus ]:[Veroperustemuutoksista johtuvien veromenetysten korvaus]])</f>
        <v>1597639.1718974989</v>
      </c>
      <c r="Q166" s="34">
        <f>Kotikuntakorvaus!F168</f>
        <v>-92546.39903999996</v>
      </c>
      <c r="R166" s="341">
        <f>+Yhteenveto[[#This Row],[Kunnan  peruspalvelujen valtionosuus ]]+Yhteenveto[[#This Row],[Veroperustemuutoksista johtuvien veromenetysten korvaus]]+Yhteenveto[[#This Row],[Kotikuntakorvaus, netto]]</f>
        <v>1505092.7728574988</v>
      </c>
      <c r="S166" s="11"/>
      <c r="T166"/>
    </row>
    <row r="167" spans="1:20" ht="15" x14ac:dyDescent="0.25">
      <c r="A167" s="32">
        <v>535</v>
      </c>
      <c r="B167" s="13" t="s">
        <v>172</v>
      </c>
      <c r="C167" s="15">
        <v>10378</v>
      </c>
      <c r="D167" s="15">
        <f>Ikärakenne[[#This Row],[Laskennalliset kustannukset, IKÄRAKENNE yhteensä, €]]</f>
        <v>23519446.640000001</v>
      </c>
      <c r="E167" s="15">
        <f>'Lask. kustannukset MUUT'!AD173</f>
        <v>1989527.1211295067</v>
      </c>
      <c r="F167" s="231">
        <f>Yhteenveto[[#This Row],[Ikärakenne, laskennallinen kustannus]]+Yhteenveto[[#This Row],[Muut laskennalliset kustannukset ]]</f>
        <v>25508973.761129506</v>
      </c>
      <c r="G167" s="451">
        <v>1516.35</v>
      </c>
      <c r="H167" s="17">
        <v>15736680.299999999</v>
      </c>
      <c r="I167" s="339">
        <f>Yhteenveto[[#This Row],[Laskennalliset kustannukset yhteensä]]-Yhteenveto[[#This Row],[Omarahoitusosuus, €]]</f>
        <v>9772293.461129507</v>
      </c>
      <c r="J167" s="33">
        <f>Lisäosat!U168</f>
        <v>397889.31717854727</v>
      </c>
      <c r="K167" s="34">
        <f>'Muut lis_väh'!Q165</f>
        <v>-742564.71660102578</v>
      </c>
      <c r="L167" s="231">
        <f>Yhteenveto[[#This Row],[Valtionosuus omarahoitusosuuden jälkeen (välisumma)]]+Yhteenveto[[#This Row],[Lisäosat yhteensä]]+Yhteenveto[[#This Row],[Valtionosuuteen tehtävät vähennykset ja lisäykset, netto]]</f>
        <v>9427618.0617070291</v>
      </c>
      <c r="M167" s="34">
        <f>'Verotuloihin perust tasaus'!N172</f>
        <v>6580687.112353934</v>
      </c>
      <c r="N167" s="303">
        <f>SUM(Yhteenveto[[#This Row],[Valtionosuus ennen verotuloihin perustuvaa valtionosuuden tasausta]]+Yhteenveto[[#This Row],[Verotuloihin perustuva valtionosuuden tasaus]])</f>
        <v>16008305.174060963</v>
      </c>
      <c r="O167" s="241">
        <f>Verokorvaukset!G165</f>
        <v>1237789.7887975925</v>
      </c>
      <c r="P167" s="372">
        <f>SUM(Yhteenveto[[#This Row],[Kunnan  peruspalvelujen valtionosuus ]:[Veroperustemuutoksista johtuvien veromenetysten korvaus]])</f>
        <v>17246094.962858554</v>
      </c>
      <c r="Q167" s="34">
        <f>Kotikuntakorvaus!F169</f>
        <v>-180892.20503999997</v>
      </c>
      <c r="R167" s="341">
        <f>+Yhteenveto[[#This Row],[Kunnan  peruspalvelujen valtionosuus ]]+Yhteenveto[[#This Row],[Veroperustemuutoksista johtuvien veromenetysten korvaus]]+Yhteenveto[[#This Row],[Kotikuntakorvaus, netto]]</f>
        <v>17065202.757818554</v>
      </c>
      <c r="S167" s="11"/>
      <c r="T167"/>
    </row>
    <row r="168" spans="1:20" ht="15" x14ac:dyDescent="0.25">
      <c r="A168" s="32">
        <v>536</v>
      </c>
      <c r="B168" s="13" t="s">
        <v>173</v>
      </c>
      <c r="C168" s="15">
        <v>36176</v>
      </c>
      <c r="D168" s="15">
        <f>Ikärakenne[[#This Row],[Laskennalliset kustannukset, IKÄRAKENNE yhteensä, €]]</f>
        <v>65598193.510000013</v>
      </c>
      <c r="E168" s="15">
        <f>'Lask. kustannukset MUUT'!AD174</f>
        <v>7928022.8767653313</v>
      </c>
      <c r="F168" s="231">
        <f>Yhteenveto[[#This Row],[Ikärakenne, laskennallinen kustannus]]+Yhteenveto[[#This Row],[Muut laskennalliset kustannukset ]]</f>
        <v>73526216.386765346</v>
      </c>
      <c r="G168" s="451">
        <v>1516.35</v>
      </c>
      <c r="H168" s="17">
        <v>54855477.599999994</v>
      </c>
      <c r="I168" s="339">
        <f>Yhteenveto[[#This Row],[Laskennalliset kustannukset yhteensä]]-Yhteenveto[[#This Row],[Omarahoitusosuus, €]]</f>
        <v>18670738.786765352</v>
      </c>
      <c r="J168" s="33">
        <f>Lisäosat!U169</f>
        <v>1715521.1619003722</v>
      </c>
      <c r="K168" s="34">
        <f>'Muut lis_väh'!Q166</f>
        <v>-4770043.4930309085</v>
      </c>
      <c r="L168" s="231">
        <f>Yhteenveto[[#This Row],[Valtionosuus omarahoitusosuuden jälkeen (välisumma)]]+Yhteenveto[[#This Row],[Lisäosat yhteensä]]+Yhteenveto[[#This Row],[Valtionosuuteen tehtävät vähennykset ja lisäykset, netto]]</f>
        <v>15616216.455634814</v>
      </c>
      <c r="M168" s="34">
        <f>'Verotuloihin perust tasaus'!N173</f>
        <v>6455161.4357412439</v>
      </c>
      <c r="N168" s="303">
        <f>SUM(Yhteenveto[[#This Row],[Valtionosuus ennen verotuloihin perustuvaa valtionosuuden tasausta]]+Yhteenveto[[#This Row],[Verotuloihin perustuva valtionosuuden tasaus]])</f>
        <v>22071377.891376056</v>
      </c>
      <c r="O168" s="241">
        <f>Verokorvaukset!G166</f>
        <v>1758151.9843241256</v>
      </c>
      <c r="P168" s="372">
        <f>SUM(Yhteenveto[[#This Row],[Kunnan  peruspalvelujen valtionosuus ]:[Veroperustemuutoksista johtuvien veromenetysten korvaus]])</f>
        <v>23829529.875700183</v>
      </c>
      <c r="Q168" s="34">
        <f>Kotikuntakorvaus!F170</f>
        <v>233299.60392000037</v>
      </c>
      <c r="R168" s="341">
        <f>+Yhteenveto[[#This Row],[Kunnan  peruspalvelujen valtionosuus ]]+Yhteenveto[[#This Row],[Veroperustemuutoksista johtuvien veromenetysten korvaus]]+Yhteenveto[[#This Row],[Kotikuntakorvaus, netto]]</f>
        <v>24062829.479620185</v>
      </c>
      <c r="S168" s="11"/>
      <c r="T168"/>
    </row>
    <row r="169" spans="1:20" ht="15" x14ac:dyDescent="0.25">
      <c r="A169" s="32">
        <v>538</v>
      </c>
      <c r="B169" s="13" t="s">
        <v>174</v>
      </c>
      <c r="C169" s="15">
        <v>4659</v>
      </c>
      <c r="D169" s="15">
        <f>Ikärakenne[[#This Row],[Laskennalliset kustannukset, IKÄRAKENNE yhteensä, €]]</f>
        <v>9111580.5399999991</v>
      </c>
      <c r="E169" s="15">
        <f>'Lask. kustannukset MUUT'!AD175</f>
        <v>929789.62417268765</v>
      </c>
      <c r="F169" s="231">
        <f>Yhteenveto[[#This Row],[Ikärakenne, laskennallinen kustannus]]+Yhteenveto[[#This Row],[Muut laskennalliset kustannukset ]]</f>
        <v>10041370.164172687</v>
      </c>
      <c r="G169" s="451">
        <v>1516.35</v>
      </c>
      <c r="H169" s="17">
        <v>7064674.6499999994</v>
      </c>
      <c r="I169" s="339">
        <f>Yhteenveto[[#This Row],[Laskennalliset kustannukset yhteensä]]-Yhteenveto[[#This Row],[Omarahoitusosuus, €]]</f>
        <v>2976695.5141726872</v>
      </c>
      <c r="J169" s="33">
        <f>Lisäosat!U170</f>
        <v>132715.97200475578</v>
      </c>
      <c r="K169" s="34">
        <f>'Muut lis_väh'!Q167</f>
        <v>-448953.78764766472</v>
      </c>
      <c r="L169" s="231">
        <f>Yhteenveto[[#This Row],[Valtionosuus omarahoitusosuuden jälkeen (välisumma)]]+Yhteenveto[[#This Row],[Lisäosat yhteensä]]+Yhteenveto[[#This Row],[Valtionosuuteen tehtävät vähennykset ja lisäykset, netto]]</f>
        <v>2660457.6985297785</v>
      </c>
      <c r="M169" s="34">
        <f>'Verotuloihin perust tasaus'!N174</f>
        <v>1730735.8005728708</v>
      </c>
      <c r="N169" s="303">
        <f>SUM(Yhteenveto[[#This Row],[Valtionosuus ennen verotuloihin perustuvaa valtionosuuden tasausta]]+Yhteenveto[[#This Row],[Verotuloihin perustuva valtionosuuden tasaus]])</f>
        <v>4391193.4991026493</v>
      </c>
      <c r="O169" s="241">
        <f>Verokorvaukset!G167</f>
        <v>411468.06737524323</v>
      </c>
      <c r="P169" s="372">
        <f>SUM(Yhteenveto[[#This Row],[Kunnan  peruspalvelujen valtionosuus ]:[Veroperustemuutoksista johtuvien veromenetysten korvaus]])</f>
        <v>4802661.5664778929</v>
      </c>
      <c r="Q169" s="34">
        <f>Kotikuntakorvaus!F171</f>
        <v>7301.0307599999942</v>
      </c>
      <c r="R169" s="341">
        <f>+Yhteenveto[[#This Row],[Kunnan  peruspalvelujen valtionosuus ]]+Yhteenveto[[#This Row],[Veroperustemuutoksista johtuvien veromenetysten korvaus]]+Yhteenveto[[#This Row],[Kotikuntakorvaus, netto]]</f>
        <v>4809962.5972378924</v>
      </c>
      <c r="S169" s="11"/>
      <c r="T169"/>
    </row>
    <row r="170" spans="1:20" ht="15" x14ac:dyDescent="0.25">
      <c r="A170" s="32">
        <v>541</v>
      </c>
      <c r="B170" s="13" t="s">
        <v>175</v>
      </c>
      <c r="C170" s="15">
        <v>8980</v>
      </c>
      <c r="D170" s="15">
        <f>Ikärakenne[[#This Row],[Laskennalliset kustannukset, IKÄRAKENNE yhteensä, €]]</f>
        <v>11132260.82</v>
      </c>
      <c r="E170" s="15">
        <f>'Lask. kustannukset MUUT'!AD176</f>
        <v>4210659.1721107922</v>
      </c>
      <c r="F170" s="231">
        <f>Yhteenveto[[#This Row],[Ikärakenne, laskennallinen kustannus]]+Yhteenveto[[#This Row],[Muut laskennalliset kustannukset ]]</f>
        <v>15342919.992110793</v>
      </c>
      <c r="G170" s="451">
        <v>1516.35</v>
      </c>
      <c r="H170" s="17">
        <v>13616823</v>
      </c>
      <c r="I170" s="339">
        <f>Yhteenveto[[#This Row],[Laskennalliset kustannukset yhteensä]]-Yhteenveto[[#This Row],[Omarahoitusosuus, €]]</f>
        <v>1726096.9921107925</v>
      </c>
      <c r="J170" s="33">
        <f>Lisäosat!U171</f>
        <v>1348745.391704526</v>
      </c>
      <c r="K170" s="34">
        <f>'Muut lis_väh'!Q168</f>
        <v>3101619.1350665418</v>
      </c>
      <c r="L170" s="231">
        <f>Yhteenveto[[#This Row],[Valtionosuus omarahoitusosuuden jälkeen (välisumma)]]+Yhteenveto[[#This Row],[Lisäosat yhteensä]]+Yhteenveto[[#This Row],[Valtionosuuteen tehtävät vähennykset ja lisäykset, netto]]</f>
        <v>6176461.5188818602</v>
      </c>
      <c r="M170" s="34">
        <f>'Verotuloihin perust tasaus'!N175</f>
        <v>4430325.883886748</v>
      </c>
      <c r="N170" s="303">
        <f>SUM(Yhteenveto[[#This Row],[Valtionosuus ennen verotuloihin perustuvaa valtionosuuden tasausta]]+Yhteenveto[[#This Row],[Verotuloihin perustuva valtionosuuden tasaus]])</f>
        <v>10606787.402768608</v>
      </c>
      <c r="O170" s="241">
        <f>Verokorvaukset!G168</f>
        <v>1500680.0757150403</v>
      </c>
      <c r="P170" s="372">
        <f>SUM(Yhteenveto[[#This Row],[Kunnan  peruspalvelujen valtionosuus ]:[Veroperustemuutoksista johtuvien veromenetysten korvaus]])</f>
        <v>12107467.478483649</v>
      </c>
      <c r="Q170" s="34">
        <f>Kotikuntakorvaus!F172</f>
        <v>-71843.47619999999</v>
      </c>
      <c r="R170" s="341">
        <f>+Yhteenveto[[#This Row],[Kunnan  peruspalvelujen valtionosuus ]]+Yhteenveto[[#This Row],[Veroperustemuutoksista johtuvien veromenetysten korvaus]]+Yhteenveto[[#This Row],[Kotikuntakorvaus, netto]]</f>
        <v>12035624.00228365</v>
      </c>
      <c r="S170" s="11"/>
      <c r="T170"/>
    </row>
    <row r="171" spans="1:20" ht="15" x14ac:dyDescent="0.25">
      <c r="A171" s="32">
        <v>543</v>
      </c>
      <c r="B171" s="13" t="s">
        <v>176</v>
      </c>
      <c r="C171" s="15">
        <v>45048</v>
      </c>
      <c r="D171" s="15">
        <f>Ikärakenne[[#This Row],[Laskennalliset kustannukset, IKÄRAKENNE yhteensä, €]]</f>
        <v>90785390.700000018</v>
      </c>
      <c r="E171" s="15">
        <f>'Lask. kustannukset MUUT'!AD177</f>
        <v>13095783.086736526</v>
      </c>
      <c r="F171" s="231">
        <f>Yhteenveto[[#This Row],[Ikärakenne, laskennallinen kustannus]]+Yhteenveto[[#This Row],[Muut laskennalliset kustannukset ]]</f>
        <v>103881173.78673655</v>
      </c>
      <c r="G171" s="451">
        <v>1516.35</v>
      </c>
      <c r="H171" s="17">
        <v>68308534.799999997</v>
      </c>
      <c r="I171" s="339">
        <f>Yhteenveto[[#This Row],[Laskennalliset kustannukset yhteensä]]-Yhteenveto[[#This Row],[Omarahoitusosuus, €]]</f>
        <v>35572638.986736551</v>
      </c>
      <c r="J171" s="33">
        <f>Lisäosat!U172</f>
        <v>1644346.9498410549</v>
      </c>
      <c r="K171" s="34">
        <f>'Muut lis_väh'!Q169</f>
        <v>1743030.0366315376</v>
      </c>
      <c r="L171" s="231">
        <f>Yhteenveto[[#This Row],[Valtionosuus omarahoitusosuuden jälkeen (välisumma)]]+Yhteenveto[[#This Row],[Lisäosat yhteensä]]+Yhteenveto[[#This Row],[Valtionosuuteen tehtävät vähennykset ja lisäykset, netto]]</f>
        <v>38960015.973209143</v>
      </c>
      <c r="M171" s="34">
        <f>'Verotuloihin perust tasaus'!N176</f>
        <v>-186747.3292451819</v>
      </c>
      <c r="N171" s="303">
        <f>SUM(Yhteenveto[[#This Row],[Valtionosuus ennen verotuloihin perustuvaa valtionosuuden tasausta]]+Yhteenveto[[#This Row],[Verotuloihin perustuva valtionosuuden tasaus]])</f>
        <v>38773268.643963963</v>
      </c>
      <c r="O171" s="241">
        <f>Verokorvaukset!G169</f>
        <v>2481964.8888698081</v>
      </c>
      <c r="P171" s="372">
        <f>SUM(Yhteenveto[[#This Row],[Kunnan  peruspalvelujen valtionosuus ]:[Veroperustemuutoksista johtuvien veromenetysten korvaus]])</f>
        <v>41255233.53283377</v>
      </c>
      <c r="Q171" s="34">
        <f>Kotikuntakorvaus!F173</f>
        <v>-186226.29143999994</v>
      </c>
      <c r="R171" s="341">
        <f>+Yhteenveto[[#This Row],[Kunnan  peruspalvelujen valtionosuus ]]+Yhteenveto[[#This Row],[Veroperustemuutoksista johtuvien veromenetysten korvaus]]+Yhteenveto[[#This Row],[Kotikuntakorvaus, netto]]</f>
        <v>41069007.241393767</v>
      </c>
      <c r="S171" s="11"/>
      <c r="T171"/>
    </row>
    <row r="172" spans="1:20" ht="15" x14ac:dyDescent="0.25">
      <c r="A172" s="32">
        <v>545</v>
      </c>
      <c r="B172" s="13" t="s">
        <v>177</v>
      </c>
      <c r="C172" s="15">
        <v>9554</v>
      </c>
      <c r="D172" s="15">
        <f>Ikärakenne[[#This Row],[Laskennalliset kustannukset, IKÄRAKENNE yhteensä, €]]</f>
        <v>16214790.820000002</v>
      </c>
      <c r="E172" s="15">
        <f>'Lask. kustannukset MUUT'!AD178</f>
        <v>8150748.6410012254</v>
      </c>
      <c r="F172" s="231">
        <f>Yhteenveto[[#This Row],[Ikärakenne, laskennallinen kustannus]]+Yhteenveto[[#This Row],[Muut laskennalliset kustannukset ]]</f>
        <v>24365539.461001229</v>
      </c>
      <c r="G172" s="451">
        <v>1516.35</v>
      </c>
      <c r="H172" s="17">
        <v>14487207.899999999</v>
      </c>
      <c r="I172" s="339">
        <f>Yhteenveto[[#This Row],[Laskennalliset kustannukset yhteensä]]-Yhteenveto[[#This Row],[Omarahoitusosuus, €]]</f>
        <v>9878331.56100123</v>
      </c>
      <c r="J172" s="33">
        <f>Lisäosat!U173</f>
        <v>810150.36598396313</v>
      </c>
      <c r="K172" s="34">
        <f>'Muut lis_väh'!Q170</f>
        <v>2068147.8541328702</v>
      </c>
      <c r="L172" s="231">
        <f>Yhteenveto[[#This Row],[Valtionosuus omarahoitusosuuden jälkeen (välisumma)]]+Yhteenveto[[#This Row],[Lisäosat yhteensä]]+Yhteenveto[[#This Row],[Valtionosuuteen tehtävät vähennykset ja lisäykset, netto]]</f>
        <v>12756629.781118063</v>
      </c>
      <c r="M172" s="34">
        <f>'Verotuloihin perust tasaus'!N177</f>
        <v>3619182.1794014904</v>
      </c>
      <c r="N172" s="303">
        <f>SUM(Yhteenveto[[#This Row],[Valtionosuus ennen verotuloihin perustuvaa valtionosuuden tasausta]]+Yhteenveto[[#This Row],[Verotuloihin perustuva valtionosuuden tasaus]])</f>
        <v>16375811.960519554</v>
      </c>
      <c r="O172" s="241">
        <f>Verokorvaukset!G170</f>
        <v>1764721.216605559</v>
      </c>
      <c r="P172" s="372">
        <f>SUM(Yhteenveto[[#This Row],[Kunnan  peruspalvelujen valtionosuus ]:[Veroperustemuutoksista johtuvien veromenetysten korvaus]])</f>
        <v>18140533.177125111</v>
      </c>
      <c r="Q172" s="34">
        <f>Kotikuntakorvaus!F174</f>
        <v>130018.35600000001</v>
      </c>
      <c r="R172" s="341">
        <f>+Yhteenveto[[#This Row],[Kunnan  peruspalvelujen valtionosuus ]]+Yhteenveto[[#This Row],[Veroperustemuutoksista johtuvien veromenetysten korvaus]]+Yhteenveto[[#This Row],[Kotikuntakorvaus, netto]]</f>
        <v>18270551.53312511</v>
      </c>
      <c r="S172" s="11"/>
      <c r="T172"/>
    </row>
    <row r="173" spans="1:20" ht="15" x14ac:dyDescent="0.25">
      <c r="A173" s="32">
        <v>560</v>
      </c>
      <c r="B173" s="13" t="s">
        <v>178</v>
      </c>
      <c r="C173" s="15">
        <v>15651</v>
      </c>
      <c r="D173" s="15">
        <f>Ikärakenne[[#This Row],[Laskennalliset kustannukset, IKÄRAKENNE yhteensä, €]]</f>
        <v>26294667.609999999</v>
      </c>
      <c r="E173" s="15">
        <f>'Lask. kustannukset MUUT'!AD179</f>
        <v>4587431.0500092236</v>
      </c>
      <c r="F173" s="231">
        <f>Yhteenveto[[#This Row],[Ikärakenne, laskennallinen kustannus]]+Yhteenveto[[#This Row],[Muut laskennalliset kustannukset ]]</f>
        <v>30882098.660009224</v>
      </c>
      <c r="G173" s="451">
        <v>1516.35</v>
      </c>
      <c r="H173" s="17">
        <v>23732393.849999998</v>
      </c>
      <c r="I173" s="339">
        <f>Yhteenveto[[#This Row],[Laskennalliset kustannukset yhteensä]]-Yhteenveto[[#This Row],[Omarahoitusosuus, €]]</f>
        <v>7149704.8100092262</v>
      </c>
      <c r="J173" s="33">
        <f>Lisäosat!U174</f>
        <v>466500.25835262</v>
      </c>
      <c r="K173" s="34">
        <f>'Muut lis_väh'!Q171</f>
        <v>-1487454.0779654828</v>
      </c>
      <c r="L173" s="231">
        <f>Yhteenveto[[#This Row],[Valtionosuus omarahoitusosuuden jälkeen (välisumma)]]+Yhteenveto[[#This Row],[Lisäosat yhteensä]]+Yhteenveto[[#This Row],[Valtionosuuteen tehtävät vähennykset ja lisäykset, netto]]</f>
        <v>6128750.9903963627</v>
      </c>
      <c r="M173" s="34">
        <f>'Verotuloihin perust tasaus'!N178</f>
        <v>6372971.1012408035</v>
      </c>
      <c r="N173" s="303">
        <f>SUM(Yhteenveto[[#This Row],[Valtionosuus ennen verotuloihin perustuvaa valtionosuuden tasausta]]+Yhteenveto[[#This Row],[Verotuloihin perustuva valtionosuuden tasaus]])</f>
        <v>12501722.091637166</v>
      </c>
      <c r="O173" s="241">
        <f>Verokorvaukset!G171</f>
        <v>1848061.4491230685</v>
      </c>
      <c r="P173" s="372">
        <f>SUM(Yhteenveto[[#This Row],[Kunnan  peruspalvelujen valtionosuus ]:[Veroperustemuutoksista johtuvien veromenetysten korvaus]])</f>
        <v>14349783.540760234</v>
      </c>
      <c r="Q173" s="34">
        <f>Kotikuntakorvaus!F175</f>
        <v>353383.22400000028</v>
      </c>
      <c r="R173" s="341">
        <f>+Yhteenveto[[#This Row],[Kunnan  peruspalvelujen valtionosuus ]]+Yhteenveto[[#This Row],[Veroperustemuutoksista johtuvien veromenetysten korvaus]]+Yhteenveto[[#This Row],[Kotikuntakorvaus, netto]]</f>
        <v>14703166.764760233</v>
      </c>
      <c r="S173" s="11"/>
      <c r="T173"/>
    </row>
    <row r="174" spans="1:20" ht="15" x14ac:dyDescent="0.25">
      <c r="A174" s="32">
        <v>561</v>
      </c>
      <c r="B174" s="13" t="s">
        <v>179</v>
      </c>
      <c r="C174" s="15">
        <v>1304</v>
      </c>
      <c r="D174" s="15">
        <f>Ikärakenne[[#This Row],[Laskennalliset kustannukset, IKÄRAKENNE yhteensä, €]]</f>
        <v>2196253.2599999998</v>
      </c>
      <c r="E174" s="15">
        <f>'Lask. kustannukset MUUT'!AD180</f>
        <v>531866.17527507769</v>
      </c>
      <c r="F174" s="231">
        <f>Yhteenveto[[#This Row],[Ikärakenne, laskennallinen kustannus]]+Yhteenveto[[#This Row],[Muut laskennalliset kustannukset ]]</f>
        <v>2728119.4352750774</v>
      </c>
      <c r="G174" s="451">
        <v>1516.35</v>
      </c>
      <c r="H174" s="17">
        <v>1977320.4</v>
      </c>
      <c r="I174" s="339">
        <f>Yhteenveto[[#This Row],[Laskennalliset kustannukset yhteensä]]-Yhteenveto[[#This Row],[Omarahoitusosuus, €]]</f>
        <v>750799.03527507745</v>
      </c>
      <c r="J174" s="33">
        <f>Lisäosat!U175</f>
        <v>34547.160907953323</v>
      </c>
      <c r="K174" s="34">
        <f>'Muut lis_väh'!Q172</f>
        <v>586404.49185584323</v>
      </c>
      <c r="L174" s="231">
        <f>Yhteenveto[[#This Row],[Valtionosuus omarahoitusosuuden jälkeen (välisumma)]]+Yhteenveto[[#This Row],[Lisäosat yhteensä]]+Yhteenveto[[#This Row],[Valtionosuuteen tehtävät vähennykset ja lisäykset, netto]]</f>
        <v>1371750.688038874</v>
      </c>
      <c r="M174" s="34">
        <f>'Verotuloihin perust tasaus'!N179</f>
        <v>479160.04932241497</v>
      </c>
      <c r="N174" s="303">
        <f>SUM(Yhteenveto[[#This Row],[Valtionosuus ennen verotuloihin perustuvaa valtionosuuden tasausta]]+Yhteenveto[[#This Row],[Verotuloihin perustuva valtionosuuden tasaus]])</f>
        <v>1850910.7373612889</v>
      </c>
      <c r="O174" s="241">
        <f>Verokorvaukset!G172</f>
        <v>277771.26496432006</v>
      </c>
      <c r="P174" s="372">
        <f>SUM(Yhteenveto[[#This Row],[Kunnan  peruspalvelujen valtionosuus ]:[Veroperustemuutoksista johtuvien veromenetysten korvaus]])</f>
        <v>2128682.0023256089</v>
      </c>
      <c r="Q174" s="34">
        <f>Kotikuntakorvaus!F176</f>
        <v>-635006.31690000009</v>
      </c>
      <c r="R174" s="341">
        <f>+Yhteenveto[[#This Row],[Kunnan  peruspalvelujen valtionosuus ]]+Yhteenveto[[#This Row],[Veroperustemuutoksista johtuvien veromenetysten korvaus]]+Yhteenveto[[#This Row],[Kotikuntakorvaus, netto]]</f>
        <v>1493675.6854256089</v>
      </c>
      <c r="S174" s="11"/>
      <c r="T174"/>
    </row>
    <row r="175" spans="1:20" ht="15" x14ac:dyDescent="0.25">
      <c r="A175" s="32">
        <v>562</v>
      </c>
      <c r="B175" s="13" t="s">
        <v>180</v>
      </c>
      <c r="C175" s="15">
        <v>8869</v>
      </c>
      <c r="D175" s="15">
        <f>Ikärakenne[[#This Row],[Laskennalliset kustannukset, IKÄRAKENNE yhteensä, €]]</f>
        <v>13323421.74</v>
      </c>
      <c r="E175" s="15">
        <f>'Lask. kustannukset MUUT'!AD181</f>
        <v>2291551.8434496862</v>
      </c>
      <c r="F175" s="231">
        <f>Yhteenveto[[#This Row],[Ikärakenne, laskennallinen kustannus]]+Yhteenveto[[#This Row],[Muut laskennalliset kustannukset ]]</f>
        <v>15614973.583449686</v>
      </c>
      <c r="G175" s="451">
        <v>1516.35</v>
      </c>
      <c r="H175" s="17">
        <v>13448508.149999999</v>
      </c>
      <c r="I175" s="339">
        <f>Yhteenveto[[#This Row],[Laskennalliset kustannukset yhteensä]]-Yhteenveto[[#This Row],[Omarahoitusosuus, €]]</f>
        <v>2166465.4334496874</v>
      </c>
      <c r="J175" s="33">
        <f>Lisäosat!U176</f>
        <v>457856.43257247051</v>
      </c>
      <c r="K175" s="34">
        <f>'Muut lis_väh'!Q173</f>
        <v>-790996.14612641127</v>
      </c>
      <c r="L175" s="231">
        <f>Yhteenveto[[#This Row],[Valtionosuus omarahoitusosuuden jälkeen (välisumma)]]+Yhteenveto[[#This Row],[Lisäosat yhteensä]]+Yhteenveto[[#This Row],[Valtionosuuteen tehtävät vähennykset ja lisäykset, netto]]</f>
        <v>1833325.7198957466</v>
      </c>
      <c r="M175" s="34">
        <f>'Verotuloihin perust tasaus'!N180</f>
        <v>3263870.9790687361</v>
      </c>
      <c r="N175" s="303">
        <f>SUM(Yhteenveto[[#This Row],[Valtionosuus ennen verotuloihin perustuvaa valtionosuuden tasausta]]+Yhteenveto[[#This Row],[Verotuloihin perustuva valtionosuuden tasaus]])</f>
        <v>5097196.6989644822</v>
      </c>
      <c r="O175" s="241">
        <f>Verokorvaukset!G173</f>
        <v>1068449.8568136189</v>
      </c>
      <c r="P175" s="372">
        <f>SUM(Yhteenveto[[#This Row],[Kunnan  peruspalvelujen valtionosuus ]:[Veroperustemuutoksista johtuvien veromenetysten korvaus]])</f>
        <v>6165646.5557781011</v>
      </c>
      <c r="Q175" s="34">
        <f>Kotikuntakorvaus!F177</f>
        <v>-235116.52710000018</v>
      </c>
      <c r="R175" s="341">
        <f>+Yhteenveto[[#This Row],[Kunnan  peruspalvelujen valtionosuus ]]+Yhteenveto[[#This Row],[Veroperustemuutoksista johtuvien veromenetysten korvaus]]+Yhteenveto[[#This Row],[Kotikuntakorvaus, netto]]</f>
        <v>5930530.0286781006</v>
      </c>
      <c r="S175" s="11"/>
      <c r="T175"/>
    </row>
    <row r="176" spans="1:20" ht="15" x14ac:dyDescent="0.25">
      <c r="A176" s="32">
        <v>563</v>
      </c>
      <c r="B176" s="13" t="s">
        <v>181</v>
      </c>
      <c r="C176" s="15">
        <v>6912</v>
      </c>
      <c r="D176" s="15">
        <f>Ikärakenne[[#This Row],[Laskennalliset kustannukset, IKÄRAKENNE yhteensä, €]]</f>
        <v>11922459.219999999</v>
      </c>
      <c r="E176" s="15">
        <f>'Lask. kustannukset MUUT'!AD182</f>
        <v>1738657.588812907</v>
      </c>
      <c r="F176" s="231">
        <f>Yhteenveto[[#This Row],[Ikärakenne, laskennallinen kustannus]]+Yhteenveto[[#This Row],[Muut laskennalliset kustannukset ]]</f>
        <v>13661116.808812905</v>
      </c>
      <c r="G176" s="451">
        <v>1516.35</v>
      </c>
      <c r="H176" s="17">
        <v>10481011.199999999</v>
      </c>
      <c r="I176" s="339">
        <f>Yhteenveto[[#This Row],[Laskennalliset kustannukset yhteensä]]-Yhteenveto[[#This Row],[Omarahoitusosuus, €]]</f>
        <v>3180105.6088129058</v>
      </c>
      <c r="J176" s="33">
        <f>Lisäosat!U177</f>
        <v>445347.11707917677</v>
      </c>
      <c r="K176" s="34">
        <f>'Muut lis_väh'!Q174</f>
        <v>-2092536.5418769256</v>
      </c>
      <c r="L176" s="231">
        <f>Yhteenveto[[#This Row],[Valtionosuus omarahoitusosuuden jälkeen (välisumma)]]+Yhteenveto[[#This Row],[Lisäosat yhteensä]]+Yhteenveto[[#This Row],[Valtionosuuteen tehtävät vähennykset ja lisäykset, netto]]</f>
        <v>1532916.1840151572</v>
      </c>
      <c r="M176" s="34">
        <f>'Verotuloihin perust tasaus'!N181</f>
        <v>3217692.8137911106</v>
      </c>
      <c r="N176" s="303">
        <f>SUM(Yhteenveto[[#This Row],[Valtionosuus ennen verotuloihin perustuvaa valtionosuuden tasausta]]+Yhteenveto[[#This Row],[Verotuloihin perustuva valtionosuuden tasaus]])</f>
        <v>4750608.9978062678</v>
      </c>
      <c r="O176" s="241">
        <f>Verokorvaukset!G174</f>
        <v>785102.61097317841</v>
      </c>
      <c r="P176" s="372">
        <f>SUM(Yhteenveto[[#This Row],[Kunnan  peruspalvelujen valtionosuus ]:[Veroperustemuutoksista johtuvien veromenetysten korvaus]])</f>
        <v>5535711.6087794462</v>
      </c>
      <c r="Q176" s="34">
        <f>Kotikuntakorvaus!F178</f>
        <v>111682.43400000007</v>
      </c>
      <c r="R176" s="341">
        <f>+Yhteenveto[[#This Row],[Kunnan  peruspalvelujen valtionosuus ]]+Yhteenveto[[#This Row],[Veroperustemuutoksista johtuvien veromenetysten korvaus]]+Yhteenveto[[#This Row],[Kotikuntakorvaus, netto]]</f>
        <v>5647394.0427794466</v>
      </c>
      <c r="S176" s="11"/>
      <c r="T176"/>
    </row>
    <row r="177" spans="1:20" ht="15" x14ac:dyDescent="0.25">
      <c r="A177" s="32">
        <v>564</v>
      </c>
      <c r="B177" s="13" t="s">
        <v>182</v>
      </c>
      <c r="C177" s="15">
        <v>216152</v>
      </c>
      <c r="D177" s="15">
        <f>Ikärakenne[[#This Row],[Laskennalliset kustannukset, IKÄRAKENNE yhteensä, €]]</f>
        <v>372483940.28999996</v>
      </c>
      <c r="E177" s="15">
        <f>'Lask. kustannukset MUUT'!AD183</f>
        <v>66965201.892277583</v>
      </c>
      <c r="F177" s="231">
        <f>Yhteenveto[[#This Row],[Ikärakenne, laskennallinen kustannus]]+Yhteenveto[[#This Row],[Muut laskennalliset kustannukset ]]</f>
        <v>439449142.18227756</v>
      </c>
      <c r="G177" s="451">
        <v>1516.35</v>
      </c>
      <c r="H177" s="17">
        <v>327762085.19999999</v>
      </c>
      <c r="I177" s="339">
        <f>Yhteenveto[[#This Row],[Laskennalliset kustannukset yhteensä]]-Yhteenveto[[#This Row],[Omarahoitusosuus, €]]</f>
        <v>111687056.98227757</v>
      </c>
      <c r="J177" s="33">
        <f>Lisäosat!U178</f>
        <v>9988429.1212210394</v>
      </c>
      <c r="K177" s="34">
        <f>'Muut lis_väh'!Q175</f>
        <v>-37315372.920716554</v>
      </c>
      <c r="L177" s="231">
        <f>Yhteenveto[[#This Row],[Valtionosuus omarahoitusosuuden jälkeen (välisumma)]]+Yhteenveto[[#This Row],[Lisäosat yhteensä]]+Yhteenveto[[#This Row],[Valtionosuuteen tehtävät vähennykset ja lisäykset, netto]]</f>
        <v>84360113.182782054</v>
      </c>
      <c r="M177" s="34">
        <f>'Verotuloihin perust tasaus'!N182</f>
        <v>38989413.742971316</v>
      </c>
      <c r="N177" s="303">
        <f>SUM(Yhteenveto[[#This Row],[Valtionosuus ennen verotuloihin perustuvaa valtionosuuden tasausta]]+Yhteenveto[[#This Row],[Verotuloihin perustuva valtionosuuden tasaus]])</f>
        <v>123349526.92575337</v>
      </c>
      <c r="O177" s="241">
        <f>Verokorvaukset!G175</f>
        <v>19287193.528433032</v>
      </c>
      <c r="P177" s="372">
        <f>SUM(Yhteenveto[[#This Row],[Kunnan  peruspalvelujen valtionosuus ]:[Veroperustemuutoksista johtuvien veromenetysten korvaus]])</f>
        <v>142636720.45418641</v>
      </c>
      <c r="Q177" s="34">
        <f>Kotikuntakorvaus!F179</f>
        <v>-14987065.874939997</v>
      </c>
      <c r="R177" s="341">
        <f>+Yhteenveto[[#This Row],[Kunnan  peruspalvelujen valtionosuus ]]+Yhteenveto[[#This Row],[Veroperustemuutoksista johtuvien veromenetysten korvaus]]+Yhteenveto[[#This Row],[Kotikuntakorvaus, netto]]</f>
        <v>127649654.57924642</v>
      </c>
      <c r="S177" s="11"/>
      <c r="T177"/>
    </row>
    <row r="178" spans="1:20" ht="15" x14ac:dyDescent="0.25">
      <c r="A178" s="32">
        <v>576</v>
      </c>
      <c r="B178" s="13" t="s">
        <v>183</v>
      </c>
      <c r="C178" s="15">
        <v>2676</v>
      </c>
      <c r="D178" s="15">
        <f>Ikärakenne[[#This Row],[Laskennalliset kustannukset, IKÄRAKENNE yhteensä, €]]</f>
        <v>2807492.14</v>
      </c>
      <c r="E178" s="15">
        <f>'Lask. kustannukset MUUT'!AD184</f>
        <v>1062358.8109821891</v>
      </c>
      <c r="F178" s="231">
        <f>Yhteenveto[[#This Row],[Ikärakenne, laskennallinen kustannus]]+Yhteenveto[[#This Row],[Muut laskennalliset kustannukset ]]</f>
        <v>3869850.9509821893</v>
      </c>
      <c r="G178" s="451">
        <v>1516.35</v>
      </c>
      <c r="H178" s="17">
        <v>4057752.5999999996</v>
      </c>
      <c r="I178" s="339">
        <f>Yhteenveto[[#This Row],[Laskennalliset kustannukset yhteensä]]-Yhteenveto[[#This Row],[Omarahoitusosuus, €]]</f>
        <v>-187901.64901781036</v>
      </c>
      <c r="J178" s="33">
        <f>Lisäosat!U179</f>
        <v>379801.80566287565</v>
      </c>
      <c r="K178" s="34">
        <f>'Muut lis_väh'!Q176</f>
        <v>455976.88477112242</v>
      </c>
      <c r="L178" s="231">
        <f>Yhteenveto[[#This Row],[Valtionosuus omarahoitusosuuden jälkeen (välisumma)]]+Yhteenveto[[#This Row],[Lisäosat yhteensä]]+Yhteenveto[[#This Row],[Valtionosuuteen tehtävät vähennykset ja lisäykset, netto]]</f>
        <v>647877.04141618777</v>
      </c>
      <c r="M178" s="34">
        <f>'Verotuloihin perust tasaus'!N183</f>
        <v>797083.83000727149</v>
      </c>
      <c r="N178" s="303">
        <f>SUM(Yhteenveto[[#This Row],[Valtionosuus ennen verotuloihin perustuvaa valtionosuuden tasausta]]+Yhteenveto[[#This Row],[Verotuloihin perustuva valtionosuuden tasaus]])</f>
        <v>1444960.8714234591</v>
      </c>
      <c r="O178" s="241">
        <f>Verokorvaukset!G176</f>
        <v>493033.59941564314</v>
      </c>
      <c r="P178" s="372">
        <f>SUM(Yhteenveto[[#This Row],[Kunnan  peruspalvelujen valtionosuus ]:[Veroperustemuutoksista johtuvien veromenetysten korvaus]])</f>
        <v>1937994.4708391023</v>
      </c>
      <c r="Q178" s="34">
        <f>Kotikuntakorvaus!F180</f>
        <v>-70009.884000000005</v>
      </c>
      <c r="R178" s="341">
        <f>+Yhteenveto[[#This Row],[Kunnan  peruspalvelujen valtionosuus ]]+Yhteenveto[[#This Row],[Veroperustemuutoksista johtuvien veromenetysten korvaus]]+Yhteenveto[[#This Row],[Kotikuntakorvaus, netto]]</f>
        <v>1867984.5868391022</v>
      </c>
      <c r="S178" s="11"/>
      <c r="T178"/>
    </row>
    <row r="179" spans="1:20" ht="15" x14ac:dyDescent="0.25">
      <c r="A179" s="32">
        <v>577</v>
      </c>
      <c r="B179" s="13" t="s">
        <v>184</v>
      </c>
      <c r="C179" s="15">
        <v>11221</v>
      </c>
      <c r="D179" s="15">
        <f>Ikärakenne[[#This Row],[Laskennalliset kustannukset, IKÄRAKENNE yhteensä, €]]</f>
        <v>21881916.480000004</v>
      </c>
      <c r="E179" s="15">
        <f>'Lask. kustannukset MUUT'!AD185</f>
        <v>2412677.4254517416</v>
      </c>
      <c r="F179" s="231">
        <f>Yhteenveto[[#This Row],[Ikärakenne, laskennallinen kustannus]]+Yhteenveto[[#This Row],[Muut laskennalliset kustannukset ]]</f>
        <v>24294593.905451745</v>
      </c>
      <c r="G179" s="451">
        <v>1516.35</v>
      </c>
      <c r="H179" s="17">
        <v>17014963.349999998</v>
      </c>
      <c r="I179" s="339">
        <f>Yhteenveto[[#This Row],[Laskennalliset kustannukset yhteensä]]-Yhteenveto[[#This Row],[Omarahoitusosuus, €]]</f>
        <v>7279630.555451747</v>
      </c>
      <c r="J179" s="33">
        <f>Lisäosat!U180</f>
        <v>354932.471913721</v>
      </c>
      <c r="K179" s="34">
        <f>'Muut lis_väh'!Q177</f>
        <v>-570829.15676650871</v>
      </c>
      <c r="L179" s="231">
        <f>Yhteenveto[[#This Row],[Valtionosuus omarahoitusosuuden jälkeen (välisumma)]]+Yhteenveto[[#This Row],[Lisäosat yhteensä]]+Yhteenveto[[#This Row],[Valtionosuuteen tehtävät vähennykset ja lisäykset, netto]]</f>
        <v>7063733.8705989597</v>
      </c>
      <c r="M179" s="34">
        <f>'Verotuloihin perust tasaus'!N184</f>
        <v>2866965.2672437085</v>
      </c>
      <c r="N179" s="303">
        <f>SUM(Yhteenveto[[#This Row],[Valtionosuus ennen verotuloihin perustuvaa valtionosuuden tasausta]]+Yhteenveto[[#This Row],[Verotuloihin perustuva valtionosuuden tasaus]])</f>
        <v>9930699.1378426682</v>
      </c>
      <c r="O179" s="241">
        <f>Verokorvaukset!G177</f>
        <v>818856.50184525666</v>
      </c>
      <c r="P179" s="372">
        <f>SUM(Yhteenveto[[#This Row],[Kunnan  peruspalvelujen valtionosuus ]:[Veroperustemuutoksista johtuvien veromenetysten korvaus]])</f>
        <v>10749555.639687926</v>
      </c>
      <c r="Q179" s="34">
        <f>Kotikuntakorvaus!F181</f>
        <v>13085.180699999968</v>
      </c>
      <c r="R179" s="341">
        <f>+Yhteenveto[[#This Row],[Kunnan  peruspalvelujen valtionosuus ]]+Yhteenveto[[#This Row],[Veroperustemuutoksista johtuvien veromenetysten korvaus]]+Yhteenveto[[#This Row],[Kotikuntakorvaus, netto]]</f>
        <v>10762640.820387926</v>
      </c>
      <c r="S179" s="11"/>
      <c r="T179"/>
    </row>
    <row r="180" spans="1:20" ht="15" x14ac:dyDescent="0.25">
      <c r="A180" s="32">
        <v>578</v>
      </c>
      <c r="B180" s="13" t="s">
        <v>185</v>
      </c>
      <c r="C180" s="15">
        <v>2990</v>
      </c>
      <c r="D180" s="15">
        <f>Ikärakenne[[#This Row],[Laskennalliset kustannukset, IKÄRAKENNE yhteensä, €]]</f>
        <v>3886122.11</v>
      </c>
      <c r="E180" s="15">
        <f>'Lask. kustannukset MUUT'!AD186</f>
        <v>1276641.3374438146</v>
      </c>
      <c r="F180" s="231">
        <f>Yhteenveto[[#This Row],[Ikärakenne, laskennallinen kustannus]]+Yhteenveto[[#This Row],[Muut laskennalliset kustannukset ]]</f>
        <v>5162763.4474438149</v>
      </c>
      <c r="G180" s="451">
        <v>1516.35</v>
      </c>
      <c r="H180" s="17">
        <v>4533886.5</v>
      </c>
      <c r="I180" s="339">
        <f>Yhteenveto[[#This Row],[Laskennalliset kustannukset yhteensä]]-Yhteenveto[[#This Row],[Omarahoitusosuus, €]]</f>
        <v>628876.94744381495</v>
      </c>
      <c r="J180" s="33">
        <f>Lisäosat!U181</f>
        <v>287587.70576818276</v>
      </c>
      <c r="K180" s="34">
        <f>'Muut lis_väh'!Q178</f>
        <v>-671335.35924941034</v>
      </c>
      <c r="L180" s="231">
        <f>Yhteenveto[[#This Row],[Valtionosuus omarahoitusosuuden jälkeen (välisumma)]]+Yhteenveto[[#This Row],[Lisäosat yhteensä]]+Yhteenveto[[#This Row],[Valtionosuuteen tehtävät vähennykset ja lisäykset, netto]]</f>
        <v>245129.29396258737</v>
      </c>
      <c r="M180" s="34">
        <f>'Verotuloihin perust tasaus'!N185</f>
        <v>1704135.1559823232</v>
      </c>
      <c r="N180" s="303">
        <f>SUM(Yhteenveto[[#This Row],[Valtionosuus ennen verotuloihin perustuvaa valtionosuuden tasausta]]+Yhteenveto[[#This Row],[Verotuloihin perustuva valtionosuuden tasaus]])</f>
        <v>1949264.4499449106</v>
      </c>
      <c r="O180" s="241">
        <f>Verokorvaukset!G178</f>
        <v>482484.24340572982</v>
      </c>
      <c r="P180" s="372">
        <f>SUM(Yhteenveto[[#This Row],[Kunnan  peruspalvelujen valtionosuus ]:[Veroperustemuutoksista johtuvien veromenetysten korvaus]])</f>
        <v>2431748.6933506406</v>
      </c>
      <c r="Q180" s="34">
        <f>Kotikuntakorvaus!F182</f>
        <v>-14918.772900000004</v>
      </c>
      <c r="R180" s="341">
        <f>+Yhteenveto[[#This Row],[Kunnan  peruspalvelujen valtionosuus ]]+Yhteenveto[[#This Row],[Veroperustemuutoksista johtuvien veromenetysten korvaus]]+Yhteenveto[[#This Row],[Kotikuntakorvaus, netto]]</f>
        <v>2416829.9204506404</v>
      </c>
      <c r="S180" s="11"/>
      <c r="T180"/>
    </row>
    <row r="181" spans="1:20" ht="15" x14ac:dyDescent="0.25">
      <c r="A181" s="32">
        <v>580</v>
      </c>
      <c r="B181" s="13" t="s">
        <v>186</v>
      </c>
      <c r="C181" s="15">
        <v>4300</v>
      </c>
      <c r="D181" s="15">
        <f>Ikärakenne[[#This Row],[Laskennalliset kustannukset, IKÄRAKENNE yhteensä, €]]</f>
        <v>4700665.1500000004</v>
      </c>
      <c r="E181" s="15">
        <f>'Lask. kustannukset MUUT'!AD187</f>
        <v>1430304.4155873524</v>
      </c>
      <c r="F181" s="231">
        <f>Yhteenveto[[#This Row],[Ikärakenne, laskennallinen kustannus]]+Yhteenveto[[#This Row],[Muut laskennalliset kustannukset ]]</f>
        <v>6130969.565587353</v>
      </c>
      <c r="G181" s="451">
        <v>1516.35</v>
      </c>
      <c r="H181" s="17">
        <v>6520305</v>
      </c>
      <c r="I181" s="339">
        <f>Yhteenveto[[#This Row],[Laskennalliset kustannukset yhteensä]]-Yhteenveto[[#This Row],[Omarahoitusosuus, €]]</f>
        <v>-389335.43441264704</v>
      </c>
      <c r="J181" s="33">
        <f>Lisäosat!U182</f>
        <v>705052.14019302605</v>
      </c>
      <c r="K181" s="34">
        <f>'Muut lis_väh'!Q179</f>
        <v>-697944.53269752976</v>
      </c>
      <c r="L181" s="231">
        <f>Yhteenveto[[#This Row],[Valtionosuus omarahoitusosuuden jälkeen (välisumma)]]+Yhteenveto[[#This Row],[Lisäosat yhteensä]]+Yhteenveto[[#This Row],[Valtionosuuteen tehtävät vähennykset ja lisäykset, netto]]</f>
        <v>-382227.82691715076</v>
      </c>
      <c r="M181" s="34">
        <f>'Verotuloihin perust tasaus'!N186</f>
        <v>2078654.1748938265</v>
      </c>
      <c r="N181" s="303">
        <f>SUM(Yhteenveto[[#This Row],[Valtionosuus ennen verotuloihin perustuvaa valtionosuuden tasausta]]+Yhteenveto[[#This Row],[Verotuloihin perustuva valtionosuuden tasaus]])</f>
        <v>1696426.3479766757</v>
      </c>
      <c r="O181" s="241">
        <f>Verokorvaukset!G179</f>
        <v>775989.98996116826</v>
      </c>
      <c r="P181" s="372">
        <f>SUM(Yhteenveto[[#This Row],[Kunnan  peruspalvelujen valtionosuus ]:[Veroperustemuutoksista johtuvien veromenetysten korvaus]])</f>
        <v>2472416.337937844</v>
      </c>
      <c r="Q181" s="34">
        <f>Kotikuntakorvaus!F183</f>
        <v>248451.74310000005</v>
      </c>
      <c r="R181" s="341">
        <f>+Yhteenveto[[#This Row],[Kunnan  peruspalvelujen valtionosuus ]]+Yhteenveto[[#This Row],[Veroperustemuutoksista johtuvien veromenetysten korvaus]]+Yhteenveto[[#This Row],[Kotikuntakorvaus, netto]]</f>
        <v>2720868.0810378441</v>
      </c>
      <c r="S181" s="11"/>
      <c r="T181"/>
    </row>
    <row r="182" spans="1:20" ht="15" x14ac:dyDescent="0.25">
      <c r="A182" s="32">
        <v>581</v>
      </c>
      <c r="B182" s="13" t="s">
        <v>187</v>
      </c>
      <c r="C182" s="15">
        <v>6069</v>
      </c>
      <c r="D182" s="15">
        <f>Ikärakenne[[#This Row],[Laskennalliset kustannukset, IKÄRAKENNE yhteensä, €]]</f>
        <v>8565294.6000000015</v>
      </c>
      <c r="E182" s="15">
        <f>'Lask. kustannukset MUUT'!AD188</f>
        <v>2048445.3698731554</v>
      </c>
      <c r="F182" s="231">
        <f>Yhteenveto[[#This Row],[Ikärakenne, laskennallinen kustannus]]+Yhteenveto[[#This Row],[Muut laskennalliset kustannukset ]]</f>
        <v>10613739.969873156</v>
      </c>
      <c r="G182" s="451">
        <v>1516.35</v>
      </c>
      <c r="H182" s="17">
        <v>9202728.1500000004</v>
      </c>
      <c r="I182" s="339">
        <f>Yhteenveto[[#This Row],[Laskennalliset kustannukset yhteensä]]-Yhteenveto[[#This Row],[Omarahoitusosuus, €]]</f>
        <v>1411011.819873156</v>
      </c>
      <c r="J182" s="33">
        <f>Lisäosat!U183</f>
        <v>517368.59213406075</v>
      </c>
      <c r="K182" s="34">
        <f>'Muut lis_väh'!Q180</f>
        <v>-811240.39215173258</v>
      </c>
      <c r="L182" s="231">
        <f>Yhteenveto[[#This Row],[Valtionosuus omarahoitusosuuden jälkeen (välisumma)]]+Yhteenveto[[#This Row],[Lisäosat yhteensä]]+Yhteenveto[[#This Row],[Valtionosuuteen tehtävät vähennykset ja lisäykset, netto]]</f>
        <v>1117140.0198554844</v>
      </c>
      <c r="M182" s="34">
        <f>'Verotuloihin perust tasaus'!N187</f>
        <v>2241375.0476578511</v>
      </c>
      <c r="N182" s="303">
        <f>SUM(Yhteenveto[[#This Row],[Valtionosuus ennen verotuloihin perustuvaa valtionosuuden tasausta]]+Yhteenveto[[#This Row],[Verotuloihin perustuva valtionosuuden tasaus]])</f>
        <v>3358515.0675133355</v>
      </c>
      <c r="O182" s="241">
        <f>Verokorvaukset!G180</f>
        <v>807391.97562991991</v>
      </c>
      <c r="P182" s="372">
        <f>SUM(Yhteenveto[[#This Row],[Kunnan  peruspalvelujen valtionosuus ]:[Veroperustemuutoksista johtuvien veromenetysten korvaus]])</f>
        <v>4165907.0431432556</v>
      </c>
      <c r="Q182" s="34">
        <f>Kotikuntakorvaus!F184</f>
        <v>-31037.71524000002</v>
      </c>
      <c r="R182" s="341">
        <f>+Yhteenveto[[#This Row],[Kunnan  peruspalvelujen valtionosuus ]]+Yhteenveto[[#This Row],[Veroperustemuutoksista johtuvien veromenetysten korvaus]]+Yhteenveto[[#This Row],[Kotikuntakorvaus, netto]]</f>
        <v>4134869.3279032558</v>
      </c>
      <c r="S182" s="11"/>
      <c r="T182"/>
    </row>
    <row r="183" spans="1:20" ht="15" x14ac:dyDescent="0.25">
      <c r="A183" s="32">
        <v>583</v>
      </c>
      <c r="B183" s="13" t="s">
        <v>188</v>
      </c>
      <c r="C183" s="15">
        <v>910</v>
      </c>
      <c r="D183" s="15">
        <f>Ikärakenne[[#This Row],[Laskennalliset kustannukset, IKÄRAKENNE yhteensä, €]]</f>
        <v>870709.85</v>
      </c>
      <c r="E183" s="15">
        <f>'Lask. kustannukset MUUT'!AD189</f>
        <v>969287.2935786905</v>
      </c>
      <c r="F183" s="231">
        <f>Yhteenveto[[#This Row],[Ikärakenne, laskennallinen kustannus]]+Yhteenveto[[#This Row],[Muut laskennalliset kustannukset ]]</f>
        <v>1839997.1435786905</v>
      </c>
      <c r="G183" s="451">
        <v>1516.35</v>
      </c>
      <c r="H183" s="17">
        <v>1379878.5</v>
      </c>
      <c r="I183" s="339">
        <f>Yhteenveto[[#This Row],[Laskennalliset kustannukset yhteensä]]-Yhteenveto[[#This Row],[Omarahoitusosuus, €]]</f>
        <v>460118.64357869048</v>
      </c>
      <c r="J183" s="33">
        <f>Lisäosat!U184</f>
        <v>375851.93559661764</v>
      </c>
      <c r="K183" s="34">
        <f>'Muut lis_väh'!Q181</f>
        <v>-251078.67961654722</v>
      </c>
      <c r="L183" s="231">
        <f>Yhteenveto[[#This Row],[Valtionosuus omarahoitusosuuden jälkeen (välisumma)]]+Yhteenveto[[#This Row],[Lisäosat yhteensä]]+Yhteenveto[[#This Row],[Valtionosuuteen tehtävät vähennykset ja lisäykset, netto]]</f>
        <v>584891.89955876092</v>
      </c>
      <c r="M183" s="34">
        <f>'Verotuloihin perust tasaus'!N188</f>
        <v>-9853.4731088312365</v>
      </c>
      <c r="N183" s="303">
        <f>SUM(Yhteenveto[[#This Row],[Valtionosuus ennen verotuloihin perustuvaa valtionosuuden tasausta]]+Yhteenveto[[#This Row],[Verotuloihin perustuva valtionosuuden tasaus]])</f>
        <v>575038.42644992971</v>
      </c>
      <c r="O183" s="241">
        <f>Verokorvaukset!G181</f>
        <v>124681.68871278936</v>
      </c>
      <c r="P183" s="372">
        <f>SUM(Yhteenveto[[#This Row],[Kunnan  peruspalvelujen valtionosuus ]:[Veroperustemuutoksista johtuvien veromenetysten korvaus]])</f>
        <v>699720.11516271904</v>
      </c>
      <c r="Q183" s="34">
        <f>Kotikuntakorvaus!F185</f>
        <v>125184.34019999999</v>
      </c>
      <c r="R183" s="341">
        <f>+Yhteenveto[[#This Row],[Kunnan  peruspalvelujen valtionosuus ]]+Yhteenveto[[#This Row],[Veroperustemuutoksista johtuvien veromenetysten korvaus]]+Yhteenveto[[#This Row],[Kotikuntakorvaus, netto]]</f>
        <v>824904.45536271902</v>
      </c>
      <c r="S183" s="11"/>
      <c r="T183"/>
    </row>
    <row r="184" spans="1:20" ht="15" x14ac:dyDescent="0.25">
      <c r="A184" s="32">
        <v>584</v>
      </c>
      <c r="B184" s="13" t="s">
        <v>189</v>
      </c>
      <c r="C184" s="15">
        <v>2594</v>
      </c>
      <c r="D184" s="15">
        <f>Ikärakenne[[#This Row],[Laskennalliset kustannukset, IKÄRAKENNE yhteensä, €]]</f>
        <v>6568811.2199999997</v>
      </c>
      <c r="E184" s="15">
        <f>'Lask. kustannukset MUUT'!AD190</f>
        <v>1030892.8399995364</v>
      </c>
      <c r="F184" s="231">
        <f>Yhteenveto[[#This Row],[Ikärakenne, laskennallinen kustannus]]+Yhteenveto[[#This Row],[Muut laskennalliset kustannukset ]]</f>
        <v>7599704.0599995358</v>
      </c>
      <c r="G184" s="451">
        <v>1516.35</v>
      </c>
      <c r="H184" s="17">
        <v>3933411.9</v>
      </c>
      <c r="I184" s="339">
        <f>Yhteenveto[[#This Row],[Laskennalliset kustannukset yhteensä]]-Yhteenveto[[#This Row],[Omarahoitusosuus, €]]</f>
        <v>3666292.1599995359</v>
      </c>
      <c r="J184" s="33">
        <f>Lisäosat!U185</f>
        <v>450258.3322065011</v>
      </c>
      <c r="K184" s="34">
        <f>'Muut lis_väh'!Q182</f>
        <v>-1000186.3828912708</v>
      </c>
      <c r="L184" s="231">
        <f>Yhteenveto[[#This Row],[Valtionosuus omarahoitusosuuden jälkeen (välisumma)]]+Yhteenveto[[#This Row],[Lisäosat yhteensä]]+Yhteenveto[[#This Row],[Valtionosuuteen tehtävät vähennykset ja lisäykset, netto]]</f>
        <v>3116364.1093147662</v>
      </c>
      <c r="M184" s="34">
        <f>'Verotuloihin perust tasaus'!N189</f>
        <v>1813328.7814940433</v>
      </c>
      <c r="N184" s="303">
        <f>SUM(Yhteenveto[[#This Row],[Valtionosuus ennen verotuloihin perustuvaa valtionosuuden tasausta]]+Yhteenveto[[#This Row],[Verotuloihin perustuva valtionosuuden tasaus]])</f>
        <v>4929692.8908088095</v>
      </c>
      <c r="O184" s="241">
        <f>Verokorvaukset!G182</f>
        <v>395993.26597830694</v>
      </c>
      <c r="P184" s="372">
        <f>SUM(Yhteenveto[[#This Row],[Kunnan  peruspalvelujen valtionosuus ]:[Veroperustemuutoksista johtuvien veromenetysten korvaus]])</f>
        <v>5325686.1567871161</v>
      </c>
      <c r="Q184" s="34">
        <f>Kotikuntakorvaus!F186</f>
        <v>-3333.8040000000001</v>
      </c>
      <c r="R184" s="341">
        <f>+Yhteenveto[[#This Row],[Kunnan  peruspalvelujen valtionosuus ]]+Yhteenveto[[#This Row],[Veroperustemuutoksista johtuvien veromenetysten korvaus]]+Yhteenveto[[#This Row],[Kotikuntakorvaus, netto]]</f>
        <v>5322352.3527871165</v>
      </c>
      <c r="S184" s="11"/>
      <c r="T184"/>
    </row>
    <row r="185" spans="1:20" ht="15" x14ac:dyDescent="0.25">
      <c r="A185" s="32">
        <v>592</v>
      </c>
      <c r="B185" s="13" t="s">
        <v>190</v>
      </c>
      <c r="C185" s="15">
        <v>3552</v>
      </c>
      <c r="D185" s="15">
        <f>Ikärakenne[[#This Row],[Laskennalliset kustannukset, IKÄRAKENNE yhteensä, €]]</f>
        <v>6478822.2100000009</v>
      </c>
      <c r="E185" s="15">
        <f>'Lask. kustannukset MUUT'!AD191</f>
        <v>1011902.9266588822</v>
      </c>
      <c r="F185" s="231">
        <f>Yhteenveto[[#This Row],[Ikärakenne, laskennallinen kustannus]]+Yhteenveto[[#This Row],[Muut laskennalliset kustannukset ]]</f>
        <v>7490725.1366588827</v>
      </c>
      <c r="G185" s="451">
        <v>1516.35</v>
      </c>
      <c r="H185" s="17">
        <v>5386075.1999999993</v>
      </c>
      <c r="I185" s="339">
        <f>Yhteenveto[[#This Row],[Laskennalliset kustannukset yhteensä]]-Yhteenveto[[#This Row],[Omarahoitusosuus, €]]</f>
        <v>2104649.9366588835</v>
      </c>
      <c r="J185" s="33">
        <f>Lisäosat!U186</f>
        <v>203307.85577435751</v>
      </c>
      <c r="K185" s="34">
        <f>'Muut lis_väh'!Q183</f>
        <v>-846442.93241183204</v>
      </c>
      <c r="L185" s="231">
        <f>Yhteenveto[[#This Row],[Valtionosuus omarahoitusosuuden jälkeen (välisumma)]]+Yhteenveto[[#This Row],[Lisäosat yhteensä]]+Yhteenveto[[#This Row],[Valtionosuuteen tehtävät vähennykset ja lisäykset, netto]]</f>
        <v>1461514.8600214089</v>
      </c>
      <c r="M185" s="34">
        <f>'Verotuloihin perust tasaus'!N190</f>
        <v>1753917.2355241368</v>
      </c>
      <c r="N185" s="303">
        <f>SUM(Yhteenveto[[#This Row],[Valtionosuus ennen verotuloihin perustuvaa valtionosuuden tasausta]]+Yhteenveto[[#This Row],[Verotuloihin perustuva valtionosuuden tasaus]])</f>
        <v>3215432.0955455457</v>
      </c>
      <c r="O185" s="241">
        <f>Verokorvaukset!G183</f>
        <v>406327.41233305895</v>
      </c>
      <c r="P185" s="372">
        <f>SUM(Yhteenveto[[#This Row],[Kunnan  peruspalvelujen valtionosuus ]:[Veroperustemuutoksista johtuvien veromenetysten korvaus]])</f>
        <v>3621759.5078786048</v>
      </c>
      <c r="Q185" s="34">
        <f>Kotikuntakorvaus!F187</f>
        <v>132318.68076000002</v>
      </c>
      <c r="R185" s="341">
        <f>+Yhteenveto[[#This Row],[Kunnan  peruspalvelujen valtionosuus ]]+Yhteenveto[[#This Row],[Veroperustemuutoksista johtuvien veromenetysten korvaus]]+Yhteenveto[[#This Row],[Kotikuntakorvaus, netto]]</f>
        <v>3754078.1886386047</v>
      </c>
      <c r="S185" s="11"/>
      <c r="T185"/>
    </row>
    <row r="186" spans="1:20" ht="15" x14ac:dyDescent="0.25">
      <c r="A186" s="32">
        <v>593</v>
      </c>
      <c r="B186" s="13" t="s">
        <v>191</v>
      </c>
      <c r="C186" s="15">
        <v>17178</v>
      </c>
      <c r="D186" s="15">
        <f>Ikärakenne[[#This Row],[Laskennalliset kustannukset, IKÄRAKENNE yhteensä, €]]</f>
        <v>21985376.880000003</v>
      </c>
      <c r="E186" s="15">
        <f>'Lask. kustannukset MUUT'!AD192</f>
        <v>6285666.0136987474</v>
      </c>
      <c r="F186" s="231">
        <f>Yhteenveto[[#This Row],[Ikärakenne, laskennallinen kustannus]]+Yhteenveto[[#This Row],[Muut laskennalliset kustannukset ]]</f>
        <v>28271042.893698752</v>
      </c>
      <c r="G186" s="451">
        <v>1516.35</v>
      </c>
      <c r="H186" s="17">
        <v>26047860.299999997</v>
      </c>
      <c r="I186" s="339">
        <f>Yhteenveto[[#This Row],[Laskennalliset kustannukset yhteensä]]-Yhteenveto[[#This Row],[Omarahoitusosuus, €]]</f>
        <v>2223182.5936987549</v>
      </c>
      <c r="J186" s="33">
        <f>Lisäosat!U187</f>
        <v>621179.25739445421</v>
      </c>
      <c r="K186" s="34">
        <f>'Muut lis_väh'!Q184</f>
        <v>-3613553.7132703597</v>
      </c>
      <c r="L186" s="231">
        <f>Yhteenveto[[#This Row],[Valtionosuus omarahoitusosuuden jälkeen (välisumma)]]+Yhteenveto[[#This Row],[Lisäosat yhteensä]]+Yhteenveto[[#This Row],[Valtionosuuteen tehtävät vähennykset ja lisäykset, netto]]</f>
        <v>-769191.86217715032</v>
      </c>
      <c r="M186" s="34">
        <f>'Verotuloihin perust tasaus'!N191</f>
        <v>6853820.7159299077</v>
      </c>
      <c r="N186" s="303">
        <f>SUM(Yhteenveto[[#This Row],[Valtionosuus ennen verotuloihin perustuvaa valtionosuuden tasausta]]+Yhteenveto[[#This Row],[Verotuloihin perustuva valtionosuuden tasaus]])</f>
        <v>6084628.8537527574</v>
      </c>
      <c r="O186" s="241">
        <f>Verokorvaukset!G184</f>
        <v>2213961.1966554299</v>
      </c>
      <c r="P186" s="372">
        <f>SUM(Yhteenveto[[#This Row],[Kunnan  peruspalvelujen valtionosuus ]:[Veroperustemuutoksista johtuvien veromenetysten korvaus]])</f>
        <v>8298590.0504081873</v>
      </c>
      <c r="Q186" s="34">
        <f>Kotikuntakorvaus!F188</f>
        <v>-209862.96180000016</v>
      </c>
      <c r="R186" s="341">
        <f>+Yhteenveto[[#This Row],[Kunnan  peruspalvelujen valtionosuus ]]+Yhteenveto[[#This Row],[Veroperustemuutoksista johtuvien veromenetysten korvaus]]+Yhteenveto[[#This Row],[Kotikuntakorvaus, netto]]</f>
        <v>8088727.0886081867</v>
      </c>
      <c r="S186" s="11"/>
      <c r="T186"/>
    </row>
    <row r="187" spans="1:20" ht="15" x14ac:dyDescent="0.25">
      <c r="A187" s="32">
        <v>595</v>
      </c>
      <c r="B187" s="13" t="s">
        <v>192</v>
      </c>
      <c r="C187" s="15">
        <v>3980</v>
      </c>
      <c r="D187" s="15">
        <f>Ikärakenne[[#This Row],[Laskennalliset kustannukset, IKÄRAKENNE yhteensä, €]]</f>
        <v>5319903.7899999991</v>
      </c>
      <c r="E187" s="15">
        <f>'Lask. kustannukset MUUT'!AD193</f>
        <v>1665423.8133396953</v>
      </c>
      <c r="F187" s="231">
        <f>Yhteenveto[[#This Row],[Ikärakenne, laskennallinen kustannus]]+Yhteenveto[[#This Row],[Muut laskennalliset kustannukset ]]</f>
        <v>6985327.6033396944</v>
      </c>
      <c r="G187" s="451">
        <v>1516.35</v>
      </c>
      <c r="H187" s="17">
        <v>6035073</v>
      </c>
      <c r="I187" s="339">
        <f>Yhteenveto[[#This Row],[Laskennalliset kustannukset yhteensä]]-Yhteenveto[[#This Row],[Omarahoitusosuus, €]]</f>
        <v>950254.60333969444</v>
      </c>
      <c r="J187" s="33">
        <f>Lisäosat!U188</f>
        <v>647519.43216487626</v>
      </c>
      <c r="K187" s="34">
        <f>'Muut lis_väh'!Q185</f>
        <v>728026.79003450018</v>
      </c>
      <c r="L187" s="231">
        <f>Yhteenveto[[#This Row],[Valtionosuus omarahoitusosuuden jälkeen (välisumma)]]+Yhteenveto[[#This Row],[Lisäosat yhteensä]]+Yhteenveto[[#This Row],[Valtionosuuteen tehtävät vähennykset ja lisäykset, netto]]</f>
        <v>2325800.8255390711</v>
      </c>
      <c r="M187" s="34">
        <f>'Verotuloihin perust tasaus'!N192</f>
        <v>2378526.304259249</v>
      </c>
      <c r="N187" s="303">
        <f>SUM(Yhteenveto[[#This Row],[Valtionosuus ennen verotuloihin perustuvaa valtionosuuden tasausta]]+Yhteenveto[[#This Row],[Verotuloihin perustuva valtionosuuden tasaus]])</f>
        <v>4704327.1297983201</v>
      </c>
      <c r="O187" s="241">
        <f>Verokorvaukset!G185</f>
        <v>796726.61720550968</v>
      </c>
      <c r="P187" s="372">
        <f>SUM(Yhteenveto[[#This Row],[Kunnan  peruspalvelujen valtionosuus ]:[Veroperustemuutoksista johtuvien veromenetysten korvaus]])</f>
        <v>5501053.74700383</v>
      </c>
      <c r="Q187" s="34">
        <f>Kotikuntakorvaus!F189</f>
        <v>77394.259860000049</v>
      </c>
      <c r="R187" s="341">
        <f>+Yhteenveto[[#This Row],[Kunnan  peruspalvelujen valtionosuus ]]+Yhteenveto[[#This Row],[Veroperustemuutoksista johtuvien veromenetysten korvaus]]+Yhteenveto[[#This Row],[Kotikuntakorvaus, netto]]</f>
        <v>5578448.0068638297</v>
      </c>
      <c r="S187" s="11"/>
      <c r="T187"/>
    </row>
    <row r="188" spans="1:20" ht="15" x14ac:dyDescent="0.25">
      <c r="A188" s="32">
        <v>598</v>
      </c>
      <c r="B188" s="13" t="s">
        <v>193</v>
      </c>
      <c r="C188" s="15">
        <v>19576</v>
      </c>
      <c r="D188" s="15">
        <f>Ikärakenne[[#This Row],[Laskennalliset kustannukset, IKÄRAKENNE yhteensä, €]]</f>
        <v>31865785.789999999</v>
      </c>
      <c r="E188" s="15">
        <f>'Lask. kustannukset MUUT'!AD194</f>
        <v>12869867.367945939</v>
      </c>
      <c r="F188" s="231">
        <f>Yhteenveto[[#This Row],[Ikärakenne, laskennallinen kustannus]]+Yhteenveto[[#This Row],[Muut laskennalliset kustannukset ]]</f>
        <v>44735653.157945938</v>
      </c>
      <c r="G188" s="451">
        <v>1516.35</v>
      </c>
      <c r="H188" s="17">
        <v>29684067.599999998</v>
      </c>
      <c r="I188" s="339">
        <f>Yhteenveto[[#This Row],[Laskennalliset kustannukset yhteensä]]-Yhteenveto[[#This Row],[Omarahoitusosuus, €]]</f>
        <v>15051585.557945941</v>
      </c>
      <c r="J188" s="33">
        <f>Lisäosat!U189</f>
        <v>930761.16661998047</v>
      </c>
      <c r="K188" s="34">
        <f>'Muut lis_väh'!Q186</f>
        <v>-11373567.430045933</v>
      </c>
      <c r="L188" s="231">
        <f>Yhteenveto[[#This Row],[Valtionosuus omarahoitusosuuden jälkeen (välisumma)]]+Yhteenveto[[#This Row],[Lisäosat yhteensä]]+Yhteenveto[[#This Row],[Valtionosuuteen tehtävät vähennykset ja lisäykset, netto]]</f>
        <v>4608779.2945199888</v>
      </c>
      <c r="M188" s="34">
        <f>'Verotuloihin perust tasaus'!N193</f>
        <v>1589719.8178722635</v>
      </c>
      <c r="N188" s="303">
        <f>SUM(Yhteenveto[[#This Row],[Valtionosuus ennen verotuloihin perustuvaa valtionosuuden tasausta]]+Yhteenveto[[#This Row],[Verotuloihin perustuva valtionosuuden tasaus]])</f>
        <v>6198499.1123922523</v>
      </c>
      <c r="O188" s="241">
        <f>Verokorvaukset!G186</f>
        <v>1775931.8268664251</v>
      </c>
      <c r="P188" s="372">
        <f>SUM(Yhteenveto[[#This Row],[Kunnan  peruspalvelujen valtionosuus ]:[Veroperustemuutoksista johtuvien veromenetysten korvaus]])</f>
        <v>7974430.9392586779</v>
      </c>
      <c r="Q188" s="34">
        <f>Kotikuntakorvaus!F190</f>
        <v>878624.0442</v>
      </c>
      <c r="R188" s="341">
        <f>+Yhteenveto[[#This Row],[Kunnan  peruspalvelujen valtionosuus ]]+Yhteenveto[[#This Row],[Veroperustemuutoksista johtuvien veromenetysten korvaus]]+Yhteenveto[[#This Row],[Kotikuntakorvaus, netto]]</f>
        <v>8853054.9834586773</v>
      </c>
      <c r="S188" s="11"/>
      <c r="T188"/>
    </row>
    <row r="189" spans="1:20" ht="15" x14ac:dyDescent="0.25">
      <c r="A189" s="32">
        <v>599</v>
      </c>
      <c r="B189" s="13" t="s">
        <v>194</v>
      </c>
      <c r="C189" s="15">
        <v>11226</v>
      </c>
      <c r="D189" s="15">
        <f>Ikärakenne[[#This Row],[Laskennalliset kustannukset, IKÄRAKENNE yhteensä, €]]</f>
        <v>26834144.460000001</v>
      </c>
      <c r="E189" s="15">
        <f>'Lask. kustannukset MUUT'!AD195</f>
        <v>5212610.2427644357</v>
      </c>
      <c r="F189" s="231">
        <f>Yhteenveto[[#This Row],[Ikärakenne, laskennallinen kustannus]]+Yhteenveto[[#This Row],[Muut laskennalliset kustannukset ]]</f>
        <v>32046754.702764437</v>
      </c>
      <c r="G189" s="451">
        <v>1516.35</v>
      </c>
      <c r="H189" s="17">
        <v>17022545.099999998</v>
      </c>
      <c r="I189" s="339">
        <f>Yhteenveto[[#This Row],[Laskennalliset kustannukset yhteensä]]-Yhteenveto[[#This Row],[Omarahoitusosuus, €]]</f>
        <v>15024209.602764439</v>
      </c>
      <c r="J189" s="33">
        <f>Lisäosat!U190</f>
        <v>426361.62481750158</v>
      </c>
      <c r="K189" s="34">
        <f>'Muut lis_väh'!Q187</f>
        <v>-4542199.9500106256</v>
      </c>
      <c r="L189" s="231">
        <f>Yhteenveto[[#This Row],[Valtionosuus omarahoitusosuuden jälkeen (välisumma)]]+Yhteenveto[[#This Row],[Lisäosat yhteensä]]+Yhteenveto[[#This Row],[Valtionosuuteen tehtävät vähennykset ja lisäykset, netto]]</f>
        <v>10908371.277571315</v>
      </c>
      <c r="M189" s="34">
        <f>'Verotuloihin perust tasaus'!N194</f>
        <v>5101220.741058724</v>
      </c>
      <c r="N189" s="303">
        <f>SUM(Yhteenveto[[#This Row],[Valtionosuus ennen verotuloihin perustuvaa valtionosuuden tasausta]]+Yhteenveto[[#This Row],[Verotuloihin perustuva valtionosuuden tasaus]])</f>
        <v>16009592.018630039</v>
      </c>
      <c r="O189" s="241">
        <f>Verokorvaukset!G187</f>
        <v>1236770.6905917311</v>
      </c>
      <c r="P189" s="372">
        <f>SUM(Yhteenveto[[#This Row],[Kunnan  peruspalvelujen valtionosuus ]:[Veroperustemuutoksista johtuvien veromenetysten korvaus]])</f>
        <v>17246362.709221769</v>
      </c>
      <c r="Q189" s="34">
        <f>Kotikuntakorvaus!F191</f>
        <v>-404973.84090000001</v>
      </c>
      <c r="R189" s="341">
        <f>+Yhteenveto[[#This Row],[Kunnan  peruspalvelujen valtionosuus ]]+Yhteenveto[[#This Row],[Veroperustemuutoksista johtuvien veromenetysten korvaus]]+Yhteenveto[[#This Row],[Kotikuntakorvaus, netto]]</f>
        <v>16841388.868321769</v>
      </c>
      <c r="S189" s="11"/>
      <c r="T189"/>
    </row>
    <row r="190" spans="1:20" ht="15" x14ac:dyDescent="0.25">
      <c r="A190" s="32">
        <v>601</v>
      </c>
      <c r="B190" s="13" t="s">
        <v>195</v>
      </c>
      <c r="C190" s="15">
        <v>3692</v>
      </c>
      <c r="D190" s="15">
        <f>Ikärakenne[[#This Row],[Laskennalliset kustannukset, IKÄRAKENNE yhteensä, €]]</f>
        <v>5410707.1299999999</v>
      </c>
      <c r="E190" s="15">
        <f>'Lask. kustannukset MUUT'!AD196</f>
        <v>1573425.6124102969</v>
      </c>
      <c r="F190" s="231">
        <f>Yhteenveto[[#This Row],[Ikärakenne, laskennallinen kustannus]]+Yhteenveto[[#This Row],[Muut laskennalliset kustannukset ]]</f>
        <v>6984132.7424102966</v>
      </c>
      <c r="G190" s="451">
        <v>1516.35</v>
      </c>
      <c r="H190" s="17">
        <v>5598364.1999999993</v>
      </c>
      <c r="I190" s="339">
        <f>Yhteenveto[[#This Row],[Laskennalliset kustannukset yhteensä]]-Yhteenveto[[#This Row],[Omarahoitusosuus, €]]</f>
        <v>1385768.5424102973</v>
      </c>
      <c r="J190" s="33">
        <f>Lisäosat!U191</f>
        <v>664217.71400108654</v>
      </c>
      <c r="K190" s="34">
        <f>'Muut lis_väh'!Q188</f>
        <v>737109.97653420153</v>
      </c>
      <c r="L190" s="231">
        <f>Yhteenveto[[#This Row],[Valtionosuus omarahoitusosuuden jälkeen (välisumma)]]+Yhteenveto[[#This Row],[Lisäosat yhteensä]]+Yhteenveto[[#This Row],[Valtionosuuteen tehtävät vähennykset ja lisäykset, netto]]</f>
        <v>2787096.2329455856</v>
      </c>
      <c r="M190" s="34">
        <f>'Verotuloihin perust tasaus'!N195</f>
        <v>1476429.5102149611</v>
      </c>
      <c r="N190" s="303">
        <f>SUM(Yhteenveto[[#This Row],[Valtionosuus ennen verotuloihin perustuvaa valtionosuuden tasausta]]+Yhteenveto[[#This Row],[Verotuloihin perustuva valtionosuuden tasaus]])</f>
        <v>4263525.7431605468</v>
      </c>
      <c r="O190" s="241">
        <f>Verokorvaukset!G188</f>
        <v>656250.16780409613</v>
      </c>
      <c r="P190" s="372">
        <f>SUM(Yhteenveto[[#This Row],[Kunnan  peruspalvelujen valtionosuus ]:[Veroperustemuutoksista johtuvien veromenetysten korvaus]])</f>
        <v>4919775.9109646427</v>
      </c>
      <c r="Q190" s="34">
        <f>Kotikuntakorvaus!F192</f>
        <v>966.80316000001039</v>
      </c>
      <c r="R190" s="341">
        <f>+Yhteenveto[[#This Row],[Kunnan  peruspalvelujen valtionosuus ]]+Yhteenveto[[#This Row],[Veroperustemuutoksista johtuvien veromenetysten korvaus]]+Yhteenveto[[#This Row],[Kotikuntakorvaus, netto]]</f>
        <v>4920742.7141246423</v>
      </c>
      <c r="S190" s="11"/>
      <c r="T190"/>
    </row>
    <row r="191" spans="1:20" ht="15" x14ac:dyDescent="0.25">
      <c r="A191" s="32">
        <v>604</v>
      </c>
      <c r="B191" s="13" t="s">
        <v>196</v>
      </c>
      <c r="C191" s="15">
        <v>21042</v>
      </c>
      <c r="D191" s="15">
        <f>Ikärakenne[[#This Row],[Laskennalliset kustannukset, IKÄRAKENNE yhteensä, €]]</f>
        <v>41867959.140000001</v>
      </c>
      <c r="E191" s="15">
        <f>'Lask. kustannukset MUUT'!AD197</f>
        <v>4424827.4219555352</v>
      </c>
      <c r="F191" s="231">
        <f>Yhteenveto[[#This Row],[Ikärakenne, laskennallinen kustannus]]+Yhteenveto[[#This Row],[Muut laskennalliset kustannukset ]]</f>
        <v>46292786.561955534</v>
      </c>
      <c r="G191" s="451">
        <v>1516.35</v>
      </c>
      <c r="H191" s="17">
        <v>31907036.699999999</v>
      </c>
      <c r="I191" s="339">
        <f>Yhteenveto[[#This Row],[Laskennalliset kustannukset yhteensä]]-Yhteenveto[[#This Row],[Omarahoitusosuus, €]]</f>
        <v>14385749.861955535</v>
      </c>
      <c r="J191" s="33">
        <f>Lisäosat!U192</f>
        <v>1089112.2588620023</v>
      </c>
      <c r="K191" s="34">
        <f>'Muut lis_väh'!Q189</f>
        <v>3161383.4247367061</v>
      </c>
      <c r="L191" s="231">
        <f>Yhteenveto[[#This Row],[Valtionosuus omarahoitusosuuden jälkeen (välisumma)]]+Yhteenveto[[#This Row],[Lisäosat yhteensä]]+Yhteenveto[[#This Row],[Valtionosuuteen tehtävät vähennykset ja lisäykset, netto]]</f>
        <v>18636245.545554243</v>
      </c>
      <c r="M191" s="34">
        <f>'Verotuloihin perust tasaus'!N196</f>
        <v>-568902.50960648211</v>
      </c>
      <c r="N191" s="303">
        <f>SUM(Yhteenveto[[#This Row],[Valtionosuus ennen verotuloihin perustuvaa valtionosuuden tasausta]]+Yhteenveto[[#This Row],[Verotuloihin perustuva valtionosuuden tasaus]])</f>
        <v>18067343.035947762</v>
      </c>
      <c r="O191" s="241">
        <f>Verokorvaukset!G189</f>
        <v>780016.29069546796</v>
      </c>
      <c r="P191" s="372">
        <f>SUM(Yhteenveto[[#This Row],[Kunnan  peruspalvelujen valtionosuus ]:[Veroperustemuutoksista johtuvien veromenetysten korvaus]])</f>
        <v>18847359.326643229</v>
      </c>
      <c r="Q191" s="34">
        <f>Kotikuntakorvaus!F193</f>
        <v>-648958.28664000006</v>
      </c>
      <c r="R191" s="341">
        <f>+Yhteenveto[[#This Row],[Kunnan  peruspalvelujen valtionosuus ]]+Yhteenveto[[#This Row],[Veroperustemuutoksista johtuvien veromenetysten korvaus]]+Yhteenveto[[#This Row],[Kotikuntakorvaus, netto]]</f>
        <v>18198401.040003229</v>
      </c>
      <c r="S191" s="11"/>
      <c r="T191"/>
    </row>
    <row r="192" spans="1:20" ht="15" x14ac:dyDescent="0.25">
      <c r="A192" s="32">
        <v>607</v>
      </c>
      <c r="B192" s="13" t="s">
        <v>197</v>
      </c>
      <c r="C192" s="15">
        <v>3999</v>
      </c>
      <c r="D192" s="15">
        <f>Ikärakenne[[#This Row],[Laskennalliset kustannukset, IKÄRAKENNE yhteensä, €]]</f>
        <v>5741580.0800000001</v>
      </c>
      <c r="E192" s="15">
        <f>'Lask. kustannukset MUUT'!AD198</f>
        <v>1458931.6772361714</v>
      </c>
      <c r="F192" s="231">
        <f>Yhteenveto[[#This Row],[Ikärakenne, laskennallinen kustannus]]+Yhteenveto[[#This Row],[Muut laskennalliset kustannukset ]]</f>
        <v>7200511.7572361715</v>
      </c>
      <c r="G192" s="451">
        <v>1516.35</v>
      </c>
      <c r="H192" s="17">
        <v>6063883.6499999994</v>
      </c>
      <c r="I192" s="339">
        <f>Yhteenveto[[#This Row],[Laskennalliset kustannukset yhteensä]]-Yhteenveto[[#This Row],[Omarahoitusosuus, €]]</f>
        <v>1136628.1072361721</v>
      </c>
      <c r="J192" s="33">
        <f>Lisäosat!U193</f>
        <v>275955.1445985164</v>
      </c>
      <c r="K192" s="34">
        <f>'Muut lis_väh'!Q190</f>
        <v>-875164.02330132038</v>
      </c>
      <c r="L192" s="231">
        <f>Yhteenveto[[#This Row],[Valtionosuus omarahoitusosuuden jälkeen (välisumma)]]+Yhteenveto[[#This Row],[Lisäosat yhteensä]]+Yhteenveto[[#This Row],[Valtionosuuteen tehtävät vähennykset ja lisäykset, netto]]</f>
        <v>537419.22853336809</v>
      </c>
      <c r="M192" s="34">
        <f>'Verotuloihin perust tasaus'!N197</f>
        <v>2660514.2930151131</v>
      </c>
      <c r="N192" s="303">
        <f>SUM(Yhteenveto[[#This Row],[Valtionosuus ennen verotuloihin perustuvaa valtionosuuden tasausta]]+Yhteenveto[[#This Row],[Verotuloihin perustuva valtionosuuden tasaus]])</f>
        <v>3197933.5215484812</v>
      </c>
      <c r="O192" s="241">
        <f>Verokorvaukset!G190</f>
        <v>718555.8649215597</v>
      </c>
      <c r="P192" s="372">
        <f>SUM(Yhteenveto[[#This Row],[Kunnan  peruspalvelujen valtionosuus ]:[Veroperustemuutoksista johtuvien veromenetysten korvaus]])</f>
        <v>3916489.3864700408</v>
      </c>
      <c r="Q192" s="34">
        <f>Kotikuntakorvaus!F194</f>
        <v>-124450.90331999998</v>
      </c>
      <c r="R192" s="341">
        <f>+Yhteenveto[[#This Row],[Kunnan  peruspalvelujen valtionosuus ]]+Yhteenveto[[#This Row],[Veroperustemuutoksista johtuvien veromenetysten korvaus]]+Yhteenveto[[#This Row],[Kotikuntakorvaus, netto]]</f>
        <v>3792038.4831500407</v>
      </c>
      <c r="S192" s="11"/>
      <c r="T192"/>
    </row>
    <row r="193" spans="1:20" ht="15" x14ac:dyDescent="0.25">
      <c r="A193" s="32">
        <v>608</v>
      </c>
      <c r="B193" s="13" t="s">
        <v>198</v>
      </c>
      <c r="C193" s="15">
        <v>1931</v>
      </c>
      <c r="D193" s="15">
        <f>Ikärakenne[[#This Row],[Laskennalliset kustannukset, IKÄRAKENNE yhteensä, €]]</f>
        <v>2794198.16</v>
      </c>
      <c r="E193" s="15">
        <f>'Lask. kustannukset MUUT'!AD199</f>
        <v>602146.04264612752</v>
      </c>
      <c r="F193" s="231">
        <f>Yhteenveto[[#This Row],[Ikärakenne, laskennallinen kustannus]]+Yhteenveto[[#This Row],[Muut laskennalliset kustannukset ]]</f>
        <v>3396344.2026461279</v>
      </c>
      <c r="G193" s="451">
        <v>1516.35</v>
      </c>
      <c r="H193" s="17">
        <v>2928071.8499999996</v>
      </c>
      <c r="I193" s="339">
        <f>Yhteenveto[[#This Row],[Laskennalliset kustannukset yhteensä]]-Yhteenveto[[#This Row],[Omarahoitusosuus, €]]</f>
        <v>468272.35264612827</v>
      </c>
      <c r="J193" s="33">
        <f>Lisäosat!U194</f>
        <v>69368.533707890951</v>
      </c>
      <c r="K193" s="34">
        <f>'Muut lis_väh'!Q191</f>
        <v>-395100.19642567576</v>
      </c>
      <c r="L193" s="231">
        <f>Yhteenveto[[#This Row],[Valtionosuus omarahoitusosuuden jälkeen (välisumma)]]+Yhteenveto[[#This Row],[Lisäosat yhteensä]]+Yhteenveto[[#This Row],[Valtionosuuteen tehtävät vähennykset ja lisäykset, netto]]</f>
        <v>142540.6899283434</v>
      </c>
      <c r="M193" s="34">
        <f>'Verotuloihin perust tasaus'!N198</f>
        <v>973423.4275457589</v>
      </c>
      <c r="N193" s="303">
        <f>SUM(Yhteenveto[[#This Row],[Valtionosuus ennen verotuloihin perustuvaa valtionosuuden tasausta]]+Yhteenveto[[#This Row],[Verotuloihin perustuva valtionosuuden tasaus]])</f>
        <v>1115964.1174741024</v>
      </c>
      <c r="O193" s="241">
        <f>Verokorvaukset!G191</f>
        <v>241636.20558468183</v>
      </c>
      <c r="P193" s="372">
        <f>SUM(Yhteenveto[[#This Row],[Kunnan  peruspalvelujen valtionosuus ]:[Veroperustemuutoksista johtuvien veromenetysten korvaus]])</f>
        <v>1357600.3230587842</v>
      </c>
      <c r="Q193" s="34">
        <f>Kotikuntakorvaus!F195</f>
        <v>-21669.726000000002</v>
      </c>
      <c r="R193" s="341">
        <f>+Yhteenveto[[#This Row],[Kunnan  peruspalvelujen valtionosuus ]]+Yhteenveto[[#This Row],[Veroperustemuutoksista johtuvien veromenetysten korvaus]]+Yhteenveto[[#This Row],[Kotikuntakorvaus, netto]]</f>
        <v>1335930.5970587842</v>
      </c>
      <c r="S193" s="11"/>
      <c r="T193"/>
    </row>
    <row r="194" spans="1:20" ht="15" x14ac:dyDescent="0.25">
      <c r="A194" s="32">
        <v>609</v>
      </c>
      <c r="B194" s="13" t="s">
        <v>199</v>
      </c>
      <c r="C194" s="15">
        <v>83305</v>
      </c>
      <c r="D194" s="15">
        <f>Ikärakenne[[#This Row],[Laskennalliset kustannukset, IKÄRAKENNE yhteensä, €]]</f>
        <v>122178793.65000001</v>
      </c>
      <c r="E194" s="15">
        <f>'Lask. kustannukset MUUT'!AD200</f>
        <v>25225265.079038724</v>
      </c>
      <c r="F194" s="231">
        <f>Yhteenveto[[#This Row],[Ikärakenne, laskennallinen kustannus]]+Yhteenveto[[#This Row],[Muut laskennalliset kustannukset ]]</f>
        <v>147404058.72903872</v>
      </c>
      <c r="G194" s="451">
        <v>1516.35</v>
      </c>
      <c r="H194" s="17">
        <v>126319536.74999999</v>
      </c>
      <c r="I194" s="339">
        <f>Yhteenveto[[#This Row],[Laskennalliset kustannukset yhteensä]]-Yhteenveto[[#This Row],[Omarahoitusosuus, €]]</f>
        <v>21084521.97903873</v>
      </c>
      <c r="J194" s="33">
        <f>Lisäosat!U195</f>
        <v>2915211.7217146643</v>
      </c>
      <c r="K194" s="34">
        <f>'Muut lis_väh'!Q192</f>
        <v>-23907670.75594563</v>
      </c>
      <c r="L194" s="231">
        <f>Yhteenveto[[#This Row],[Valtionosuus omarahoitusosuuden jälkeen (välisumma)]]+Yhteenveto[[#This Row],[Lisäosat yhteensä]]+Yhteenveto[[#This Row],[Valtionosuuteen tehtävät vähennykset ja lisäykset, netto]]</f>
        <v>92062.944807764143</v>
      </c>
      <c r="M194" s="34">
        <f>'Verotuloihin perust tasaus'!N199</f>
        <v>21112185.593707997</v>
      </c>
      <c r="N194" s="303">
        <f>SUM(Yhteenveto[[#This Row],[Valtionosuus ennen verotuloihin perustuvaa valtionosuuden tasausta]]+Yhteenveto[[#This Row],[Verotuloihin perustuva valtionosuuden tasaus]])</f>
        <v>21204248.538515761</v>
      </c>
      <c r="O194" s="241">
        <f>Verokorvaukset!G192</f>
        <v>8387900.1500752969</v>
      </c>
      <c r="P194" s="372">
        <f>SUM(Yhteenveto[[#This Row],[Kunnan  peruspalvelujen valtionosuus ]:[Veroperustemuutoksista johtuvien veromenetysten korvaus]])</f>
        <v>29592148.688591059</v>
      </c>
      <c r="Q194" s="34">
        <f>Kotikuntakorvaus!F196</f>
        <v>-3464105.7293399964</v>
      </c>
      <c r="R194" s="341">
        <f>+Yhteenveto[[#This Row],[Kunnan  peruspalvelujen valtionosuus ]]+Yhteenveto[[#This Row],[Veroperustemuutoksista johtuvien veromenetysten korvaus]]+Yhteenveto[[#This Row],[Kotikuntakorvaus, netto]]</f>
        <v>26128042.959251061</v>
      </c>
      <c r="S194" s="11"/>
      <c r="T194"/>
    </row>
    <row r="195" spans="1:20" ht="15" x14ac:dyDescent="0.25">
      <c r="A195" s="32">
        <v>611</v>
      </c>
      <c r="B195" s="13" t="s">
        <v>200</v>
      </c>
      <c r="C195" s="15">
        <v>4961</v>
      </c>
      <c r="D195" s="15">
        <f>Ikärakenne[[#This Row],[Laskennalliset kustannukset, IKÄRAKENNE yhteensä, €]]</f>
        <v>9453118.7400000021</v>
      </c>
      <c r="E195" s="15">
        <f>'Lask. kustannukset MUUT'!AD201</f>
        <v>1057954.7899882086</v>
      </c>
      <c r="F195" s="231">
        <f>Yhteenveto[[#This Row],[Ikärakenne, laskennallinen kustannus]]+Yhteenveto[[#This Row],[Muut laskennalliset kustannukset ]]</f>
        <v>10511073.529988211</v>
      </c>
      <c r="G195" s="451">
        <v>1516.35</v>
      </c>
      <c r="H195" s="17">
        <v>7522612.3499999996</v>
      </c>
      <c r="I195" s="339">
        <f>Yhteenveto[[#This Row],[Laskennalliset kustannukset yhteensä]]-Yhteenveto[[#This Row],[Omarahoitusosuus, €]]</f>
        <v>2988461.179988211</v>
      </c>
      <c r="J195" s="33">
        <f>Lisäosat!U196</f>
        <v>110929.45044034021</v>
      </c>
      <c r="K195" s="34">
        <f>'Muut lis_väh'!Q193</f>
        <v>16396.057006280651</v>
      </c>
      <c r="L195" s="231">
        <f>Yhteenveto[[#This Row],[Valtionosuus omarahoitusosuuden jälkeen (välisumma)]]+Yhteenveto[[#This Row],[Lisäosat yhteensä]]+Yhteenveto[[#This Row],[Valtionosuuteen tehtävät vähennykset ja lisäykset, netto]]</f>
        <v>3115786.6874348321</v>
      </c>
      <c r="M195" s="34">
        <f>'Verotuloihin perust tasaus'!N200</f>
        <v>807695.65577437996</v>
      </c>
      <c r="N195" s="303">
        <f>SUM(Yhteenveto[[#This Row],[Valtionosuus ennen verotuloihin perustuvaa valtionosuuden tasausta]]+Yhteenveto[[#This Row],[Verotuloihin perustuva valtionosuuden tasaus]])</f>
        <v>3923482.3432092122</v>
      </c>
      <c r="O195" s="241">
        <f>Verokorvaukset!G193</f>
        <v>414581.80323577009</v>
      </c>
      <c r="P195" s="372">
        <f>SUM(Yhteenveto[[#This Row],[Kunnan  peruspalvelujen valtionosuus ]:[Veroperustemuutoksista johtuvien veromenetysten korvaus]])</f>
        <v>4338064.1464449819</v>
      </c>
      <c r="Q195" s="34">
        <f>Kotikuntakorvaus!F197</f>
        <v>5800.8189600000042</v>
      </c>
      <c r="R195" s="341">
        <f>+Yhteenveto[[#This Row],[Kunnan  peruspalvelujen valtionosuus ]]+Yhteenveto[[#This Row],[Veroperustemuutoksista johtuvien veromenetysten korvaus]]+Yhteenveto[[#This Row],[Kotikuntakorvaus, netto]]</f>
        <v>4343864.9654049817</v>
      </c>
      <c r="S195" s="11"/>
      <c r="T195"/>
    </row>
    <row r="196" spans="1:20" ht="15" x14ac:dyDescent="0.25">
      <c r="A196" s="32">
        <v>614</v>
      </c>
      <c r="B196" s="13" t="s">
        <v>201</v>
      </c>
      <c r="C196" s="15">
        <v>2878</v>
      </c>
      <c r="D196" s="15">
        <f>Ikärakenne[[#This Row],[Laskennalliset kustannukset, IKÄRAKENNE yhteensä, €]]</f>
        <v>2548898.6800000002</v>
      </c>
      <c r="E196" s="15">
        <f>'Lask. kustannukset MUUT'!AD202</f>
        <v>3101885.6605498008</v>
      </c>
      <c r="F196" s="231">
        <f>Yhteenveto[[#This Row],[Ikärakenne, laskennallinen kustannus]]+Yhteenveto[[#This Row],[Muut laskennalliset kustannukset ]]</f>
        <v>5650784.3405498005</v>
      </c>
      <c r="G196" s="451">
        <v>1516.35</v>
      </c>
      <c r="H196" s="17">
        <v>4364055.3</v>
      </c>
      <c r="I196" s="339">
        <f>Yhteenveto[[#This Row],[Laskennalliset kustannukset yhteensä]]-Yhteenveto[[#This Row],[Omarahoitusosuus, €]]</f>
        <v>1286729.0405498007</v>
      </c>
      <c r="J196" s="33">
        <f>Lisäosat!U197</f>
        <v>1132051.6686943253</v>
      </c>
      <c r="K196" s="34">
        <f>'Muut lis_väh'!Q194</f>
        <v>-1128667.1726785209</v>
      </c>
      <c r="L196" s="231">
        <f>Yhteenveto[[#This Row],[Valtionosuus omarahoitusosuuden jälkeen (välisumma)]]+Yhteenveto[[#This Row],[Lisäosat yhteensä]]+Yhteenveto[[#This Row],[Valtionosuuteen tehtävät vähennykset ja lisäykset, netto]]</f>
        <v>1290113.5365656051</v>
      </c>
      <c r="M196" s="34">
        <f>'Verotuloihin perust tasaus'!N201</f>
        <v>1522326.9307946395</v>
      </c>
      <c r="N196" s="303">
        <f>SUM(Yhteenveto[[#This Row],[Valtionosuus ennen verotuloihin perustuvaa valtionosuuden tasausta]]+Yhteenveto[[#This Row],[Verotuloihin perustuva valtionosuuden tasaus]])</f>
        <v>2812440.4673602446</v>
      </c>
      <c r="O196" s="241">
        <f>Verokorvaukset!G194</f>
        <v>612624.7417727632</v>
      </c>
      <c r="P196" s="372">
        <f>SUM(Yhteenveto[[#This Row],[Kunnan  peruspalvelujen valtionosuus ]:[Veroperustemuutoksista johtuvien veromenetysten korvaus]])</f>
        <v>3425065.2091330076</v>
      </c>
      <c r="Q196" s="34">
        <f>Kotikuntakorvaus!F198</f>
        <v>-65009.178</v>
      </c>
      <c r="R196" s="341">
        <f>+Yhteenveto[[#This Row],[Kunnan  peruspalvelujen valtionosuus ]]+Yhteenveto[[#This Row],[Veroperustemuutoksista johtuvien veromenetysten korvaus]]+Yhteenveto[[#This Row],[Kotikuntakorvaus, netto]]</f>
        <v>3360056.0311330077</v>
      </c>
      <c r="S196" s="11"/>
      <c r="T196"/>
    </row>
    <row r="197" spans="1:20" ht="15" x14ac:dyDescent="0.25">
      <c r="A197" s="32">
        <v>615</v>
      </c>
      <c r="B197" s="13" t="s">
        <v>202</v>
      </c>
      <c r="C197" s="15">
        <v>7304</v>
      </c>
      <c r="D197" s="15">
        <f>Ikärakenne[[#This Row],[Laskennalliset kustannukset, IKÄRAKENNE yhteensä, €]]</f>
        <v>11553768.020000001</v>
      </c>
      <c r="E197" s="15">
        <f>'Lask. kustannukset MUUT'!AD203</f>
        <v>6496656.5214606784</v>
      </c>
      <c r="F197" s="231">
        <f>Yhteenveto[[#This Row],[Ikärakenne, laskennallinen kustannus]]+Yhteenveto[[#This Row],[Muut laskennalliset kustannukset ]]</f>
        <v>18050424.541460678</v>
      </c>
      <c r="G197" s="451">
        <v>1516.35</v>
      </c>
      <c r="H197" s="17">
        <v>11075420.399999999</v>
      </c>
      <c r="I197" s="339">
        <f>Yhteenveto[[#This Row],[Laskennalliset kustannukset yhteensä]]-Yhteenveto[[#This Row],[Omarahoitusosuus, €]]</f>
        <v>6975004.1414606795</v>
      </c>
      <c r="J197" s="33">
        <f>Lisäosat!U198</f>
        <v>2468809.0988614787</v>
      </c>
      <c r="K197" s="34">
        <f>'Muut lis_väh'!Q195</f>
        <v>1471075.7887372368</v>
      </c>
      <c r="L197" s="231">
        <f>Yhteenveto[[#This Row],[Valtionosuus omarahoitusosuuden jälkeen (välisumma)]]+Yhteenveto[[#This Row],[Lisäosat yhteensä]]+Yhteenveto[[#This Row],[Valtionosuuteen tehtävät vähennykset ja lisäykset, netto]]</f>
        <v>10914889.029059395</v>
      </c>
      <c r="M197" s="34">
        <f>'Verotuloihin perust tasaus'!N202</f>
        <v>3962087.2016480118</v>
      </c>
      <c r="N197" s="303">
        <f>SUM(Yhteenveto[[#This Row],[Valtionosuus ennen verotuloihin perustuvaa valtionosuuden tasausta]]+Yhteenveto[[#This Row],[Verotuloihin perustuva valtionosuuden tasaus]])</f>
        <v>14876976.230707407</v>
      </c>
      <c r="O197" s="241">
        <f>Verokorvaukset!G195</f>
        <v>1123167.9732189814</v>
      </c>
      <c r="P197" s="372">
        <f>SUM(Yhteenveto[[#This Row],[Kunnan  peruspalvelujen valtionosuus ]:[Veroperustemuutoksista johtuvien veromenetysten korvaus]])</f>
        <v>16000144.203926388</v>
      </c>
      <c r="Q197" s="34">
        <f>Kotikuntakorvaus!F199</f>
        <v>46923.291299999997</v>
      </c>
      <c r="R197" s="341">
        <f>+Yhteenveto[[#This Row],[Kunnan  peruspalvelujen valtionosuus ]]+Yhteenveto[[#This Row],[Veroperustemuutoksista johtuvien veromenetysten korvaus]]+Yhteenveto[[#This Row],[Kotikuntakorvaus, netto]]</f>
        <v>16047067.495226389</v>
      </c>
      <c r="S197" s="11"/>
      <c r="T197"/>
    </row>
    <row r="198" spans="1:20" ht="15" x14ac:dyDescent="0.25">
      <c r="A198" s="32">
        <v>616</v>
      </c>
      <c r="B198" s="13" t="s">
        <v>203</v>
      </c>
      <c r="C198" s="15">
        <v>1743</v>
      </c>
      <c r="D198" s="15">
        <f>Ikärakenne[[#This Row],[Laskennalliset kustannukset, IKÄRAKENNE yhteensä, €]]</f>
        <v>2625957.7200000002</v>
      </c>
      <c r="E198" s="15">
        <f>'Lask. kustannukset MUUT'!AD204</f>
        <v>490165.80447022966</v>
      </c>
      <c r="F198" s="231">
        <f>Yhteenveto[[#This Row],[Ikärakenne, laskennallinen kustannus]]+Yhteenveto[[#This Row],[Muut laskennalliset kustannukset ]]</f>
        <v>3116123.5244702296</v>
      </c>
      <c r="G198" s="451">
        <v>1516.35</v>
      </c>
      <c r="H198" s="17">
        <v>2642998.0499999998</v>
      </c>
      <c r="I198" s="339">
        <f>Yhteenveto[[#This Row],[Laskennalliset kustannukset yhteensä]]-Yhteenveto[[#This Row],[Omarahoitusosuus, €]]</f>
        <v>473125.47447022982</v>
      </c>
      <c r="J198" s="33">
        <f>Lisäosat!U199</f>
        <v>47599.405220976121</v>
      </c>
      <c r="K198" s="34">
        <f>'Muut lis_väh'!Q196</f>
        <v>-458829.68331613636</v>
      </c>
      <c r="L198" s="231">
        <f>Yhteenveto[[#This Row],[Valtionosuus omarahoitusosuuden jälkeen (välisumma)]]+Yhteenveto[[#This Row],[Lisäosat yhteensä]]+Yhteenveto[[#This Row],[Valtionosuuteen tehtävät vähennykset ja lisäykset, netto]]</f>
        <v>61895.196375069558</v>
      </c>
      <c r="M198" s="34">
        <f>'Verotuloihin perust tasaus'!N203</f>
        <v>769222.34302737273</v>
      </c>
      <c r="N198" s="303">
        <f>SUM(Yhteenveto[[#This Row],[Valtionosuus ennen verotuloihin perustuvaa valtionosuuden tasausta]]+Yhteenveto[[#This Row],[Verotuloihin perustuva valtionosuuden tasaus]])</f>
        <v>831117.53940244229</v>
      </c>
      <c r="O198" s="241">
        <f>Verokorvaukset!G196</f>
        <v>253485.58839601971</v>
      </c>
      <c r="P198" s="372">
        <f>SUM(Yhteenveto[[#This Row],[Kunnan  peruspalvelujen valtionosuus ]:[Veroperustemuutoksista johtuvien veromenetysten korvaus]])</f>
        <v>1084603.1277984621</v>
      </c>
      <c r="Q198" s="34">
        <f>Kotikuntakorvaus!F200</f>
        <v>-863455.23600000003</v>
      </c>
      <c r="R198" s="341">
        <f>+Yhteenveto[[#This Row],[Kunnan  peruspalvelujen valtionosuus ]]+Yhteenveto[[#This Row],[Veroperustemuutoksista johtuvien veromenetysten korvaus]]+Yhteenveto[[#This Row],[Kotikuntakorvaus, netto]]</f>
        <v>221147.89179846202</v>
      </c>
      <c r="S198" s="11"/>
      <c r="T198"/>
    </row>
    <row r="199" spans="1:20" ht="15" x14ac:dyDescent="0.25">
      <c r="A199" s="32">
        <v>619</v>
      </c>
      <c r="B199" s="13" t="s">
        <v>204</v>
      </c>
      <c r="C199" s="15">
        <v>2607</v>
      </c>
      <c r="D199" s="15">
        <f>Ikärakenne[[#This Row],[Laskennalliset kustannukset, IKÄRAKENNE yhteensä, €]]</f>
        <v>3307636.4499999997</v>
      </c>
      <c r="E199" s="15">
        <f>'Lask. kustannukset MUUT'!AD205</f>
        <v>776281.16984971089</v>
      </c>
      <c r="F199" s="231">
        <f>Yhteenveto[[#This Row],[Ikärakenne, laskennallinen kustannus]]+Yhteenveto[[#This Row],[Muut laskennalliset kustannukset ]]</f>
        <v>4083917.6198497107</v>
      </c>
      <c r="G199" s="451">
        <v>1516.35</v>
      </c>
      <c r="H199" s="17">
        <v>3953124.4499999997</v>
      </c>
      <c r="I199" s="339">
        <f>Yhteenveto[[#This Row],[Laskennalliset kustannukset yhteensä]]-Yhteenveto[[#This Row],[Omarahoitusosuus, €]]</f>
        <v>130793.169849711</v>
      </c>
      <c r="J199" s="33">
        <f>Lisäosat!U200</f>
        <v>160497.52901834983</v>
      </c>
      <c r="K199" s="34">
        <f>'Muut lis_väh'!Q197</f>
        <v>870450.0864551306</v>
      </c>
      <c r="L199" s="231">
        <f>Yhteenveto[[#This Row],[Valtionosuus omarahoitusosuuden jälkeen (välisumma)]]+Yhteenveto[[#This Row],[Lisäosat yhteensä]]+Yhteenveto[[#This Row],[Valtionosuuteen tehtävät vähennykset ja lisäykset, netto]]</f>
        <v>1161740.7853231914</v>
      </c>
      <c r="M199" s="34">
        <f>'Verotuloihin perust tasaus'!N204</f>
        <v>1703240.5832773449</v>
      </c>
      <c r="N199" s="303">
        <f>SUM(Yhteenveto[[#This Row],[Valtionosuus ennen verotuloihin perustuvaa valtionosuuden tasausta]]+Yhteenveto[[#This Row],[Verotuloihin perustuva valtionosuuden tasaus]])</f>
        <v>2864981.3686005361</v>
      </c>
      <c r="O199" s="241">
        <f>Verokorvaukset!G197</f>
        <v>593474.89605952764</v>
      </c>
      <c r="P199" s="372">
        <f>SUM(Yhteenveto[[#This Row],[Kunnan  peruspalvelujen valtionosuus ]:[Veroperustemuutoksista johtuvien veromenetysten korvaus]])</f>
        <v>3458456.2646600637</v>
      </c>
      <c r="Q199" s="34">
        <f>Kotikuntakorvaus!F201</f>
        <v>140103.11309999999</v>
      </c>
      <c r="R199" s="341">
        <f>+Yhteenveto[[#This Row],[Kunnan  peruspalvelujen valtionosuus ]]+Yhteenveto[[#This Row],[Veroperustemuutoksista johtuvien veromenetysten korvaus]]+Yhteenveto[[#This Row],[Kotikuntakorvaus, netto]]</f>
        <v>3598559.3777600639</v>
      </c>
      <c r="S199" s="11"/>
      <c r="T199"/>
    </row>
    <row r="200" spans="1:20" ht="15" x14ac:dyDescent="0.25">
      <c r="A200" s="32">
        <v>620</v>
      </c>
      <c r="B200" s="13" t="s">
        <v>205</v>
      </c>
      <c r="C200" s="15">
        <v>2345</v>
      </c>
      <c r="D200" s="15">
        <f>Ikärakenne[[#This Row],[Laskennalliset kustannukset, IKÄRAKENNE yhteensä, €]]</f>
        <v>2316772.1100000003</v>
      </c>
      <c r="E200" s="15">
        <f>'Lask. kustannukset MUUT'!AD206</f>
        <v>2751727.2739401106</v>
      </c>
      <c r="F200" s="231">
        <f>Yhteenveto[[#This Row],[Ikärakenne, laskennallinen kustannus]]+Yhteenveto[[#This Row],[Muut laskennalliset kustannukset ]]</f>
        <v>5068499.3839401109</v>
      </c>
      <c r="G200" s="451">
        <v>1516.35</v>
      </c>
      <c r="H200" s="17">
        <v>3555840.75</v>
      </c>
      <c r="I200" s="339">
        <f>Yhteenveto[[#This Row],[Laskennalliset kustannukset yhteensä]]-Yhteenveto[[#This Row],[Omarahoitusosuus, €]]</f>
        <v>1512658.6339401109</v>
      </c>
      <c r="J200" s="33">
        <f>Lisäosat!U201</f>
        <v>920858.69058321905</v>
      </c>
      <c r="K200" s="34">
        <f>'Muut lis_väh'!Q198</f>
        <v>425315.1357761015</v>
      </c>
      <c r="L200" s="231">
        <f>Yhteenveto[[#This Row],[Valtionosuus omarahoitusosuuden jälkeen (välisumma)]]+Yhteenveto[[#This Row],[Lisäosat yhteensä]]+Yhteenveto[[#This Row],[Valtionosuuteen tehtävät vähennykset ja lisäykset, netto]]</f>
        <v>2858832.4602994313</v>
      </c>
      <c r="M200" s="34">
        <f>'Verotuloihin perust tasaus'!N205</f>
        <v>983260.8271114995</v>
      </c>
      <c r="N200" s="303">
        <f>SUM(Yhteenveto[[#This Row],[Valtionosuus ennen verotuloihin perustuvaa valtionosuuden tasausta]]+Yhteenveto[[#This Row],[Verotuloihin perustuva valtionosuuden tasaus]])</f>
        <v>3842093.2874109307</v>
      </c>
      <c r="O200" s="241">
        <f>Verokorvaukset!G198</f>
        <v>478850.62487184501</v>
      </c>
      <c r="P200" s="372">
        <f>SUM(Yhteenveto[[#This Row],[Kunnan  peruspalvelujen valtionosuus ]:[Veroperustemuutoksista johtuvien veromenetysten korvaus]])</f>
        <v>4320943.9122827761</v>
      </c>
      <c r="Q200" s="34">
        <f>Kotikuntakorvaus!F202</f>
        <v>-5000.7059999999983</v>
      </c>
      <c r="R200" s="341">
        <f>+Yhteenveto[[#This Row],[Kunnan  peruspalvelujen valtionosuus ]]+Yhteenveto[[#This Row],[Veroperustemuutoksista johtuvien veromenetysten korvaus]]+Yhteenveto[[#This Row],[Kotikuntakorvaus, netto]]</f>
        <v>4315943.2062827758</v>
      </c>
      <c r="S200" s="11"/>
      <c r="T200"/>
    </row>
    <row r="201" spans="1:20" ht="15" x14ac:dyDescent="0.25">
      <c r="A201" s="32">
        <v>623</v>
      </c>
      <c r="B201" s="13" t="s">
        <v>206</v>
      </c>
      <c r="C201" s="15">
        <v>2101</v>
      </c>
      <c r="D201" s="15">
        <f>Ikärakenne[[#This Row],[Laskennalliset kustannukset, IKÄRAKENNE yhteensä, €]]</f>
        <v>1607241.4</v>
      </c>
      <c r="E201" s="15">
        <f>'Lask. kustannukset MUUT'!AD207</f>
        <v>1965151.2635392034</v>
      </c>
      <c r="F201" s="231">
        <f>Yhteenveto[[#This Row],[Ikärakenne, laskennallinen kustannus]]+Yhteenveto[[#This Row],[Muut laskennalliset kustannukset ]]</f>
        <v>3572392.6635392033</v>
      </c>
      <c r="G201" s="451">
        <v>1516.35</v>
      </c>
      <c r="H201" s="17">
        <v>3185851.3499999996</v>
      </c>
      <c r="I201" s="339">
        <f>Yhteenveto[[#This Row],[Laskennalliset kustannukset yhteensä]]-Yhteenveto[[#This Row],[Omarahoitusosuus, €]]</f>
        <v>386541.31353920372</v>
      </c>
      <c r="J201" s="33">
        <f>Lisäosat!U202</f>
        <v>792730.83071927726</v>
      </c>
      <c r="K201" s="34">
        <f>'Muut lis_väh'!Q199</f>
        <v>373141.41840067884</v>
      </c>
      <c r="L201" s="231">
        <f>Yhteenveto[[#This Row],[Valtionosuus omarahoitusosuuden jälkeen (välisumma)]]+Yhteenveto[[#This Row],[Lisäosat yhteensä]]+Yhteenveto[[#This Row],[Valtionosuuteen tehtävät vähennykset ja lisäykset, netto]]</f>
        <v>1552413.5626591598</v>
      </c>
      <c r="M201" s="34">
        <f>'Verotuloihin perust tasaus'!N206</f>
        <v>-63665.141636759618</v>
      </c>
      <c r="N201" s="303">
        <f>SUM(Yhteenveto[[#This Row],[Valtionosuus ennen verotuloihin perustuvaa valtionosuuden tasausta]]+Yhteenveto[[#This Row],[Verotuloihin perustuva valtionosuuden tasaus]])</f>
        <v>1488748.4210224003</v>
      </c>
      <c r="O201" s="241">
        <f>Verokorvaukset!G199</f>
        <v>420623.91528960003</v>
      </c>
      <c r="P201" s="372">
        <f>SUM(Yhteenveto[[#This Row],[Kunnan  peruspalvelujen valtionosuus ]:[Veroperustemuutoksista johtuvien veromenetysten korvaus]])</f>
        <v>1909372.3363120002</v>
      </c>
      <c r="Q201" s="34">
        <f>Kotikuntakorvaus!F203</f>
        <v>-20869.613040000004</v>
      </c>
      <c r="R201" s="341">
        <f>+Yhteenveto[[#This Row],[Kunnan  peruspalvelujen valtionosuus ]]+Yhteenveto[[#This Row],[Veroperustemuutoksista johtuvien veromenetysten korvaus]]+Yhteenveto[[#This Row],[Kotikuntakorvaus, netto]]</f>
        <v>1888502.7232720002</v>
      </c>
      <c r="S201" s="11"/>
      <c r="T201"/>
    </row>
    <row r="202" spans="1:20" ht="15" x14ac:dyDescent="0.25">
      <c r="A202" s="32">
        <v>624</v>
      </c>
      <c r="B202" s="13" t="s">
        <v>207</v>
      </c>
      <c r="C202" s="15">
        <v>5001</v>
      </c>
      <c r="D202" s="15">
        <f>Ikärakenne[[#This Row],[Laskennalliset kustannukset, IKÄRAKENNE yhteensä, €]]</f>
        <v>8328502.9299999988</v>
      </c>
      <c r="E202" s="15">
        <f>'Lask. kustannukset MUUT'!AD208</f>
        <v>1722470.1287611891</v>
      </c>
      <c r="F202" s="231">
        <f>Yhteenveto[[#This Row],[Ikärakenne, laskennallinen kustannus]]+Yhteenveto[[#This Row],[Muut laskennalliset kustannukset ]]</f>
        <v>10050973.058761187</v>
      </c>
      <c r="G202" s="451">
        <v>1516.35</v>
      </c>
      <c r="H202" s="17">
        <v>7583266.3499999996</v>
      </c>
      <c r="I202" s="339">
        <f>Yhteenveto[[#This Row],[Laskennalliset kustannukset yhteensä]]-Yhteenveto[[#This Row],[Omarahoitusosuus, €]]</f>
        <v>2467706.7087611873</v>
      </c>
      <c r="J202" s="33">
        <f>Lisäosat!U203</f>
        <v>126352.1202667835</v>
      </c>
      <c r="K202" s="34">
        <f>'Muut lis_väh'!Q200</f>
        <v>974501.4363237404</v>
      </c>
      <c r="L202" s="231">
        <f>Yhteenveto[[#This Row],[Valtionosuus omarahoitusosuuden jälkeen (välisumma)]]+Yhteenveto[[#This Row],[Lisäosat yhteensä]]+Yhteenveto[[#This Row],[Valtionosuuteen tehtävät vähennykset ja lisäykset, netto]]</f>
        <v>3568560.2653517113</v>
      </c>
      <c r="M202" s="34">
        <f>'Verotuloihin perust tasaus'!N207</f>
        <v>604348.8130418394</v>
      </c>
      <c r="N202" s="303">
        <f>SUM(Yhteenveto[[#This Row],[Valtionosuus ennen verotuloihin perustuvaa valtionosuuden tasausta]]+Yhteenveto[[#This Row],[Verotuloihin perustuva valtionosuuden tasaus]])</f>
        <v>4172909.0783935506</v>
      </c>
      <c r="O202" s="241">
        <f>Verokorvaukset!G200</f>
        <v>411496.36649417522</v>
      </c>
      <c r="P202" s="372">
        <f>SUM(Yhteenveto[[#This Row],[Kunnan  peruspalvelujen valtionosuus ]:[Veroperustemuutoksista johtuvien veromenetysten korvaus]])</f>
        <v>4584405.4448877256</v>
      </c>
      <c r="Q202" s="34">
        <f>Kotikuntakorvaus!F204</f>
        <v>-223198.1778</v>
      </c>
      <c r="R202" s="341">
        <f>+Yhteenveto[[#This Row],[Kunnan  peruspalvelujen valtionosuus ]]+Yhteenveto[[#This Row],[Veroperustemuutoksista johtuvien veromenetysten korvaus]]+Yhteenveto[[#This Row],[Kotikuntakorvaus, netto]]</f>
        <v>4361207.2670877259</v>
      </c>
      <c r="S202" s="11"/>
      <c r="T202"/>
    </row>
    <row r="203" spans="1:20" ht="15" x14ac:dyDescent="0.25">
      <c r="A203" s="32">
        <v>625</v>
      </c>
      <c r="B203" s="13" t="s">
        <v>208</v>
      </c>
      <c r="C203" s="15">
        <v>2976</v>
      </c>
      <c r="D203" s="15">
        <f>Ikärakenne[[#This Row],[Laskennalliset kustannukset, IKÄRAKENNE yhteensä, €]]</f>
        <v>5293275.7500000009</v>
      </c>
      <c r="E203" s="15">
        <f>'Lask. kustannukset MUUT'!AD209</f>
        <v>1120678.2736471761</v>
      </c>
      <c r="F203" s="231">
        <f>Yhteenveto[[#This Row],[Ikärakenne, laskennallinen kustannus]]+Yhteenveto[[#This Row],[Muut laskennalliset kustannukset ]]</f>
        <v>6413954.023647177</v>
      </c>
      <c r="G203" s="451">
        <v>1516.35</v>
      </c>
      <c r="H203" s="17">
        <v>4512657.5999999996</v>
      </c>
      <c r="I203" s="339">
        <f>Yhteenveto[[#This Row],[Laskennalliset kustannukset yhteensä]]-Yhteenveto[[#This Row],[Omarahoitusosuus, €]]</f>
        <v>1901296.4236471774</v>
      </c>
      <c r="J203" s="33">
        <f>Lisäosat!U204</f>
        <v>254218.56661083127</v>
      </c>
      <c r="K203" s="34">
        <f>'Muut lis_väh'!Q201</f>
        <v>1018064.9565651177</v>
      </c>
      <c r="L203" s="231">
        <f>Yhteenveto[[#This Row],[Valtionosuus omarahoitusosuuden jälkeen (välisumma)]]+Yhteenveto[[#This Row],[Lisäosat yhteensä]]+Yhteenveto[[#This Row],[Valtionosuuteen tehtävät vähennykset ja lisäykset, netto]]</f>
        <v>3173579.9468231266</v>
      </c>
      <c r="M203" s="34">
        <f>'Verotuloihin perust tasaus'!N208</f>
        <v>649762.76344322658</v>
      </c>
      <c r="N203" s="303">
        <f>SUM(Yhteenveto[[#This Row],[Valtionosuus ennen verotuloihin perustuvaa valtionosuuden tasausta]]+Yhteenveto[[#This Row],[Verotuloihin perustuva valtionosuuden tasaus]])</f>
        <v>3823342.7102663531</v>
      </c>
      <c r="O203" s="241">
        <f>Verokorvaukset!G201</f>
        <v>417834.78165576805</v>
      </c>
      <c r="P203" s="372">
        <f>SUM(Yhteenveto[[#This Row],[Kunnan  peruspalvelujen valtionosuus ]:[Veroperustemuutoksista johtuvien veromenetysten korvaus]])</f>
        <v>4241177.4919221215</v>
      </c>
      <c r="Q203" s="34">
        <f>Kotikuntakorvaus!F205</f>
        <v>-50007.059999999983</v>
      </c>
      <c r="R203" s="341">
        <f>+Yhteenveto[[#This Row],[Kunnan  peruspalvelujen valtionosuus ]]+Yhteenveto[[#This Row],[Veroperustemuutoksista johtuvien veromenetysten korvaus]]+Yhteenveto[[#This Row],[Kotikuntakorvaus, netto]]</f>
        <v>4191170.4319221214</v>
      </c>
      <c r="S203" s="11"/>
      <c r="T203"/>
    </row>
    <row r="204" spans="1:20" ht="15" x14ac:dyDescent="0.25">
      <c r="A204" s="32">
        <v>626</v>
      </c>
      <c r="B204" s="13" t="s">
        <v>209</v>
      </c>
      <c r="C204" s="15">
        <v>4702</v>
      </c>
      <c r="D204" s="15">
        <f>Ikärakenne[[#This Row],[Laskennalliset kustannukset, IKÄRAKENNE yhteensä, €]]</f>
        <v>7071048.0200000005</v>
      </c>
      <c r="E204" s="15">
        <f>'Lask. kustannukset MUUT'!AD210</f>
        <v>2160107.1756118024</v>
      </c>
      <c r="F204" s="231">
        <f>Yhteenveto[[#This Row],[Ikärakenne, laskennallinen kustannus]]+Yhteenveto[[#This Row],[Muut laskennalliset kustannukset ]]</f>
        <v>9231155.1956118029</v>
      </c>
      <c r="G204" s="451">
        <v>1516.35</v>
      </c>
      <c r="H204" s="17">
        <v>7129877.6999999993</v>
      </c>
      <c r="I204" s="339">
        <f>Yhteenveto[[#This Row],[Laskennalliset kustannukset yhteensä]]-Yhteenveto[[#This Row],[Omarahoitusosuus, €]]</f>
        <v>2101277.4956118036</v>
      </c>
      <c r="J204" s="33">
        <f>Lisäosat!U205</f>
        <v>754906.84002512484</v>
      </c>
      <c r="K204" s="34">
        <f>'Muut lis_väh'!Q202</f>
        <v>-1580676.1665564708</v>
      </c>
      <c r="L204" s="231">
        <f>Yhteenveto[[#This Row],[Valtionosuus omarahoitusosuuden jälkeen (välisumma)]]+Yhteenveto[[#This Row],[Lisäosat yhteensä]]+Yhteenveto[[#This Row],[Valtionosuuteen tehtävät vähennykset ja lisäykset, netto]]</f>
        <v>1275508.1690804579</v>
      </c>
      <c r="M204" s="34">
        <f>'Verotuloihin perust tasaus'!N209</f>
        <v>2430895.9983442249</v>
      </c>
      <c r="N204" s="303">
        <f>SUM(Yhteenveto[[#This Row],[Valtionosuus ennen verotuloihin perustuvaa valtionosuuden tasausta]]+Yhteenveto[[#This Row],[Verotuloihin perustuva valtionosuuden tasaus]])</f>
        <v>3706404.1674246825</v>
      </c>
      <c r="O204" s="241">
        <f>Verokorvaukset!G202</f>
        <v>720964.07489040087</v>
      </c>
      <c r="P204" s="372">
        <f>SUM(Yhteenveto[[#This Row],[Kunnan  peruspalvelujen valtionosuus ]:[Veroperustemuutoksista johtuvien veromenetysten korvaus]])</f>
        <v>4427368.2423150837</v>
      </c>
      <c r="Q204" s="34">
        <f>Kotikuntakorvaus!F206</f>
        <v>-80094.641100000008</v>
      </c>
      <c r="R204" s="341">
        <f>+Yhteenveto[[#This Row],[Kunnan  peruspalvelujen valtionosuus ]]+Yhteenveto[[#This Row],[Veroperustemuutoksista johtuvien veromenetysten korvaus]]+Yhteenveto[[#This Row],[Kotikuntakorvaus, netto]]</f>
        <v>4347273.6012150841</v>
      </c>
      <c r="S204" s="11"/>
      <c r="T204"/>
    </row>
    <row r="205" spans="1:20" ht="15" x14ac:dyDescent="0.25">
      <c r="A205" s="32">
        <v>630</v>
      </c>
      <c r="B205" s="13" t="s">
        <v>210</v>
      </c>
      <c r="C205" s="15">
        <v>1641</v>
      </c>
      <c r="D205" s="15">
        <f>Ikärakenne[[#This Row],[Laskennalliset kustannukset, IKÄRAKENNE yhteensä, €]]</f>
        <v>3668492.2300000004</v>
      </c>
      <c r="E205" s="15">
        <f>'Lask. kustannukset MUUT'!AD211</f>
        <v>1198653.7046526314</v>
      </c>
      <c r="F205" s="231">
        <f>Yhteenveto[[#This Row],[Ikärakenne, laskennallinen kustannus]]+Yhteenveto[[#This Row],[Muut laskennalliset kustannukset ]]</f>
        <v>4867145.9346526321</v>
      </c>
      <c r="G205" s="451">
        <v>1516.35</v>
      </c>
      <c r="H205" s="17">
        <v>2488330.3499999996</v>
      </c>
      <c r="I205" s="339">
        <f>Yhteenveto[[#This Row],[Laskennalliset kustannukset yhteensä]]-Yhteenveto[[#This Row],[Omarahoitusosuus, €]]</f>
        <v>2378815.5846526325</v>
      </c>
      <c r="J205" s="33">
        <f>Lisäosat!U206</f>
        <v>603479.69060426345</v>
      </c>
      <c r="K205" s="34">
        <f>'Muut lis_väh'!Q203</f>
        <v>-698660.09562732081</v>
      </c>
      <c r="L205" s="231">
        <f>Yhteenveto[[#This Row],[Valtionosuus omarahoitusosuuden jälkeen (välisumma)]]+Yhteenveto[[#This Row],[Lisäosat yhteensä]]+Yhteenveto[[#This Row],[Valtionosuuteen tehtävät vähennykset ja lisäykset, netto]]</f>
        <v>2283635.179629575</v>
      </c>
      <c r="M205" s="34">
        <f>'Verotuloihin perust tasaus'!N210</f>
        <v>763996.96623298258</v>
      </c>
      <c r="N205" s="303">
        <f>SUM(Yhteenveto[[#This Row],[Valtionosuus ennen verotuloihin perustuvaa valtionosuuden tasausta]]+Yhteenveto[[#This Row],[Verotuloihin perustuva valtionosuuden tasaus]])</f>
        <v>3047632.1458625575</v>
      </c>
      <c r="O205" s="241">
        <f>Verokorvaukset!G203</f>
        <v>224389.1724064817</v>
      </c>
      <c r="P205" s="372">
        <f>SUM(Yhteenveto[[#This Row],[Kunnan  peruspalvelujen valtionosuus ]:[Veroperustemuutoksista johtuvien veromenetysten korvaus]])</f>
        <v>3272021.318269039</v>
      </c>
      <c r="Q205" s="34">
        <f>Kotikuntakorvaus!F207</f>
        <v>243617.72730000003</v>
      </c>
      <c r="R205" s="341">
        <f>+Yhteenveto[[#This Row],[Kunnan  peruspalvelujen valtionosuus ]]+Yhteenveto[[#This Row],[Veroperustemuutoksista johtuvien veromenetysten korvaus]]+Yhteenveto[[#This Row],[Kotikuntakorvaus, netto]]</f>
        <v>3515639.0455690389</v>
      </c>
      <c r="S205" s="11"/>
      <c r="T205"/>
    </row>
    <row r="206" spans="1:20" ht="15" x14ac:dyDescent="0.25">
      <c r="A206" s="32">
        <v>631</v>
      </c>
      <c r="B206" s="13" t="s">
        <v>211</v>
      </c>
      <c r="C206" s="15">
        <v>1919</v>
      </c>
      <c r="D206" s="15">
        <f>Ikärakenne[[#This Row],[Laskennalliset kustannukset, IKÄRAKENNE yhteensä, €]]</f>
        <v>3035208.09</v>
      </c>
      <c r="E206" s="15">
        <f>'Lask. kustannukset MUUT'!AD212</f>
        <v>467970.64738878363</v>
      </c>
      <c r="F206" s="231">
        <f>Yhteenveto[[#This Row],[Ikärakenne, laskennallinen kustannus]]+Yhteenveto[[#This Row],[Muut laskennalliset kustannukset ]]</f>
        <v>3503178.7373887836</v>
      </c>
      <c r="G206" s="451">
        <v>1516.35</v>
      </c>
      <c r="H206" s="17">
        <v>2909875.65</v>
      </c>
      <c r="I206" s="339">
        <f>Yhteenveto[[#This Row],[Laskennalliset kustannukset yhteensä]]-Yhteenveto[[#This Row],[Omarahoitusosuus, €]]</f>
        <v>593303.08738878369</v>
      </c>
      <c r="J206" s="33">
        <f>Lisäosat!U207</f>
        <v>29619.348693445187</v>
      </c>
      <c r="K206" s="34">
        <f>'Muut lis_väh'!Q204</f>
        <v>208643.98757736848</v>
      </c>
      <c r="L206" s="231">
        <f>Yhteenveto[[#This Row],[Valtionosuus omarahoitusosuuden jälkeen (välisumma)]]+Yhteenveto[[#This Row],[Lisäosat yhteensä]]+Yhteenveto[[#This Row],[Valtionosuuteen tehtävät vähennykset ja lisäykset, netto]]</f>
        <v>831566.42365959741</v>
      </c>
      <c r="M206" s="34">
        <f>'Verotuloihin perust tasaus'!N211</f>
        <v>626530.96876380942</v>
      </c>
      <c r="N206" s="303">
        <f>SUM(Yhteenveto[[#This Row],[Valtionosuus ennen verotuloihin perustuvaa valtionosuuden tasausta]]+Yhteenveto[[#This Row],[Verotuloihin perustuva valtionosuuden tasaus]])</f>
        <v>1458097.3924234067</v>
      </c>
      <c r="O206" s="241">
        <f>Verokorvaukset!G204</f>
        <v>187683.88992155521</v>
      </c>
      <c r="P206" s="372">
        <f>SUM(Yhteenveto[[#This Row],[Kunnan  peruspalvelujen valtionosuus ]:[Veroperustemuutoksista johtuvien veromenetysten korvaus]])</f>
        <v>1645781.282344962</v>
      </c>
      <c r="Q206" s="34">
        <f>Kotikuntakorvaus!F208</f>
        <v>-925047.26490000007</v>
      </c>
      <c r="R206" s="341">
        <f>+Yhteenveto[[#This Row],[Kunnan  peruspalvelujen valtionosuus ]]+Yhteenveto[[#This Row],[Veroperustemuutoksista johtuvien veromenetysten korvaus]]+Yhteenveto[[#This Row],[Kotikuntakorvaus, netto]]</f>
        <v>720734.01744496194</v>
      </c>
      <c r="S206" s="11"/>
      <c r="T206"/>
    </row>
    <row r="207" spans="1:20" ht="15" x14ac:dyDescent="0.25">
      <c r="A207" s="32">
        <v>635</v>
      </c>
      <c r="B207" s="13" t="s">
        <v>212</v>
      </c>
      <c r="C207" s="15">
        <v>6238</v>
      </c>
      <c r="D207" s="15">
        <f>Ikärakenne[[#This Row],[Laskennalliset kustannukset, IKÄRAKENNE yhteensä, €]]</f>
        <v>9108769.9900000002</v>
      </c>
      <c r="E207" s="15">
        <f>'Lask. kustannukset MUUT'!AD213</f>
        <v>1663133.8493569561</v>
      </c>
      <c r="F207" s="231">
        <f>Yhteenveto[[#This Row],[Ikärakenne, laskennallinen kustannus]]+Yhteenveto[[#This Row],[Muut laskennalliset kustannukset ]]</f>
        <v>10771903.839356957</v>
      </c>
      <c r="G207" s="451">
        <v>1516.35</v>
      </c>
      <c r="H207" s="17">
        <v>9458991.2999999989</v>
      </c>
      <c r="I207" s="339">
        <f>Yhteenveto[[#This Row],[Laskennalliset kustannukset yhteensä]]-Yhteenveto[[#This Row],[Omarahoitusosuus, €]]</f>
        <v>1312912.5393569581</v>
      </c>
      <c r="J207" s="33">
        <f>Lisäosat!U208</f>
        <v>333475.36112581601</v>
      </c>
      <c r="K207" s="34">
        <f>'Muut lis_väh'!Q205</f>
        <v>-493728.2064043259</v>
      </c>
      <c r="L207" s="231">
        <f>Yhteenveto[[#This Row],[Valtionosuus omarahoitusosuuden jälkeen (välisumma)]]+Yhteenveto[[#This Row],[Lisäosat yhteensä]]+Yhteenveto[[#This Row],[Valtionosuuteen tehtävät vähennykset ja lisäykset, netto]]</f>
        <v>1152659.6940784482</v>
      </c>
      <c r="M207" s="34">
        <f>'Verotuloihin perust tasaus'!N212</f>
        <v>2152560.2067407039</v>
      </c>
      <c r="N207" s="303">
        <f>SUM(Yhteenveto[[#This Row],[Valtionosuus ennen verotuloihin perustuvaa valtionosuuden tasausta]]+Yhteenveto[[#This Row],[Verotuloihin perustuva valtionosuuden tasaus]])</f>
        <v>3305219.9008191521</v>
      </c>
      <c r="O207" s="241">
        <f>Verokorvaukset!G205</f>
        <v>880607.47756573581</v>
      </c>
      <c r="P207" s="372">
        <f>SUM(Yhteenveto[[#This Row],[Kunnan  peruspalvelujen valtionosuus ]:[Veroperustemuutoksista johtuvien veromenetysten korvaus]])</f>
        <v>4185827.3783848882</v>
      </c>
      <c r="Q207" s="34">
        <f>Kotikuntakorvaus!F209</f>
        <v>-288540.73620000004</v>
      </c>
      <c r="R207" s="341">
        <f>+Yhteenveto[[#This Row],[Kunnan  peruspalvelujen valtionosuus ]]+Yhteenveto[[#This Row],[Veroperustemuutoksista johtuvien veromenetysten korvaus]]+Yhteenveto[[#This Row],[Kotikuntakorvaus, netto]]</f>
        <v>3897286.642184888</v>
      </c>
      <c r="S207" s="11"/>
      <c r="T207"/>
    </row>
    <row r="208" spans="1:20" ht="15" x14ac:dyDescent="0.25">
      <c r="A208" s="32">
        <v>636</v>
      </c>
      <c r="B208" s="13" t="s">
        <v>213</v>
      </c>
      <c r="C208" s="15">
        <v>8011</v>
      </c>
      <c r="D208" s="15">
        <f>Ikärakenne[[#This Row],[Laskennalliset kustannukset, IKÄRAKENNE yhteensä, €]]</f>
        <v>14493854.550000001</v>
      </c>
      <c r="E208" s="15">
        <f>'Lask. kustannukset MUUT'!AD214</f>
        <v>2618296.3861891786</v>
      </c>
      <c r="F208" s="231">
        <f>Yhteenveto[[#This Row],[Ikärakenne, laskennallinen kustannus]]+Yhteenveto[[#This Row],[Muut laskennalliset kustannukset ]]</f>
        <v>17112150.936189178</v>
      </c>
      <c r="G208" s="451">
        <v>1516.35</v>
      </c>
      <c r="H208" s="17">
        <v>12147479.85</v>
      </c>
      <c r="I208" s="339">
        <f>Yhteenveto[[#This Row],[Laskennalliset kustannukset yhteensä]]-Yhteenveto[[#This Row],[Omarahoitusosuus, €]]</f>
        <v>4964671.0861891787</v>
      </c>
      <c r="J208" s="33">
        <f>Lisäosat!U209</f>
        <v>228096.07250052452</v>
      </c>
      <c r="K208" s="34">
        <f>'Muut lis_väh'!Q206</f>
        <v>-131047.08401569785</v>
      </c>
      <c r="L208" s="231">
        <f>Yhteenveto[[#This Row],[Valtionosuus omarahoitusosuuden jälkeen (välisumma)]]+Yhteenveto[[#This Row],[Lisäosat yhteensä]]+Yhteenveto[[#This Row],[Valtionosuuteen tehtävät vähennykset ja lisäykset, netto]]</f>
        <v>5061720.0746740047</v>
      </c>
      <c r="M208" s="34">
        <f>'Verotuloihin perust tasaus'!N213</f>
        <v>3196069.6612816756</v>
      </c>
      <c r="N208" s="303">
        <f>SUM(Yhteenveto[[#This Row],[Valtionosuus ennen verotuloihin perustuvaa valtionosuuden tasausta]]+Yhteenveto[[#This Row],[Verotuloihin perustuva valtionosuuden tasaus]])</f>
        <v>8257789.7359556798</v>
      </c>
      <c r="O208" s="241">
        <f>Verokorvaukset!G206</f>
        <v>1336830.9581628814</v>
      </c>
      <c r="P208" s="372">
        <f>SUM(Yhteenveto[[#This Row],[Kunnan  peruspalvelujen valtionosuus ]:[Veroperustemuutoksista johtuvien veromenetysten korvaus]])</f>
        <v>9594620.6941185612</v>
      </c>
      <c r="Q208" s="34">
        <f>Kotikuntakorvaus!F210</f>
        <v>663510.34110000008</v>
      </c>
      <c r="R208" s="341">
        <f>+Yhteenveto[[#This Row],[Kunnan  peruspalvelujen valtionosuus ]]+Yhteenveto[[#This Row],[Veroperustemuutoksista johtuvien veromenetysten korvaus]]+Yhteenveto[[#This Row],[Kotikuntakorvaus, netto]]</f>
        <v>10258131.035218561</v>
      </c>
      <c r="S208" s="11"/>
      <c r="T208"/>
    </row>
    <row r="209" spans="1:20" ht="15" x14ac:dyDescent="0.25">
      <c r="A209" s="32">
        <v>638</v>
      </c>
      <c r="B209" s="13" t="s">
        <v>214</v>
      </c>
      <c r="C209" s="15">
        <v>51737</v>
      </c>
      <c r="D209" s="15">
        <f>Ikärakenne[[#This Row],[Laskennalliset kustannukset, IKÄRAKENNE yhteensä, €]]</f>
        <v>90320335.340000004</v>
      </c>
      <c r="E209" s="15">
        <f>'Lask. kustannukset MUUT'!AD215</f>
        <v>22983301.006412227</v>
      </c>
      <c r="F209" s="231">
        <f>Yhteenveto[[#This Row],[Ikärakenne, laskennallinen kustannus]]+Yhteenveto[[#This Row],[Muut laskennalliset kustannukset ]]</f>
        <v>113303636.34641223</v>
      </c>
      <c r="G209" s="451">
        <v>1516.35</v>
      </c>
      <c r="H209" s="17">
        <v>78451399.949999988</v>
      </c>
      <c r="I209" s="339">
        <f>Yhteenveto[[#This Row],[Laskennalliset kustannukset yhteensä]]-Yhteenveto[[#This Row],[Omarahoitusosuus, €]]</f>
        <v>34852236.396412238</v>
      </c>
      <c r="J209" s="33">
        <f>Lisäosat!U210</f>
        <v>2029983.5448338257</v>
      </c>
      <c r="K209" s="34">
        <f>'Muut lis_väh'!Q207</f>
        <v>12319097.368920388</v>
      </c>
      <c r="L209" s="231">
        <f>Yhteenveto[[#This Row],[Valtionosuus omarahoitusosuuden jälkeen (välisumma)]]+Yhteenveto[[#This Row],[Lisäosat yhteensä]]+Yhteenveto[[#This Row],[Valtionosuuteen tehtävät vähennykset ja lisäykset, netto]]</f>
        <v>49201317.310166448</v>
      </c>
      <c r="M209" s="34">
        <f>'Verotuloihin perust tasaus'!N214</f>
        <v>-2487131.6619934598</v>
      </c>
      <c r="N209" s="303">
        <f>SUM(Yhteenveto[[#This Row],[Valtionosuus ennen verotuloihin perustuvaa valtionosuuden tasausta]]+Yhteenveto[[#This Row],[Verotuloihin perustuva valtionosuuden tasaus]])</f>
        <v>46714185.648172989</v>
      </c>
      <c r="O209" s="241">
        <f>Verokorvaukset!G207</f>
        <v>4843397.6314357696</v>
      </c>
      <c r="P209" s="372">
        <f>SUM(Yhteenveto[[#This Row],[Kunnan  peruspalvelujen valtionosuus ]:[Veroperustemuutoksista johtuvien veromenetysten korvaus]])</f>
        <v>51557583.279608756</v>
      </c>
      <c r="Q209" s="34">
        <f>Kotikuntakorvaus!F211</f>
        <v>-589766.59662000008</v>
      </c>
      <c r="R209" s="341">
        <f>+Yhteenveto[[#This Row],[Kunnan  peruspalvelujen valtionosuus ]]+Yhteenveto[[#This Row],[Veroperustemuutoksista johtuvien veromenetysten korvaus]]+Yhteenveto[[#This Row],[Kotikuntakorvaus, netto]]</f>
        <v>50967816.682988755</v>
      </c>
      <c r="S209" s="11"/>
      <c r="T209"/>
    </row>
    <row r="210" spans="1:20" ht="15" x14ac:dyDescent="0.25">
      <c r="A210" s="32">
        <v>678</v>
      </c>
      <c r="B210" s="13" t="s">
        <v>215</v>
      </c>
      <c r="C210" s="15">
        <v>23571</v>
      </c>
      <c r="D210" s="15">
        <f>Ikärakenne[[#This Row],[Laskennalliset kustannukset, IKÄRAKENNE yhteensä, €]]</f>
        <v>42213797.329999998</v>
      </c>
      <c r="E210" s="15">
        <f>'Lask. kustannukset MUUT'!AD216</f>
        <v>6694552.4212470129</v>
      </c>
      <c r="F210" s="231">
        <f>Yhteenveto[[#This Row],[Ikärakenne, laskennallinen kustannus]]+Yhteenveto[[#This Row],[Muut laskennalliset kustannukset ]]</f>
        <v>48908349.751247011</v>
      </c>
      <c r="G210" s="451">
        <v>1516.35</v>
      </c>
      <c r="H210" s="17">
        <v>35741885.850000001</v>
      </c>
      <c r="I210" s="339">
        <f>Yhteenveto[[#This Row],[Laskennalliset kustannukset yhteensä]]-Yhteenveto[[#This Row],[Omarahoitusosuus, €]]</f>
        <v>13166463.90124701</v>
      </c>
      <c r="J210" s="33">
        <f>Lisäosat!U211</f>
        <v>1503613.7359904905</v>
      </c>
      <c r="K210" s="34">
        <f>'Muut lis_väh'!Q208</f>
        <v>-405156.57925245143</v>
      </c>
      <c r="L210" s="231">
        <f>Yhteenveto[[#This Row],[Valtionosuus omarahoitusosuuden jälkeen (välisumma)]]+Yhteenveto[[#This Row],[Lisäosat yhteensä]]+Yhteenveto[[#This Row],[Valtionosuuteen tehtävät vähennykset ja lisäykset, netto]]</f>
        <v>14264921.057985049</v>
      </c>
      <c r="M210" s="34">
        <f>'Verotuloihin perust tasaus'!N215</f>
        <v>-195232.28434417539</v>
      </c>
      <c r="N210" s="303">
        <f>SUM(Yhteenveto[[#This Row],[Valtionosuus ennen verotuloihin perustuvaa valtionosuuden tasausta]]+Yhteenveto[[#This Row],[Verotuloihin perustuva valtionosuuden tasaus]])</f>
        <v>14069688.773640873</v>
      </c>
      <c r="O210" s="241">
        <f>Verokorvaukset!G208</f>
        <v>1918718.009387997</v>
      </c>
      <c r="P210" s="372">
        <f>SUM(Yhteenveto[[#This Row],[Kunnan  peruspalvelujen valtionosuus ]:[Veroperustemuutoksista johtuvien veromenetysten korvaus]])</f>
        <v>15988406.783028871</v>
      </c>
      <c r="Q210" s="34">
        <f>Kotikuntakorvaus!F212</f>
        <v>48190.136820000014</v>
      </c>
      <c r="R210" s="341">
        <f>+Yhteenveto[[#This Row],[Kunnan  peruspalvelujen valtionosuus ]]+Yhteenveto[[#This Row],[Veroperustemuutoksista johtuvien veromenetysten korvaus]]+Yhteenveto[[#This Row],[Kotikuntakorvaus, netto]]</f>
        <v>16036596.91984887</v>
      </c>
      <c r="S210" s="11"/>
      <c r="T210"/>
    </row>
    <row r="211" spans="1:20" ht="15" x14ac:dyDescent="0.25">
      <c r="A211" s="32">
        <v>680</v>
      </c>
      <c r="B211" s="13" t="s">
        <v>216</v>
      </c>
      <c r="C211" s="15">
        <v>25738</v>
      </c>
      <c r="D211" s="15">
        <f>Ikärakenne[[#This Row],[Laskennalliset kustannukset, IKÄRAKENNE yhteensä, €]]</f>
        <v>42198899.359999999</v>
      </c>
      <c r="E211" s="15">
        <f>'Lask. kustannukset MUUT'!AD217</f>
        <v>10486469.959996102</v>
      </c>
      <c r="F211" s="231">
        <f>Yhteenveto[[#This Row],[Ikärakenne, laskennallinen kustannus]]+Yhteenveto[[#This Row],[Muut laskennalliset kustannukset ]]</f>
        <v>52685369.319996104</v>
      </c>
      <c r="G211" s="451">
        <v>1516.35</v>
      </c>
      <c r="H211" s="17">
        <v>39027816.299999997</v>
      </c>
      <c r="I211" s="339">
        <f>Yhteenveto[[#This Row],[Laskennalliset kustannukset yhteensä]]-Yhteenveto[[#This Row],[Omarahoitusosuus, €]]</f>
        <v>13657553.019996107</v>
      </c>
      <c r="J211" s="33">
        <f>Lisäosat!U212</f>
        <v>1140826.2659691498</v>
      </c>
      <c r="K211" s="34">
        <f>'Muut lis_väh'!Q209</f>
        <v>-1212216.075623556</v>
      </c>
      <c r="L211" s="231">
        <f>Yhteenveto[[#This Row],[Valtionosuus omarahoitusosuuden jälkeen (välisumma)]]+Yhteenveto[[#This Row],[Lisäosat yhteensä]]+Yhteenveto[[#This Row],[Valtionosuuteen tehtävät vähennykset ja lisäykset, netto]]</f>
        <v>13586163.210341699</v>
      </c>
      <c r="M211" s="34">
        <f>'Verotuloihin perust tasaus'!N216</f>
        <v>1755464.1860402338</v>
      </c>
      <c r="N211" s="303">
        <f>SUM(Yhteenveto[[#This Row],[Valtionosuus ennen verotuloihin perustuvaa valtionosuuden tasausta]]+Yhteenveto[[#This Row],[Verotuloihin perustuva valtionosuuden tasaus]])</f>
        <v>15341627.396381933</v>
      </c>
      <c r="O211" s="241">
        <f>Verokorvaukset!G209</f>
        <v>1962922.6115220534</v>
      </c>
      <c r="P211" s="372">
        <f>SUM(Yhteenveto[[#This Row],[Kunnan  peruspalvelujen valtionosuus ]:[Veroperustemuutoksista johtuvien veromenetysten korvaus]])</f>
        <v>17304550.007903986</v>
      </c>
      <c r="Q211" s="34">
        <f>Kotikuntakorvaus!F213</f>
        <v>-713667.42227999959</v>
      </c>
      <c r="R211" s="341">
        <f>+Yhteenveto[[#This Row],[Kunnan  peruspalvelujen valtionosuus ]]+Yhteenveto[[#This Row],[Veroperustemuutoksista johtuvien veromenetysten korvaus]]+Yhteenveto[[#This Row],[Kotikuntakorvaus, netto]]</f>
        <v>16590882.585623987</v>
      </c>
      <c r="S211" s="11"/>
      <c r="T211"/>
    </row>
    <row r="212" spans="1:20" ht="15" x14ac:dyDescent="0.25">
      <c r="A212" s="32">
        <v>681</v>
      </c>
      <c r="B212" s="13" t="s">
        <v>217</v>
      </c>
      <c r="C212" s="15">
        <v>3246</v>
      </c>
      <c r="D212" s="15">
        <f>Ikärakenne[[#This Row],[Laskennalliset kustannukset, IKÄRAKENNE yhteensä, €]]</f>
        <v>4045903.5199999996</v>
      </c>
      <c r="E212" s="15">
        <f>'Lask. kustannukset MUUT'!AD218</f>
        <v>1364938.3206008815</v>
      </c>
      <c r="F212" s="231">
        <f>Yhteenveto[[#This Row],[Ikärakenne, laskennallinen kustannus]]+Yhteenveto[[#This Row],[Muut laskennalliset kustannukset ]]</f>
        <v>5410841.8406008808</v>
      </c>
      <c r="G212" s="451">
        <v>1516.35</v>
      </c>
      <c r="H212" s="17">
        <v>4922072.0999999996</v>
      </c>
      <c r="I212" s="339">
        <f>Yhteenveto[[#This Row],[Laskennalliset kustannukset yhteensä]]-Yhteenveto[[#This Row],[Omarahoitusosuus, €]]</f>
        <v>488769.74060088117</v>
      </c>
      <c r="J212" s="33">
        <f>Lisäosat!U213</f>
        <v>315066.30216309935</v>
      </c>
      <c r="K212" s="34">
        <f>'Muut lis_väh'!Q210</f>
        <v>221971.70341734437</v>
      </c>
      <c r="L212" s="231">
        <f>Yhteenveto[[#This Row],[Valtionosuus omarahoitusosuuden jälkeen (välisumma)]]+Yhteenveto[[#This Row],[Lisäosat yhteensä]]+Yhteenveto[[#This Row],[Valtionosuuteen tehtävät vähennykset ja lisäykset, netto]]</f>
        <v>1025807.7461813249</v>
      </c>
      <c r="M212" s="34">
        <f>'Verotuloihin perust tasaus'!N217</f>
        <v>1354867.766656962</v>
      </c>
      <c r="N212" s="303">
        <f>SUM(Yhteenveto[[#This Row],[Valtionosuus ennen verotuloihin perustuvaa valtionosuuden tasausta]]+Yhteenveto[[#This Row],[Verotuloihin perustuva valtionosuuden tasaus]])</f>
        <v>2380675.5128382868</v>
      </c>
      <c r="O212" s="241">
        <f>Verokorvaukset!G210</f>
        <v>644745.35328762548</v>
      </c>
      <c r="P212" s="372">
        <f>SUM(Yhteenveto[[#This Row],[Kunnan  peruspalvelujen valtionosuus ]:[Veroperustemuutoksista johtuvien veromenetysten korvaus]])</f>
        <v>3025420.8661259124</v>
      </c>
      <c r="Q212" s="34">
        <f>Kotikuntakorvaus!F214</f>
        <v>31921.173300000002</v>
      </c>
      <c r="R212" s="341">
        <f>+Yhteenveto[[#This Row],[Kunnan  peruspalvelujen valtionosuus ]]+Yhteenveto[[#This Row],[Veroperustemuutoksista johtuvien veromenetysten korvaus]]+Yhteenveto[[#This Row],[Kotikuntakorvaus, netto]]</f>
        <v>3057342.0394259123</v>
      </c>
      <c r="S212" s="11"/>
      <c r="T212"/>
    </row>
    <row r="213" spans="1:20" ht="15" x14ac:dyDescent="0.25">
      <c r="A213" s="32">
        <v>683</v>
      </c>
      <c r="B213" s="13" t="s">
        <v>218</v>
      </c>
      <c r="C213" s="15">
        <v>3570</v>
      </c>
      <c r="D213" s="15">
        <f>Ikärakenne[[#This Row],[Laskennalliset kustannukset, IKÄRAKENNE yhteensä, €]]</f>
        <v>6633383.3500000006</v>
      </c>
      <c r="E213" s="15">
        <f>'Lask. kustannukset MUUT'!AD219</f>
        <v>3468610.8211267479</v>
      </c>
      <c r="F213" s="231">
        <f>Yhteenveto[[#This Row],[Ikärakenne, laskennallinen kustannus]]+Yhteenveto[[#This Row],[Muut laskennalliset kustannukset ]]</f>
        <v>10101994.171126749</v>
      </c>
      <c r="G213" s="451">
        <v>1516.35</v>
      </c>
      <c r="H213" s="17">
        <v>5413369.5</v>
      </c>
      <c r="I213" s="339">
        <f>Yhteenveto[[#This Row],[Laskennalliset kustannukset yhteensä]]-Yhteenveto[[#This Row],[Omarahoitusosuus, €]]</f>
        <v>4688624.6711267494</v>
      </c>
      <c r="J213" s="33">
        <f>Lisäosat!U214</f>
        <v>1373225.5718278207</v>
      </c>
      <c r="K213" s="34">
        <f>'Muut lis_väh'!Q211</f>
        <v>-439719.95120647526</v>
      </c>
      <c r="L213" s="231">
        <f>Yhteenveto[[#This Row],[Valtionosuus omarahoitusosuuden jälkeen (välisumma)]]+Yhteenveto[[#This Row],[Lisäosat yhteensä]]+Yhteenveto[[#This Row],[Valtionosuuteen tehtävät vähennykset ja lisäykset, netto]]</f>
        <v>5622130.2917480944</v>
      </c>
      <c r="M213" s="34">
        <f>'Verotuloihin perust tasaus'!N218</f>
        <v>2496944.8009212553</v>
      </c>
      <c r="N213" s="303">
        <f>SUM(Yhteenveto[[#This Row],[Valtionosuus ennen verotuloihin perustuvaa valtionosuuden tasausta]]+Yhteenveto[[#This Row],[Verotuloihin perustuva valtionosuuden tasaus]])</f>
        <v>8119075.0926693492</v>
      </c>
      <c r="O213" s="241">
        <f>Verokorvaukset!G211</f>
        <v>598633.49612257804</v>
      </c>
      <c r="P213" s="372">
        <f>SUM(Yhteenveto[[#This Row],[Kunnan  peruspalvelujen valtionosuus ]:[Veroperustemuutoksista johtuvien veromenetysten korvaus]])</f>
        <v>8717708.5887919273</v>
      </c>
      <c r="Q213" s="34">
        <f>Kotikuntakorvaus!F215</f>
        <v>30004.236000000034</v>
      </c>
      <c r="R213" s="341">
        <f>+Yhteenveto[[#This Row],[Kunnan  peruspalvelujen valtionosuus ]]+Yhteenveto[[#This Row],[Veroperustemuutoksista johtuvien veromenetysten korvaus]]+Yhteenveto[[#This Row],[Kotikuntakorvaus, netto]]</f>
        <v>8747712.8247919269</v>
      </c>
      <c r="S213" s="11"/>
      <c r="T213"/>
    </row>
    <row r="214" spans="1:20" ht="15" x14ac:dyDescent="0.25">
      <c r="A214" s="32">
        <v>684</v>
      </c>
      <c r="B214" s="13" t="s">
        <v>219</v>
      </c>
      <c r="C214" s="15">
        <v>38968</v>
      </c>
      <c r="D214" s="15">
        <f>Ikärakenne[[#This Row],[Laskennalliset kustannukset, IKÄRAKENNE yhteensä, €]]</f>
        <v>57829452.630000003</v>
      </c>
      <c r="E214" s="15">
        <f>'Lask. kustannukset MUUT'!AD220</f>
        <v>13290026.814189021</v>
      </c>
      <c r="F214" s="231">
        <f>Yhteenveto[[#This Row],[Ikärakenne, laskennallinen kustannus]]+Yhteenveto[[#This Row],[Muut laskennalliset kustannukset ]]</f>
        <v>71119479.444189027</v>
      </c>
      <c r="G214" s="451">
        <v>1516.35</v>
      </c>
      <c r="H214" s="17">
        <v>59089126.799999997</v>
      </c>
      <c r="I214" s="339">
        <f>Yhteenveto[[#This Row],[Laskennalliset kustannukset yhteensä]]-Yhteenveto[[#This Row],[Omarahoitusosuus, €]]</f>
        <v>12030352.64418903</v>
      </c>
      <c r="J214" s="33">
        <f>Lisäosat!U215</f>
        <v>1329990.9497794819</v>
      </c>
      <c r="K214" s="34">
        <f>'Muut lis_väh'!Q212</f>
        <v>-2800688.5617194888</v>
      </c>
      <c r="L214" s="231">
        <f>Yhteenveto[[#This Row],[Valtionosuus omarahoitusosuuden jälkeen (välisumma)]]+Yhteenveto[[#This Row],[Lisäosat yhteensä]]+Yhteenveto[[#This Row],[Valtionosuuteen tehtävät vähennykset ja lisäykset, netto]]</f>
        <v>10559655.032249024</v>
      </c>
      <c r="M214" s="34">
        <f>'Verotuloihin perust tasaus'!N219</f>
        <v>-470594.24607137119</v>
      </c>
      <c r="N214" s="303">
        <f>SUM(Yhteenveto[[#This Row],[Valtionosuus ennen verotuloihin perustuvaa valtionosuuden tasausta]]+Yhteenveto[[#This Row],[Verotuloihin perustuva valtionosuuden tasaus]])</f>
        <v>10089060.786177654</v>
      </c>
      <c r="O214" s="241">
        <f>Verokorvaukset!G212</f>
        <v>5078093.7876930293</v>
      </c>
      <c r="P214" s="372">
        <f>SUM(Yhteenveto[[#This Row],[Kunnan  peruspalvelujen valtionosuus ]:[Veroperustemuutoksista johtuvien veromenetysten korvaus]])</f>
        <v>15167154.573870683</v>
      </c>
      <c r="Q214" s="34">
        <f>Kotikuntakorvaus!F216</f>
        <v>-2897692.4297399996</v>
      </c>
      <c r="R214" s="341">
        <f>+Yhteenveto[[#This Row],[Kunnan  peruspalvelujen valtionosuus ]]+Yhteenveto[[#This Row],[Veroperustemuutoksista johtuvien veromenetysten korvaus]]+Yhteenveto[[#This Row],[Kotikuntakorvaus, netto]]</f>
        <v>12269462.144130684</v>
      </c>
      <c r="S214" s="11"/>
      <c r="T214"/>
    </row>
    <row r="215" spans="1:20" ht="15" x14ac:dyDescent="0.25">
      <c r="A215" s="32">
        <v>686</v>
      </c>
      <c r="B215" s="13" t="s">
        <v>220</v>
      </c>
      <c r="C215" s="15">
        <v>2935</v>
      </c>
      <c r="D215" s="15">
        <f>Ikärakenne[[#This Row],[Laskennalliset kustannukset, IKÄRAKENNE yhteensä, €]]</f>
        <v>3618322.37</v>
      </c>
      <c r="E215" s="15">
        <f>'Lask. kustannukset MUUT'!AD221</f>
        <v>1093609.4693062576</v>
      </c>
      <c r="F215" s="231">
        <f>Yhteenveto[[#This Row],[Ikärakenne, laskennallinen kustannus]]+Yhteenveto[[#This Row],[Muut laskennalliset kustannukset ]]</f>
        <v>4711931.8393062577</v>
      </c>
      <c r="G215" s="451">
        <v>1516.35</v>
      </c>
      <c r="H215" s="17">
        <v>4450487.25</v>
      </c>
      <c r="I215" s="339">
        <f>Yhteenveto[[#This Row],[Laskennalliset kustannukset yhteensä]]-Yhteenveto[[#This Row],[Omarahoitusosuus, €]]</f>
        <v>261444.58930625767</v>
      </c>
      <c r="J215" s="33">
        <f>Lisäosat!U216</f>
        <v>458976.9949183985</v>
      </c>
      <c r="K215" s="34">
        <f>'Muut lis_väh'!Q213</f>
        <v>-609599.55572884472</v>
      </c>
      <c r="L215" s="231">
        <f>Yhteenveto[[#This Row],[Valtionosuus omarahoitusosuuden jälkeen (välisumma)]]+Yhteenveto[[#This Row],[Lisäosat yhteensä]]+Yhteenveto[[#This Row],[Valtionosuuteen tehtävät vähennykset ja lisäykset, netto]]</f>
        <v>110822.02849581151</v>
      </c>
      <c r="M215" s="34">
        <f>'Verotuloihin perust tasaus'!N220</f>
        <v>1479179.2321596206</v>
      </c>
      <c r="N215" s="303">
        <f>SUM(Yhteenveto[[#This Row],[Valtionosuus ennen verotuloihin perustuvaa valtionosuuden tasausta]]+Yhteenveto[[#This Row],[Verotuloihin perustuva valtionosuuden tasaus]])</f>
        <v>1590001.260655432</v>
      </c>
      <c r="O215" s="241">
        <f>Verokorvaukset!G213</f>
        <v>504557.8883823668</v>
      </c>
      <c r="P215" s="372">
        <f>SUM(Yhteenveto[[#This Row],[Kunnan  peruspalvelujen valtionosuus ]:[Veroperustemuutoksista johtuvien veromenetysten korvaus]])</f>
        <v>2094559.1490377989</v>
      </c>
      <c r="Q215" s="34">
        <f>Kotikuntakorvaus!F217</f>
        <v>-20002.823999999993</v>
      </c>
      <c r="R215" s="341">
        <f>+Yhteenveto[[#This Row],[Kunnan  peruspalvelujen valtionosuus ]]+Yhteenveto[[#This Row],[Veroperustemuutoksista johtuvien veromenetysten korvaus]]+Yhteenveto[[#This Row],[Kotikuntakorvaus, netto]]</f>
        <v>2074556.3250377988</v>
      </c>
      <c r="S215" s="11"/>
      <c r="T215"/>
    </row>
    <row r="216" spans="1:20" ht="15" x14ac:dyDescent="0.25">
      <c r="A216" s="32">
        <v>687</v>
      </c>
      <c r="B216" s="13" t="s">
        <v>221</v>
      </c>
      <c r="C216" s="15">
        <v>1413</v>
      </c>
      <c r="D216" s="15">
        <f>Ikärakenne[[#This Row],[Laskennalliset kustannukset, IKÄRAKENNE yhteensä, €]]</f>
        <v>1441824.9400000002</v>
      </c>
      <c r="E216" s="15">
        <f>'Lask. kustannukset MUUT'!AD222</f>
        <v>1240024.0634485863</v>
      </c>
      <c r="F216" s="231">
        <f>Yhteenveto[[#This Row],[Ikärakenne, laskennallinen kustannus]]+Yhteenveto[[#This Row],[Muut laskennalliset kustannukset ]]</f>
        <v>2681849.0034485864</v>
      </c>
      <c r="G216" s="451">
        <v>1516.35</v>
      </c>
      <c r="H216" s="17">
        <v>2142602.5499999998</v>
      </c>
      <c r="I216" s="339">
        <f>Yhteenveto[[#This Row],[Laskennalliset kustannukset yhteensä]]-Yhteenveto[[#This Row],[Omarahoitusosuus, €]]</f>
        <v>539246.45344858663</v>
      </c>
      <c r="J216" s="33">
        <f>Lisäosat!U217</f>
        <v>547579.8990324873</v>
      </c>
      <c r="K216" s="34">
        <f>'Muut lis_väh'!Q214</f>
        <v>-47379.618799504111</v>
      </c>
      <c r="L216" s="231">
        <f>Yhteenveto[[#This Row],[Valtionosuus omarahoitusosuuden jälkeen (välisumma)]]+Yhteenveto[[#This Row],[Lisäosat yhteensä]]+Yhteenveto[[#This Row],[Valtionosuuteen tehtävät vähennykset ja lisäykset, netto]]</f>
        <v>1039446.7336815698</v>
      </c>
      <c r="M216" s="34">
        <f>'Verotuloihin perust tasaus'!N221</f>
        <v>361991.0664357213</v>
      </c>
      <c r="N216" s="303">
        <f>SUM(Yhteenveto[[#This Row],[Valtionosuus ennen verotuloihin perustuvaa valtionosuuden tasausta]]+Yhteenveto[[#This Row],[Verotuloihin perustuva valtionosuuden tasaus]])</f>
        <v>1401437.800117291</v>
      </c>
      <c r="O216" s="241">
        <f>Verokorvaukset!G214</f>
        <v>313209.57092321158</v>
      </c>
      <c r="P216" s="372">
        <f>SUM(Yhteenveto[[#This Row],[Kunnan  peruspalvelujen valtionosuus ]:[Veroperustemuutoksista johtuvien veromenetysten korvaus]])</f>
        <v>1714647.3710405026</v>
      </c>
      <c r="Q216" s="34">
        <f>Kotikuntakorvaus!F218</f>
        <v>151771.42710000006</v>
      </c>
      <c r="R216" s="341">
        <f>+Yhteenveto[[#This Row],[Kunnan  peruspalvelujen valtionosuus ]]+Yhteenveto[[#This Row],[Veroperustemuutoksista johtuvien veromenetysten korvaus]]+Yhteenveto[[#This Row],[Kotikuntakorvaus, netto]]</f>
        <v>1866418.7981405025</v>
      </c>
      <c r="S216" s="11"/>
      <c r="T216"/>
    </row>
    <row r="217" spans="1:20" ht="15" x14ac:dyDescent="0.25">
      <c r="A217" s="32">
        <v>689</v>
      </c>
      <c r="B217" s="13" t="s">
        <v>222</v>
      </c>
      <c r="C217" s="15">
        <v>3008</v>
      </c>
      <c r="D217" s="15">
        <f>Ikärakenne[[#This Row],[Laskennalliset kustannukset, IKÄRAKENNE yhteensä, €]]</f>
        <v>3174551.3400000003</v>
      </c>
      <c r="E217" s="15">
        <f>'Lask. kustannukset MUUT'!AD223</f>
        <v>1227692.3433991214</v>
      </c>
      <c r="F217" s="231">
        <f>Yhteenveto[[#This Row],[Ikärakenne, laskennallinen kustannus]]+Yhteenveto[[#This Row],[Muut laskennalliset kustannukset ]]</f>
        <v>4402243.6833991222</v>
      </c>
      <c r="G217" s="451">
        <v>1516.35</v>
      </c>
      <c r="H217" s="17">
        <v>4561180.8</v>
      </c>
      <c r="I217" s="339">
        <f>Yhteenveto[[#This Row],[Laskennalliset kustannukset yhteensä]]-Yhteenveto[[#This Row],[Omarahoitusosuus, €]]</f>
        <v>-158937.11660087761</v>
      </c>
      <c r="J217" s="33">
        <f>Lisäosat!U218</f>
        <v>418550.7315731261</v>
      </c>
      <c r="K217" s="34">
        <f>'Muut lis_väh'!Q215</f>
        <v>2011784.2035141699</v>
      </c>
      <c r="L217" s="231">
        <f>Yhteenveto[[#This Row],[Valtionosuus omarahoitusosuuden jälkeen (välisumma)]]+Yhteenveto[[#This Row],[Lisäosat yhteensä]]+Yhteenveto[[#This Row],[Valtionosuuteen tehtävät vähennykset ja lisäykset, netto]]</f>
        <v>2271397.8184864186</v>
      </c>
      <c r="M217" s="34">
        <f>'Verotuloihin perust tasaus'!N222</f>
        <v>608402.38577790826</v>
      </c>
      <c r="N217" s="303">
        <f>SUM(Yhteenveto[[#This Row],[Valtionosuus ennen verotuloihin perustuvaa valtionosuuden tasausta]]+Yhteenveto[[#This Row],[Verotuloihin perustuva valtionosuuden tasaus]])</f>
        <v>2879800.204264327</v>
      </c>
      <c r="O217" s="241">
        <f>Verokorvaukset!G215</f>
        <v>455060.52201249613</v>
      </c>
      <c r="P217" s="372">
        <f>SUM(Yhteenveto[[#This Row],[Kunnan  peruspalvelujen valtionosuus ]:[Veroperustemuutoksista johtuvien veromenetysten korvaus]])</f>
        <v>3334860.7262768233</v>
      </c>
      <c r="Q217" s="34">
        <f>Kotikuntakorvaus!F219</f>
        <v>-16585.674899999998</v>
      </c>
      <c r="R217" s="341">
        <f>+Yhteenveto[[#This Row],[Kunnan  peruspalvelujen valtionosuus ]]+Yhteenveto[[#This Row],[Veroperustemuutoksista johtuvien veromenetysten korvaus]]+Yhteenveto[[#This Row],[Kotikuntakorvaus, netto]]</f>
        <v>3318275.0513768233</v>
      </c>
      <c r="S217" s="11"/>
      <c r="T217"/>
    </row>
    <row r="218" spans="1:20" ht="15" x14ac:dyDescent="0.25">
      <c r="A218" s="32">
        <v>691</v>
      </c>
      <c r="B218" s="13" t="s">
        <v>223</v>
      </c>
      <c r="C218" s="15">
        <v>2556</v>
      </c>
      <c r="D218" s="15">
        <f>Ikärakenne[[#This Row],[Laskennalliset kustannukset, IKÄRAKENNE yhteensä, €]]</f>
        <v>4994812.8</v>
      </c>
      <c r="E218" s="15">
        <f>'Lask. kustannukset MUUT'!AD224</f>
        <v>680924.64241691073</v>
      </c>
      <c r="F218" s="231">
        <f>Yhteenveto[[#This Row],[Ikärakenne, laskennallinen kustannus]]+Yhteenveto[[#This Row],[Muut laskennalliset kustannukset ]]</f>
        <v>5675737.4424169101</v>
      </c>
      <c r="G218" s="451">
        <v>1516.35</v>
      </c>
      <c r="H218" s="17">
        <v>3875790.5999999996</v>
      </c>
      <c r="I218" s="339">
        <f>Yhteenveto[[#This Row],[Laskennalliset kustannukset yhteensä]]-Yhteenveto[[#This Row],[Omarahoitusosuus, €]]</f>
        <v>1799946.8424169105</v>
      </c>
      <c r="J218" s="33">
        <f>Lisäosat!U219</f>
        <v>404833.01156955841</v>
      </c>
      <c r="K218" s="34">
        <f>'Muut lis_väh'!Q216</f>
        <v>314019.62123040832</v>
      </c>
      <c r="L218" s="231">
        <f>Yhteenveto[[#This Row],[Valtionosuus omarahoitusosuuden jälkeen (välisumma)]]+Yhteenveto[[#This Row],[Lisäosat yhteensä]]+Yhteenveto[[#This Row],[Valtionosuuteen tehtävät vähennykset ja lisäykset, netto]]</f>
        <v>2518799.4752168776</v>
      </c>
      <c r="M218" s="34">
        <f>'Verotuloihin perust tasaus'!N223</f>
        <v>1737464.02712077</v>
      </c>
      <c r="N218" s="303">
        <f>SUM(Yhteenveto[[#This Row],[Valtionosuus ennen verotuloihin perustuvaa valtionosuuden tasausta]]+Yhteenveto[[#This Row],[Verotuloihin perustuva valtionosuuden tasaus]])</f>
        <v>4256263.5023376476</v>
      </c>
      <c r="O218" s="241">
        <f>Verokorvaukset!G216</f>
        <v>480140.11882787553</v>
      </c>
      <c r="P218" s="372">
        <f>SUM(Yhteenveto[[#This Row],[Kunnan  peruspalvelujen valtionosuus ]:[Veroperustemuutoksista johtuvien veromenetysten korvaus]])</f>
        <v>4736403.6211655233</v>
      </c>
      <c r="Q218" s="34">
        <f>Kotikuntakorvaus!F220</f>
        <v>21669.726000000002</v>
      </c>
      <c r="R218" s="341">
        <f>+Yhteenveto[[#This Row],[Kunnan  peruspalvelujen valtionosuus ]]+Yhteenveto[[#This Row],[Veroperustemuutoksista johtuvien veromenetysten korvaus]]+Yhteenveto[[#This Row],[Kotikuntakorvaus, netto]]</f>
        <v>4758073.3471655231</v>
      </c>
      <c r="S218" s="11"/>
      <c r="T218"/>
    </row>
    <row r="219" spans="1:20" ht="15" x14ac:dyDescent="0.25">
      <c r="A219" s="32">
        <v>694</v>
      </c>
      <c r="B219" s="13" t="s">
        <v>224</v>
      </c>
      <c r="C219" s="15">
        <v>28643</v>
      </c>
      <c r="D219" s="15">
        <f>Ikärakenne[[#This Row],[Laskennalliset kustannukset, IKÄRAKENNE yhteensä, €]]</f>
        <v>44925091.900000006</v>
      </c>
      <c r="E219" s="15">
        <f>'Lask. kustannukset MUUT'!AD225</f>
        <v>9316194.6160639785</v>
      </c>
      <c r="F219" s="231">
        <f>Yhteenveto[[#This Row],[Ikärakenne, laskennallinen kustannus]]+Yhteenveto[[#This Row],[Muut laskennalliset kustannukset ]]</f>
        <v>54241286.516063988</v>
      </c>
      <c r="G219" s="451">
        <v>1516.35</v>
      </c>
      <c r="H219" s="17">
        <v>43432813.049999997</v>
      </c>
      <c r="I219" s="339">
        <f>Yhteenveto[[#This Row],[Laskennalliset kustannukset yhteensä]]-Yhteenveto[[#This Row],[Omarahoitusosuus, €]]</f>
        <v>10808473.466063991</v>
      </c>
      <c r="J219" s="33">
        <f>Lisäosat!U220</f>
        <v>1035039.9037635194</v>
      </c>
      <c r="K219" s="34">
        <f>'Muut lis_väh'!Q217</f>
        <v>-4004303.9007661147</v>
      </c>
      <c r="L219" s="231">
        <f>Yhteenveto[[#This Row],[Valtionosuus omarahoitusosuuden jälkeen (välisumma)]]+Yhteenveto[[#This Row],[Lisäosat yhteensä]]+Yhteenveto[[#This Row],[Valtionosuuteen tehtävät vähennykset ja lisäykset, netto]]</f>
        <v>7839209.4690613961</v>
      </c>
      <c r="M219" s="34">
        <f>'Verotuloihin perust tasaus'!N224</f>
        <v>-105687.55000600149</v>
      </c>
      <c r="N219" s="303">
        <f>SUM(Yhteenveto[[#This Row],[Valtionosuus ennen verotuloihin perustuvaa valtionosuuden tasausta]]+Yhteenveto[[#This Row],[Verotuloihin perustuva valtionosuuden tasaus]])</f>
        <v>7733521.9190553948</v>
      </c>
      <c r="O219" s="241">
        <f>Verokorvaukset!G217</f>
        <v>2566831.462463927</v>
      </c>
      <c r="P219" s="372">
        <f>SUM(Yhteenveto[[#This Row],[Kunnan  peruspalvelujen valtionosuus ]:[Veroperustemuutoksista johtuvien veromenetysten korvaus]])</f>
        <v>10300353.381519321</v>
      </c>
      <c r="Q219" s="34">
        <f>Kotikuntakorvaus!F221</f>
        <v>129484.94736000011</v>
      </c>
      <c r="R219" s="341">
        <f>+Yhteenveto[[#This Row],[Kunnan  peruspalvelujen valtionosuus ]]+Yhteenveto[[#This Row],[Veroperustemuutoksista johtuvien veromenetysten korvaus]]+Yhteenveto[[#This Row],[Kotikuntakorvaus, netto]]</f>
        <v>10429838.328879321</v>
      </c>
      <c r="S219" s="11"/>
      <c r="T219"/>
    </row>
    <row r="220" spans="1:20" ht="15" x14ac:dyDescent="0.25">
      <c r="A220" s="32">
        <v>697</v>
      </c>
      <c r="B220" s="13" t="s">
        <v>225</v>
      </c>
      <c r="C220" s="15">
        <v>1163</v>
      </c>
      <c r="D220" s="15">
        <f>Ikärakenne[[#This Row],[Laskennalliset kustannukset, IKÄRAKENNE yhteensä, €]]</f>
        <v>1353637.6099999999</v>
      </c>
      <c r="E220" s="15">
        <f>'Lask. kustannukset MUUT'!AD226</f>
        <v>933743.38054302009</v>
      </c>
      <c r="F220" s="231">
        <f>Yhteenveto[[#This Row],[Ikärakenne, laskennallinen kustannus]]+Yhteenveto[[#This Row],[Muut laskennalliset kustannukset ]]</f>
        <v>2287380.99054302</v>
      </c>
      <c r="G220" s="451">
        <v>1516.35</v>
      </c>
      <c r="H220" s="17">
        <v>1763515.0499999998</v>
      </c>
      <c r="I220" s="339">
        <f>Yhteenveto[[#This Row],[Laskennalliset kustannukset yhteensä]]-Yhteenveto[[#This Row],[Omarahoitusosuus, €]]</f>
        <v>523865.94054302014</v>
      </c>
      <c r="J220" s="33">
        <f>Lisäosat!U221</f>
        <v>159973.5258048012</v>
      </c>
      <c r="K220" s="34">
        <f>'Muut lis_väh'!Q218</f>
        <v>-236608.99051789549</v>
      </c>
      <c r="L220" s="231">
        <f>Yhteenveto[[#This Row],[Valtionosuus omarahoitusosuuden jälkeen (välisumma)]]+Yhteenveto[[#This Row],[Lisäosat yhteensä]]+Yhteenveto[[#This Row],[Valtionosuuteen tehtävät vähennykset ja lisäykset, netto]]</f>
        <v>447230.4758299258</v>
      </c>
      <c r="M220" s="34">
        <f>'Verotuloihin perust tasaus'!N225</f>
        <v>477791.99877313618</v>
      </c>
      <c r="N220" s="303">
        <f>SUM(Yhteenveto[[#This Row],[Valtionosuus ennen verotuloihin perustuvaa valtionosuuden tasausta]]+Yhteenveto[[#This Row],[Verotuloihin perustuva valtionosuuden tasaus]])</f>
        <v>925022.47460306203</v>
      </c>
      <c r="O220" s="241">
        <f>Verokorvaukset!G218</f>
        <v>230380.26795011837</v>
      </c>
      <c r="P220" s="372">
        <f>SUM(Yhteenveto[[#This Row],[Kunnan  peruspalvelujen valtionosuus ]:[Veroperustemuutoksista johtuvien veromenetysten korvaus]])</f>
        <v>1155402.7425531803</v>
      </c>
      <c r="Q220" s="34">
        <f>Kotikuntakorvaus!F222</f>
        <v>26670.432000000001</v>
      </c>
      <c r="R220" s="341">
        <f>+Yhteenveto[[#This Row],[Kunnan  peruspalvelujen valtionosuus ]]+Yhteenveto[[#This Row],[Veroperustemuutoksista johtuvien veromenetysten korvaus]]+Yhteenveto[[#This Row],[Kotikuntakorvaus, netto]]</f>
        <v>1182073.1745531803</v>
      </c>
      <c r="S220" s="11"/>
      <c r="T220"/>
    </row>
    <row r="221" spans="1:20" ht="15" x14ac:dyDescent="0.25">
      <c r="A221" s="32">
        <v>698</v>
      </c>
      <c r="B221" s="13" t="s">
        <v>226</v>
      </c>
      <c r="C221" s="15">
        <v>65722</v>
      </c>
      <c r="D221" s="15">
        <f>Ikärakenne[[#This Row],[Laskennalliset kustannukset, IKÄRAKENNE yhteensä, €]]</f>
        <v>110954320.49999999</v>
      </c>
      <c r="E221" s="15">
        <f>'Lask. kustannukset MUUT'!AD227</f>
        <v>22084945.273834459</v>
      </c>
      <c r="F221" s="231">
        <f>Yhteenveto[[#This Row],[Ikärakenne, laskennallinen kustannus]]+Yhteenveto[[#This Row],[Muut laskennalliset kustannukset ]]</f>
        <v>133039265.77383444</v>
      </c>
      <c r="G221" s="451">
        <v>1516.35</v>
      </c>
      <c r="H221" s="17">
        <v>99657554.699999988</v>
      </c>
      <c r="I221" s="339">
        <f>Yhteenveto[[#This Row],[Laskennalliset kustannukset yhteensä]]-Yhteenveto[[#This Row],[Omarahoitusosuus, €]]</f>
        <v>33381711.073834449</v>
      </c>
      <c r="J221" s="33">
        <f>Lisäosat!U222</f>
        <v>2715913.6982260365</v>
      </c>
      <c r="K221" s="34">
        <f>'Muut lis_väh'!Q219</f>
        <v>-33101074.900937676</v>
      </c>
      <c r="L221" s="231">
        <f>Yhteenveto[[#This Row],[Valtionosuus omarahoitusosuuden jälkeen (välisumma)]]+Yhteenveto[[#This Row],[Lisäosat yhteensä]]+Yhteenveto[[#This Row],[Valtionosuuteen tehtävät vähennykset ja lisäykset, netto]]</f>
        <v>2996549.8711228073</v>
      </c>
      <c r="M221" s="34">
        <f>'Verotuloihin perust tasaus'!N226</f>
        <v>16512001.927740816</v>
      </c>
      <c r="N221" s="303">
        <f>SUM(Yhteenveto[[#This Row],[Valtionosuus ennen verotuloihin perustuvaa valtionosuuden tasausta]]+Yhteenveto[[#This Row],[Verotuloihin perustuva valtionosuuden tasaus]])</f>
        <v>19508551.798863623</v>
      </c>
      <c r="O221" s="241">
        <f>Verokorvaukset!G219</f>
        <v>5518866.6126537947</v>
      </c>
      <c r="P221" s="372">
        <f>SUM(Yhteenveto[[#This Row],[Kunnan  peruspalvelujen valtionosuus ]:[Veroperustemuutoksista johtuvien veromenetysten korvaus]])</f>
        <v>25027418.411517419</v>
      </c>
      <c r="Q221" s="34">
        <f>Kotikuntakorvaus!F223</f>
        <v>-5508544.3633199986</v>
      </c>
      <c r="R221" s="341">
        <f>+Yhteenveto[[#This Row],[Kunnan  peruspalvelujen valtionosuus ]]+Yhteenveto[[#This Row],[Veroperustemuutoksista johtuvien veromenetysten korvaus]]+Yhteenveto[[#This Row],[Kotikuntakorvaus, netto]]</f>
        <v>19518874.048197418</v>
      </c>
      <c r="S221" s="11"/>
      <c r="T221"/>
    </row>
    <row r="222" spans="1:20" ht="15" x14ac:dyDescent="0.25">
      <c r="A222" s="32">
        <v>700</v>
      </c>
      <c r="B222" s="13" t="s">
        <v>227</v>
      </c>
      <c r="C222" s="15">
        <v>4733</v>
      </c>
      <c r="D222" s="15">
        <f>Ikärakenne[[#This Row],[Laskennalliset kustannukset, IKÄRAKENNE yhteensä, €]]</f>
        <v>6000645.5799999991</v>
      </c>
      <c r="E222" s="15">
        <f>'Lask. kustannukset MUUT'!AD228</f>
        <v>1985642.6448604111</v>
      </c>
      <c r="F222" s="231">
        <f>Yhteenveto[[#This Row],[Ikärakenne, laskennallinen kustannus]]+Yhteenveto[[#This Row],[Muut laskennalliset kustannukset ]]</f>
        <v>7986288.2248604102</v>
      </c>
      <c r="G222" s="451">
        <v>1516.35</v>
      </c>
      <c r="H222" s="17">
        <v>7176884.5499999998</v>
      </c>
      <c r="I222" s="339">
        <f>Yhteenveto[[#This Row],[Laskennalliset kustannukset yhteensä]]-Yhteenveto[[#This Row],[Omarahoitusosuus, €]]</f>
        <v>809403.67486041039</v>
      </c>
      <c r="J222" s="33">
        <f>Lisäosat!U223</f>
        <v>162671.03570658088</v>
      </c>
      <c r="K222" s="34">
        <f>'Muut lis_väh'!Q220</f>
        <v>287296.37864227616</v>
      </c>
      <c r="L222" s="231">
        <f>Yhteenveto[[#This Row],[Valtionosuus omarahoitusosuuden jälkeen (välisumma)]]+Yhteenveto[[#This Row],[Lisäosat yhteensä]]+Yhteenveto[[#This Row],[Valtionosuuteen tehtävät vähennykset ja lisäykset, netto]]</f>
        <v>1259371.0892092674</v>
      </c>
      <c r="M222" s="34">
        <f>'Verotuloihin perust tasaus'!N227</f>
        <v>531616.36493407399</v>
      </c>
      <c r="N222" s="303">
        <f>SUM(Yhteenveto[[#This Row],[Valtionosuus ennen verotuloihin perustuvaa valtionosuuden tasausta]]+Yhteenveto[[#This Row],[Verotuloihin perustuva valtionosuuden tasaus]])</f>
        <v>1790987.4541433414</v>
      </c>
      <c r="O222" s="241">
        <f>Verokorvaukset!G220</f>
        <v>516354.86840568244</v>
      </c>
      <c r="P222" s="372">
        <f>SUM(Yhteenveto[[#This Row],[Kunnan  peruspalvelujen valtionosuus ]:[Veroperustemuutoksista johtuvien veromenetysten korvaus]])</f>
        <v>2307342.3225490237</v>
      </c>
      <c r="Q222" s="34">
        <f>Kotikuntakorvaus!F224</f>
        <v>-99930.774899999989</v>
      </c>
      <c r="R222" s="341">
        <f>+Yhteenveto[[#This Row],[Kunnan  peruspalvelujen valtionosuus ]]+Yhteenveto[[#This Row],[Veroperustemuutoksista johtuvien veromenetysten korvaus]]+Yhteenveto[[#This Row],[Kotikuntakorvaus, netto]]</f>
        <v>2207411.5476490236</v>
      </c>
      <c r="S222" s="11"/>
      <c r="T222"/>
    </row>
    <row r="223" spans="1:20" ht="15" x14ac:dyDescent="0.25">
      <c r="A223" s="32">
        <v>702</v>
      </c>
      <c r="B223" s="13" t="s">
        <v>228</v>
      </c>
      <c r="C223" s="15">
        <v>4039</v>
      </c>
      <c r="D223" s="15">
        <f>Ikärakenne[[#This Row],[Laskennalliset kustannukset, IKÄRAKENNE yhteensä, €]]</f>
        <v>4856205.4000000004</v>
      </c>
      <c r="E223" s="15">
        <f>'Lask. kustannukset MUUT'!AD229</f>
        <v>1558230.2909473388</v>
      </c>
      <c r="F223" s="231">
        <f>Yhteenveto[[#This Row],[Ikärakenne, laskennallinen kustannus]]+Yhteenveto[[#This Row],[Muut laskennalliset kustannukset ]]</f>
        <v>6414435.6909473389</v>
      </c>
      <c r="G223" s="451">
        <v>1516.35</v>
      </c>
      <c r="H223" s="17">
        <v>6124537.6499999994</v>
      </c>
      <c r="I223" s="339">
        <f>Yhteenveto[[#This Row],[Laskennalliset kustannukset yhteensä]]-Yhteenveto[[#This Row],[Omarahoitusosuus, €]]</f>
        <v>289898.0409473395</v>
      </c>
      <c r="J223" s="33">
        <f>Lisäosat!U224</f>
        <v>583613.47768800019</v>
      </c>
      <c r="K223" s="34">
        <f>'Muut lis_väh'!Q221</f>
        <v>527541.61210251192</v>
      </c>
      <c r="L223" s="231">
        <f>Yhteenveto[[#This Row],[Valtionosuus omarahoitusosuuden jälkeen (välisumma)]]+Yhteenveto[[#This Row],[Lisäosat yhteensä]]+Yhteenveto[[#This Row],[Valtionosuuteen tehtävät vähennykset ja lisäykset, netto]]</f>
        <v>1401053.1307378516</v>
      </c>
      <c r="M223" s="34">
        <f>'Verotuloihin perust tasaus'!N228</f>
        <v>1240093.5886000555</v>
      </c>
      <c r="N223" s="303">
        <f>SUM(Yhteenveto[[#This Row],[Valtionosuus ennen verotuloihin perustuvaa valtionosuuden tasausta]]+Yhteenveto[[#This Row],[Verotuloihin perustuva valtionosuuden tasaus]])</f>
        <v>2641146.7193379072</v>
      </c>
      <c r="O223" s="241">
        <f>Verokorvaukset!G221</f>
        <v>665741.02159321913</v>
      </c>
      <c r="P223" s="372">
        <f>SUM(Yhteenveto[[#This Row],[Kunnan  peruspalvelujen valtionosuus ]:[Veroperustemuutoksista johtuvien veromenetysten korvaus]])</f>
        <v>3306887.7409311263</v>
      </c>
      <c r="Q223" s="34">
        <f>Kotikuntakorvaus!F225</f>
        <v>-10001.411999999997</v>
      </c>
      <c r="R223" s="341">
        <f>+Yhteenveto[[#This Row],[Kunnan  peruspalvelujen valtionosuus ]]+Yhteenveto[[#This Row],[Veroperustemuutoksista johtuvien veromenetysten korvaus]]+Yhteenveto[[#This Row],[Kotikuntakorvaus, netto]]</f>
        <v>3296886.3289311263</v>
      </c>
      <c r="S223" s="11"/>
      <c r="T223"/>
    </row>
    <row r="224" spans="1:20" ht="15" x14ac:dyDescent="0.25">
      <c r="A224" s="32">
        <v>704</v>
      </c>
      <c r="B224" s="13" t="s">
        <v>229</v>
      </c>
      <c r="C224" s="15">
        <v>6418</v>
      </c>
      <c r="D224" s="15">
        <f>Ikärakenne[[#This Row],[Laskennalliset kustannukset, IKÄRAKENNE yhteensä, €]]</f>
        <v>13272758.660000002</v>
      </c>
      <c r="E224" s="15">
        <f>'Lask. kustannukset MUUT'!AD230</f>
        <v>985322.56026445236</v>
      </c>
      <c r="F224" s="231">
        <f>Yhteenveto[[#This Row],[Ikärakenne, laskennallinen kustannus]]+Yhteenveto[[#This Row],[Muut laskennalliset kustannukset ]]</f>
        <v>14258081.220264453</v>
      </c>
      <c r="G224" s="451">
        <v>1516.35</v>
      </c>
      <c r="H224" s="17">
        <v>9731934.2999999989</v>
      </c>
      <c r="I224" s="339">
        <f>Yhteenveto[[#This Row],[Laskennalliset kustannukset yhteensä]]-Yhteenveto[[#This Row],[Omarahoitusosuus, €]]</f>
        <v>4526146.9202644546</v>
      </c>
      <c r="J224" s="33">
        <f>Lisäosat!U225</f>
        <v>223993.81756547367</v>
      </c>
      <c r="K224" s="34">
        <f>'Muut lis_väh'!Q222</f>
        <v>365240.35917621118</v>
      </c>
      <c r="L224" s="231">
        <f>Yhteenveto[[#This Row],[Valtionosuus omarahoitusosuuden jälkeen (välisumma)]]+Yhteenveto[[#This Row],[Lisäosat yhteensä]]+Yhteenveto[[#This Row],[Valtionosuuteen tehtävät vähennykset ja lisäykset, netto]]</f>
        <v>5115381.0970061393</v>
      </c>
      <c r="M224" s="34">
        <f>'Verotuloihin perust tasaus'!N229</f>
        <v>1002222.0451635679</v>
      </c>
      <c r="N224" s="303">
        <f>SUM(Yhteenveto[[#This Row],[Valtionosuus ennen verotuloihin perustuvaa valtionosuuden tasausta]]+Yhteenveto[[#This Row],[Verotuloihin perustuva valtionosuuden tasaus]])</f>
        <v>6117603.1421697075</v>
      </c>
      <c r="O224" s="241">
        <f>Verokorvaukset!G222</f>
        <v>458240.56017656112</v>
      </c>
      <c r="P224" s="372">
        <f>SUM(Yhteenveto[[#This Row],[Kunnan  peruspalvelujen valtionosuus ]:[Veroperustemuutoksista johtuvien veromenetysten korvaus]])</f>
        <v>6575843.702346269</v>
      </c>
      <c r="Q224" s="34">
        <f>Kotikuntakorvaus!F226</f>
        <v>39755.61269999994</v>
      </c>
      <c r="R224" s="341">
        <f>+Yhteenveto[[#This Row],[Kunnan  peruspalvelujen valtionosuus ]]+Yhteenveto[[#This Row],[Veroperustemuutoksista johtuvien veromenetysten korvaus]]+Yhteenveto[[#This Row],[Kotikuntakorvaus, netto]]</f>
        <v>6615599.3150462694</v>
      </c>
      <c r="S224" s="11"/>
      <c r="T224"/>
    </row>
    <row r="225" spans="1:20" ht="15" x14ac:dyDescent="0.25">
      <c r="A225" s="32">
        <v>707</v>
      </c>
      <c r="B225" s="13" t="s">
        <v>230</v>
      </c>
      <c r="C225" s="15">
        <v>1881</v>
      </c>
      <c r="D225" s="15">
        <f>Ikärakenne[[#This Row],[Laskennalliset kustannukset, IKÄRAKENNE yhteensä, €]]</f>
        <v>1501278.48</v>
      </c>
      <c r="E225" s="15">
        <f>'Lask. kustannukset MUUT'!AD231</f>
        <v>1028611.9585921705</v>
      </c>
      <c r="F225" s="231">
        <f>Yhteenveto[[#This Row],[Ikärakenne, laskennallinen kustannus]]+Yhteenveto[[#This Row],[Muut laskennalliset kustannukset ]]</f>
        <v>2529890.4385921704</v>
      </c>
      <c r="G225" s="451">
        <v>1516.35</v>
      </c>
      <c r="H225" s="17">
        <v>2852254.3499999996</v>
      </c>
      <c r="I225" s="339">
        <f>Yhteenveto[[#This Row],[Laskennalliset kustannukset yhteensä]]-Yhteenveto[[#This Row],[Omarahoitusosuus, €]]</f>
        <v>-322363.91140782926</v>
      </c>
      <c r="J225" s="33">
        <f>Lisäosat!U226</f>
        <v>336694.97586244531</v>
      </c>
      <c r="K225" s="34">
        <f>'Muut lis_väh'!Q223</f>
        <v>-245756.08999950779</v>
      </c>
      <c r="L225" s="231">
        <f>Yhteenveto[[#This Row],[Valtionosuus omarahoitusosuuden jälkeen (välisumma)]]+Yhteenveto[[#This Row],[Lisäosat yhteensä]]+Yhteenveto[[#This Row],[Valtionosuuteen tehtävät vähennykset ja lisäykset, netto]]</f>
        <v>-231425.02554489175</v>
      </c>
      <c r="M225" s="34">
        <f>'Verotuloihin perust tasaus'!N230</f>
        <v>1241176.1306084951</v>
      </c>
      <c r="N225" s="303">
        <f>SUM(Yhteenveto[[#This Row],[Valtionosuus ennen verotuloihin perustuvaa valtionosuuden tasausta]]+Yhteenveto[[#This Row],[Verotuloihin perustuva valtionosuuden tasaus]])</f>
        <v>1009751.1050636034</v>
      </c>
      <c r="O225" s="241">
        <f>Verokorvaukset!G223</f>
        <v>438501.36730779987</v>
      </c>
      <c r="P225" s="372">
        <f>SUM(Yhteenveto[[#This Row],[Kunnan  peruspalvelujen valtionosuus ]:[Veroperustemuutoksista johtuvien veromenetysten korvaus]])</f>
        <v>1448252.4723714031</v>
      </c>
      <c r="Q225" s="34">
        <f>Kotikuntakorvaus!F227</f>
        <v>-29120.77794</v>
      </c>
      <c r="R225" s="341">
        <f>+Yhteenveto[[#This Row],[Kunnan  peruspalvelujen valtionosuus ]]+Yhteenveto[[#This Row],[Veroperustemuutoksista johtuvien veromenetysten korvaus]]+Yhteenveto[[#This Row],[Kotikuntakorvaus, netto]]</f>
        <v>1419131.6944314032</v>
      </c>
      <c r="S225" s="11"/>
      <c r="T225"/>
    </row>
    <row r="226" spans="1:20" ht="15" x14ac:dyDescent="0.25">
      <c r="A226" s="32">
        <v>710</v>
      </c>
      <c r="B226" s="13" t="s">
        <v>231</v>
      </c>
      <c r="C226" s="15">
        <v>27036</v>
      </c>
      <c r="D226" s="15">
        <f>Ikärakenne[[#This Row],[Laskennalliset kustannukset, IKÄRAKENNE yhteensä, €]]</f>
        <v>41084071.409999996</v>
      </c>
      <c r="E226" s="15">
        <f>'Lask. kustannukset MUUT'!AD232</f>
        <v>14020070.491273042</v>
      </c>
      <c r="F226" s="231">
        <f>Yhteenveto[[#This Row],[Ikärakenne, laskennallinen kustannus]]+Yhteenveto[[#This Row],[Muut laskennalliset kustannukset ]]</f>
        <v>55104141.901273042</v>
      </c>
      <c r="G226" s="451">
        <v>1516.35</v>
      </c>
      <c r="H226" s="17">
        <v>40996038.599999994</v>
      </c>
      <c r="I226" s="339">
        <f>Yhteenveto[[#This Row],[Laskennalliset kustannukset yhteensä]]-Yhteenveto[[#This Row],[Omarahoitusosuus, €]]</f>
        <v>14108103.301273048</v>
      </c>
      <c r="J226" s="33">
        <f>Lisäosat!U227</f>
        <v>790775.42407554074</v>
      </c>
      <c r="K226" s="34">
        <f>'Muut lis_väh'!Q224</f>
        <v>-5133424.2381629562</v>
      </c>
      <c r="L226" s="231">
        <f>Yhteenveto[[#This Row],[Valtionosuus omarahoitusosuuden jälkeen (välisumma)]]+Yhteenveto[[#This Row],[Lisäosat yhteensä]]+Yhteenveto[[#This Row],[Valtionosuuteen tehtävät vähennykset ja lisäykset, netto]]</f>
        <v>9765454.4871856309</v>
      </c>
      <c r="M226" s="34">
        <f>'Verotuloihin perust tasaus'!N231</f>
        <v>6777995.3909485098</v>
      </c>
      <c r="N226" s="303">
        <f>SUM(Yhteenveto[[#This Row],[Valtionosuus ennen verotuloihin perustuvaa valtionosuuden tasausta]]+Yhteenveto[[#This Row],[Verotuloihin perustuva valtionosuuden tasaus]])</f>
        <v>16543449.878134141</v>
      </c>
      <c r="O226" s="241">
        <f>Verokorvaukset!G224</f>
        <v>3065736.1723485468</v>
      </c>
      <c r="P226" s="372">
        <f>SUM(Yhteenveto[[#This Row],[Kunnan  peruspalvelujen valtionosuus ]:[Veroperustemuutoksista johtuvien veromenetysten korvaus]])</f>
        <v>19609186.050482687</v>
      </c>
      <c r="Q226" s="34">
        <f>Kotikuntakorvaus!F228</f>
        <v>-1275430.0653000001</v>
      </c>
      <c r="R226" s="341">
        <f>+Yhteenveto[[#This Row],[Kunnan  peruspalvelujen valtionosuus ]]+Yhteenveto[[#This Row],[Veroperustemuutoksista johtuvien veromenetysten korvaus]]+Yhteenveto[[#This Row],[Kotikuntakorvaus, netto]]</f>
        <v>18333755.985182688</v>
      </c>
      <c r="S226" s="11"/>
      <c r="T226"/>
    </row>
    <row r="227" spans="1:20" ht="15" x14ac:dyDescent="0.25">
      <c r="A227" s="32">
        <v>729</v>
      </c>
      <c r="B227" s="13" t="s">
        <v>232</v>
      </c>
      <c r="C227" s="15">
        <v>8858</v>
      </c>
      <c r="D227" s="15">
        <f>Ikärakenne[[#This Row],[Laskennalliset kustannukset, IKÄRAKENNE yhteensä, €]]</f>
        <v>12102017.130000001</v>
      </c>
      <c r="E227" s="15">
        <f>'Lask. kustannukset MUUT'!AD233</f>
        <v>3158700.8279024241</v>
      </c>
      <c r="F227" s="231">
        <f>Yhteenveto[[#This Row],[Ikärakenne, laskennallinen kustannus]]+Yhteenveto[[#This Row],[Muut laskennalliset kustannukset ]]</f>
        <v>15260717.957902424</v>
      </c>
      <c r="G227" s="451">
        <v>1516.35</v>
      </c>
      <c r="H227" s="17">
        <v>13431828.299999999</v>
      </c>
      <c r="I227" s="339">
        <f>Yhteenveto[[#This Row],[Laskennalliset kustannukset yhteensä]]-Yhteenveto[[#This Row],[Omarahoitusosuus, €]]</f>
        <v>1828889.6579024252</v>
      </c>
      <c r="J227" s="33">
        <f>Lisäosat!U228</f>
        <v>771281.30287954432</v>
      </c>
      <c r="K227" s="34">
        <f>'Muut lis_väh'!Q225</f>
        <v>-976051.16324851662</v>
      </c>
      <c r="L227" s="231">
        <f>Yhteenveto[[#This Row],[Valtionosuus omarahoitusosuuden jälkeen (välisumma)]]+Yhteenveto[[#This Row],[Lisäosat yhteensä]]+Yhteenveto[[#This Row],[Valtionosuuteen tehtävät vähennykset ja lisäykset, netto]]</f>
        <v>1624119.797533453</v>
      </c>
      <c r="M227" s="34">
        <f>'Verotuloihin perust tasaus'!N232</f>
        <v>4577385.6826845268</v>
      </c>
      <c r="N227" s="303">
        <f>SUM(Yhteenveto[[#This Row],[Valtionosuus ennen verotuloihin perustuvaa valtionosuuden tasausta]]+Yhteenveto[[#This Row],[Verotuloihin perustuva valtionosuuden tasaus]])</f>
        <v>6201505.4802179802</v>
      </c>
      <c r="O227" s="241">
        <f>Verokorvaukset!G225</f>
        <v>1403524.231058846</v>
      </c>
      <c r="P227" s="372">
        <f>SUM(Yhteenveto[[#This Row],[Kunnan  peruspalvelujen valtionosuus ]:[Veroperustemuutoksista johtuvien veromenetysten korvaus]])</f>
        <v>7605029.7112768264</v>
      </c>
      <c r="Q227" s="34">
        <f>Kotikuntakorvaus!F229</f>
        <v>20719.591860000044</v>
      </c>
      <c r="R227" s="341">
        <f>+Yhteenveto[[#This Row],[Kunnan  peruspalvelujen valtionosuus ]]+Yhteenveto[[#This Row],[Veroperustemuutoksista johtuvien veromenetysten korvaus]]+Yhteenveto[[#This Row],[Kotikuntakorvaus, netto]]</f>
        <v>7625749.3031368265</v>
      </c>
      <c r="S227" s="11"/>
      <c r="T227"/>
    </row>
    <row r="228" spans="1:20" ht="15" x14ac:dyDescent="0.25">
      <c r="A228" s="32">
        <v>732</v>
      </c>
      <c r="B228" s="13" t="s">
        <v>233</v>
      </c>
      <c r="C228" s="15">
        <v>3285</v>
      </c>
      <c r="D228" s="15">
        <f>Ikärakenne[[#This Row],[Laskennalliset kustannukset, IKÄRAKENNE yhteensä, €]]</f>
        <v>3064500.7699999996</v>
      </c>
      <c r="E228" s="15">
        <f>'Lask. kustannukset MUUT'!AD234</f>
        <v>3745080.2422455442</v>
      </c>
      <c r="F228" s="231">
        <f>Yhteenveto[[#This Row],[Ikärakenne, laskennallinen kustannus]]+Yhteenveto[[#This Row],[Muut laskennalliset kustannukset ]]</f>
        <v>6809581.0122455433</v>
      </c>
      <c r="G228" s="451">
        <v>1516.35</v>
      </c>
      <c r="H228" s="17">
        <v>4981209.75</v>
      </c>
      <c r="I228" s="339">
        <f>Yhteenveto[[#This Row],[Laskennalliset kustannukset yhteensä]]-Yhteenveto[[#This Row],[Omarahoitusosuus, €]]</f>
        <v>1828371.2622455433</v>
      </c>
      <c r="J228" s="33">
        <f>Lisäosat!U229</f>
        <v>1289944.9920709864</v>
      </c>
      <c r="K228" s="34">
        <f>'Muut lis_väh'!Q226</f>
        <v>-551024.82420477527</v>
      </c>
      <c r="L228" s="231">
        <f>Yhteenveto[[#This Row],[Valtionosuus omarahoitusosuuden jälkeen (välisumma)]]+Yhteenveto[[#This Row],[Lisäosat yhteensä]]+Yhteenveto[[#This Row],[Valtionosuuteen tehtävät vähennykset ja lisäykset, netto]]</f>
        <v>2567291.4301117547</v>
      </c>
      <c r="M228" s="34">
        <f>'Verotuloihin perust tasaus'!N233</f>
        <v>1369229.4964946744</v>
      </c>
      <c r="N228" s="303">
        <f>SUM(Yhteenveto[[#This Row],[Valtionosuus ennen verotuloihin perustuvaa valtionosuuden tasausta]]+Yhteenveto[[#This Row],[Verotuloihin perustuva valtionosuuden tasaus]])</f>
        <v>3936520.9266064288</v>
      </c>
      <c r="O228" s="241">
        <f>Verokorvaukset!G226</f>
        <v>547722.53541702381</v>
      </c>
      <c r="P228" s="372">
        <f>SUM(Yhteenveto[[#This Row],[Kunnan  peruspalvelujen valtionosuus ]:[Veroperustemuutoksista johtuvien veromenetysten korvaus]])</f>
        <v>4484243.4620234529</v>
      </c>
      <c r="Q228" s="34">
        <f>Kotikuntakorvaus!F230</f>
        <v>-106681.728</v>
      </c>
      <c r="R228" s="341">
        <f>+Yhteenveto[[#This Row],[Kunnan  peruspalvelujen valtionosuus ]]+Yhteenveto[[#This Row],[Veroperustemuutoksista johtuvien veromenetysten korvaus]]+Yhteenveto[[#This Row],[Kotikuntakorvaus, netto]]</f>
        <v>4377561.7340234527</v>
      </c>
      <c r="S228" s="11"/>
      <c r="T228"/>
    </row>
    <row r="229" spans="1:20" ht="15" x14ac:dyDescent="0.25">
      <c r="A229" s="32">
        <v>734</v>
      </c>
      <c r="B229" s="13" t="s">
        <v>234</v>
      </c>
      <c r="C229" s="15">
        <v>50870</v>
      </c>
      <c r="D229" s="15">
        <f>Ikärakenne[[#This Row],[Laskennalliset kustannukset, IKÄRAKENNE yhteensä, €]]</f>
        <v>73824171.329999998</v>
      </c>
      <c r="E229" s="15">
        <f>'Lask. kustannukset MUUT'!AD235</f>
        <v>18991463.395615742</v>
      </c>
      <c r="F229" s="231">
        <f>Yhteenveto[[#This Row],[Ikärakenne, laskennallinen kustannus]]+Yhteenveto[[#This Row],[Muut laskennalliset kustannukset ]]</f>
        <v>92815634.72561574</v>
      </c>
      <c r="G229" s="451">
        <v>1516.35</v>
      </c>
      <c r="H229" s="17">
        <v>77136724.5</v>
      </c>
      <c r="I229" s="339">
        <f>Yhteenveto[[#This Row],[Laskennalliset kustannukset yhteensä]]-Yhteenveto[[#This Row],[Omarahoitusosuus, €]]</f>
        <v>15678910.22561574</v>
      </c>
      <c r="J229" s="33">
        <f>Lisäosat!U230</f>
        <v>1617456.8060469453</v>
      </c>
      <c r="K229" s="34">
        <f>'Muut lis_väh'!Q227</f>
        <v>-4860562.1517390972</v>
      </c>
      <c r="L229" s="231">
        <f>Yhteenveto[[#This Row],[Valtionosuus omarahoitusosuuden jälkeen (välisumma)]]+Yhteenveto[[#This Row],[Lisäosat yhteensä]]+Yhteenveto[[#This Row],[Valtionosuuteen tehtävät vähennykset ja lisäykset, netto]]</f>
        <v>12435804.879923586</v>
      </c>
      <c r="M229" s="34">
        <f>'Verotuloihin perust tasaus'!N234</f>
        <v>15214518.355193559</v>
      </c>
      <c r="N229" s="303">
        <f>SUM(Yhteenveto[[#This Row],[Valtionosuus ennen verotuloihin perustuvaa valtionosuuden tasausta]]+Yhteenveto[[#This Row],[Verotuloihin perustuva valtionosuuden tasaus]])</f>
        <v>27650323.235117145</v>
      </c>
      <c r="O229" s="241">
        <f>Verokorvaukset!G227</f>
        <v>6481810.6722475449</v>
      </c>
      <c r="P229" s="372">
        <f>SUM(Yhteenveto[[#This Row],[Kunnan  peruspalvelujen valtionosuus ]:[Veroperustemuutoksista johtuvien veromenetysten korvaus]])</f>
        <v>34132133.907364689</v>
      </c>
      <c r="Q229" s="34">
        <f>Kotikuntakorvaus!F231</f>
        <v>-547443.9548399999</v>
      </c>
      <c r="R229" s="341">
        <f>+Yhteenveto[[#This Row],[Kunnan  peruspalvelujen valtionosuus ]]+Yhteenveto[[#This Row],[Veroperustemuutoksista johtuvien veromenetysten korvaus]]+Yhteenveto[[#This Row],[Kotikuntakorvaus, netto]]</f>
        <v>33584689.952524692</v>
      </c>
      <c r="S229" s="11"/>
      <c r="T229"/>
    </row>
    <row r="230" spans="1:20" ht="15" x14ac:dyDescent="0.25">
      <c r="A230" s="32">
        <v>738</v>
      </c>
      <c r="B230" s="13" t="s">
        <v>235</v>
      </c>
      <c r="C230" s="15">
        <v>2965</v>
      </c>
      <c r="D230" s="15">
        <f>Ikärakenne[[#This Row],[Laskennalliset kustannukset, IKÄRAKENNE yhteensä, €]]</f>
        <v>4853549.6500000004</v>
      </c>
      <c r="E230" s="15">
        <f>'Lask. kustannukset MUUT'!AD236</f>
        <v>957671.47731569083</v>
      </c>
      <c r="F230" s="231">
        <f>Yhteenveto[[#This Row],[Ikärakenne, laskennallinen kustannus]]+Yhteenveto[[#This Row],[Muut laskennalliset kustannukset ]]</f>
        <v>5811221.1273156907</v>
      </c>
      <c r="G230" s="451">
        <v>1516.35</v>
      </c>
      <c r="H230" s="17">
        <v>4495977.75</v>
      </c>
      <c r="I230" s="339">
        <f>Yhteenveto[[#This Row],[Laskennalliset kustannukset yhteensä]]-Yhteenveto[[#This Row],[Omarahoitusosuus, €]]</f>
        <v>1315243.3773156907</v>
      </c>
      <c r="J230" s="33">
        <f>Lisäosat!U231</f>
        <v>66386.410350945196</v>
      </c>
      <c r="K230" s="34">
        <f>'Muut lis_väh'!Q228</f>
        <v>-101454.86794137469</v>
      </c>
      <c r="L230" s="231">
        <f>Yhteenveto[[#This Row],[Valtionosuus omarahoitusosuuden jälkeen (välisumma)]]+Yhteenveto[[#This Row],[Lisäosat yhteensä]]+Yhteenveto[[#This Row],[Valtionosuuteen tehtävät vähennykset ja lisäykset, netto]]</f>
        <v>1280174.9197252614</v>
      </c>
      <c r="M230" s="34">
        <f>'Verotuloihin perust tasaus'!N235</f>
        <v>860228.94906686072</v>
      </c>
      <c r="N230" s="303">
        <f>SUM(Yhteenveto[[#This Row],[Valtionosuus ennen verotuloihin perustuvaa valtionosuuden tasausta]]+Yhteenveto[[#This Row],[Verotuloihin perustuva valtionosuuden tasaus]])</f>
        <v>2140403.8687921222</v>
      </c>
      <c r="O230" s="241">
        <f>Verokorvaukset!G228</f>
        <v>444178.56156014849</v>
      </c>
      <c r="P230" s="372">
        <f>SUM(Yhteenveto[[#This Row],[Kunnan  peruspalvelujen valtionosuus ]:[Veroperustemuutoksista johtuvien veromenetysten korvaus]])</f>
        <v>2584582.4303522706</v>
      </c>
      <c r="Q230" s="34">
        <f>Kotikuntakorvaus!F232</f>
        <v>83261.754900000029</v>
      </c>
      <c r="R230" s="341">
        <f>+Yhteenveto[[#This Row],[Kunnan  peruspalvelujen valtionosuus ]]+Yhteenveto[[#This Row],[Veroperustemuutoksista johtuvien veromenetysten korvaus]]+Yhteenveto[[#This Row],[Kotikuntakorvaus, netto]]</f>
        <v>2667844.1852522707</v>
      </c>
      <c r="S230" s="11"/>
      <c r="T230"/>
    </row>
    <row r="231" spans="1:20" ht="15" x14ac:dyDescent="0.25">
      <c r="A231" s="32">
        <v>739</v>
      </c>
      <c r="B231" s="13" t="s">
        <v>236</v>
      </c>
      <c r="C231" s="15">
        <v>3188</v>
      </c>
      <c r="D231" s="15">
        <f>Ikärakenne[[#This Row],[Laskennalliset kustannukset, IKÄRAKENNE yhteensä, €]]</f>
        <v>3877469.97</v>
      </c>
      <c r="E231" s="15">
        <f>'Lask. kustannukset MUUT'!AD237</f>
        <v>1097733.9892258991</v>
      </c>
      <c r="F231" s="231">
        <f>Yhteenveto[[#This Row],[Ikärakenne, laskennallinen kustannus]]+Yhteenveto[[#This Row],[Muut laskennalliset kustannukset ]]</f>
        <v>4975203.9592258995</v>
      </c>
      <c r="G231" s="451">
        <v>1516.35</v>
      </c>
      <c r="H231" s="17">
        <v>4834123.8</v>
      </c>
      <c r="I231" s="339">
        <f>Yhteenveto[[#This Row],[Laskennalliset kustannukset yhteensä]]-Yhteenveto[[#This Row],[Omarahoitusosuus, €]]</f>
        <v>141080.15922589973</v>
      </c>
      <c r="J231" s="33">
        <f>Lisäosat!U232</f>
        <v>231941.80519931504</v>
      </c>
      <c r="K231" s="34">
        <f>'Muut lis_väh'!Q229</f>
        <v>1770572.3653459658</v>
      </c>
      <c r="L231" s="231">
        <f>Yhteenveto[[#This Row],[Valtionosuus omarahoitusosuuden jälkeen (välisumma)]]+Yhteenveto[[#This Row],[Lisäosat yhteensä]]+Yhteenveto[[#This Row],[Valtionosuuteen tehtävät vähennykset ja lisäykset, netto]]</f>
        <v>2143594.3297711806</v>
      </c>
      <c r="M231" s="34">
        <f>'Verotuloihin perust tasaus'!N236</f>
        <v>1038874.8434399838</v>
      </c>
      <c r="N231" s="303">
        <f>SUM(Yhteenveto[[#This Row],[Valtionosuus ennen verotuloihin perustuvaa valtionosuuden tasausta]]+Yhteenveto[[#This Row],[Verotuloihin perustuva valtionosuuden tasaus]])</f>
        <v>3182469.1732111643</v>
      </c>
      <c r="O231" s="241">
        <f>Verokorvaukset!G229</f>
        <v>564362.44679029018</v>
      </c>
      <c r="P231" s="372">
        <f>SUM(Yhteenveto[[#This Row],[Kunnan  peruspalvelujen valtionosuus ]:[Veroperustemuutoksista johtuvien veromenetysten korvaus]])</f>
        <v>3746831.6200014544</v>
      </c>
      <c r="Q231" s="34">
        <f>Kotikuntakorvaus!F233</f>
        <v>55007.765999999989</v>
      </c>
      <c r="R231" s="341">
        <f>+Yhteenveto[[#This Row],[Kunnan  peruspalvelujen valtionosuus ]]+Yhteenveto[[#This Row],[Veroperustemuutoksista johtuvien veromenetysten korvaus]]+Yhteenveto[[#This Row],[Kotikuntakorvaus, netto]]</f>
        <v>3801839.3860014542</v>
      </c>
      <c r="S231" s="11"/>
      <c r="T231"/>
    </row>
    <row r="232" spans="1:20" ht="15" x14ac:dyDescent="0.25">
      <c r="A232" s="32">
        <v>740</v>
      </c>
      <c r="B232" s="13" t="s">
        <v>237</v>
      </c>
      <c r="C232" s="15">
        <v>31460</v>
      </c>
      <c r="D232" s="15">
        <f>Ikärakenne[[#This Row],[Laskennalliset kustannukset, IKÄRAKENNE yhteensä, €]]</f>
        <v>37579656.43</v>
      </c>
      <c r="E232" s="15">
        <f>'Lask. kustannukset MUUT'!AD238</f>
        <v>12189895.948159477</v>
      </c>
      <c r="F232" s="231">
        <f>Yhteenveto[[#This Row],[Ikärakenne, laskennallinen kustannus]]+Yhteenveto[[#This Row],[Muut laskennalliset kustannukset ]]</f>
        <v>49769552.378159478</v>
      </c>
      <c r="G232" s="451">
        <v>1516.35</v>
      </c>
      <c r="H232" s="17">
        <v>47704371</v>
      </c>
      <c r="I232" s="339">
        <f>Yhteenveto[[#This Row],[Laskennalliset kustannukset yhteensä]]-Yhteenveto[[#This Row],[Omarahoitusosuus, €]]</f>
        <v>2065181.3781594783</v>
      </c>
      <c r="J232" s="33">
        <f>Lisäosat!U233</f>
        <v>1811818.1428798358</v>
      </c>
      <c r="K232" s="34">
        <f>'Muut lis_väh'!Q230</f>
        <v>-8482258.8577331323</v>
      </c>
      <c r="L232" s="231">
        <f>Yhteenveto[[#This Row],[Valtionosuus omarahoitusosuuden jälkeen (välisumma)]]+Yhteenveto[[#This Row],[Lisäosat yhteensä]]+Yhteenveto[[#This Row],[Valtionosuuteen tehtävät vähennykset ja lisäykset, netto]]</f>
        <v>-4605259.3366938177</v>
      </c>
      <c r="M232" s="34">
        <f>'Verotuloihin perust tasaus'!N237</f>
        <v>8357854.9234564658</v>
      </c>
      <c r="N232" s="303">
        <f>SUM(Yhteenveto[[#This Row],[Valtionosuus ennen verotuloihin perustuvaa valtionosuuden tasausta]]+Yhteenveto[[#This Row],[Verotuloihin perustuva valtionosuuden tasaus]])</f>
        <v>3752595.5867626481</v>
      </c>
      <c r="O232" s="241">
        <f>Verokorvaukset!G230</f>
        <v>4156935.1634972473</v>
      </c>
      <c r="P232" s="372">
        <f>SUM(Yhteenveto[[#This Row],[Kunnan  peruspalvelujen valtionosuus ]:[Veroperustemuutoksista johtuvien veromenetysten korvaus]])</f>
        <v>7909530.7502598949</v>
      </c>
      <c r="Q232" s="34">
        <f>Kotikuntakorvaus!F234</f>
        <v>-673678.44330000039</v>
      </c>
      <c r="R232" s="341">
        <f>+Yhteenveto[[#This Row],[Kunnan  peruspalvelujen valtionosuus ]]+Yhteenveto[[#This Row],[Veroperustemuutoksista johtuvien veromenetysten korvaus]]+Yhteenveto[[#This Row],[Kotikuntakorvaus, netto]]</f>
        <v>7235852.3069598945</v>
      </c>
      <c r="S232" s="11"/>
      <c r="T232"/>
    </row>
    <row r="233" spans="1:20" ht="15" x14ac:dyDescent="0.25">
      <c r="A233" s="32">
        <v>742</v>
      </c>
      <c r="B233" s="13" t="s">
        <v>238</v>
      </c>
      <c r="C233" s="15">
        <v>964</v>
      </c>
      <c r="D233" s="15">
        <f>Ikärakenne[[#This Row],[Laskennalliset kustannukset, IKÄRAKENNE yhteensä, €]]</f>
        <v>1092506.6400000001</v>
      </c>
      <c r="E233" s="15">
        <f>'Lask. kustannukset MUUT'!AD239</f>
        <v>1075714.6811382342</v>
      </c>
      <c r="F233" s="231">
        <f>Yhteenveto[[#This Row],[Ikärakenne, laskennallinen kustannus]]+Yhteenveto[[#This Row],[Muut laskennalliset kustannukset ]]</f>
        <v>2168221.3211382343</v>
      </c>
      <c r="G233" s="451">
        <v>1516.35</v>
      </c>
      <c r="H233" s="17">
        <v>1461761.4</v>
      </c>
      <c r="I233" s="339">
        <f>Yhteenveto[[#This Row],[Laskennalliset kustannukset yhteensä]]-Yhteenveto[[#This Row],[Omarahoitusosuus, €]]</f>
        <v>706459.92113823444</v>
      </c>
      <c r="J233" s="33">
        <f>Lisäosat!U234</f>
        <v>408649.83796377102</v>
      </c>
      <c r="K233" s="34">
        <f>'Muut lis_väh'!Q231</f>
        <v>142352.32016738009</v>
      </c>
      <c r="L233" s="231">
        <f>Yhteenveto[[#This Row],[Valtionosuus omarahoitusosuuden jälkeen (välisumma)]]+Yhteenveto[[#This Row],[Lisäosat yhteensä]]+Yhteenveto[[#This Row],[Valtionosuuteen tehtävät vähennykset ja lisäykset, netto]]</f>
        <v>1257462.0792693857</v>
      </c>
      <c r="M233" s="34">
        <f>'Verotuloihin perust tasaus'!N238</f>
        <v>65319.144032788747</v>
      </c>
      <c r="N233" s="303">
        <f>SUM(Yhteenveto[[#This Row],[Valtionosuus ennen verotuloihin perustuvaa valtionosuuden tasausta]]+Yhteenveto[[#This Row],[Verotuloihin perustuva valtionosuuden tasaus]])</f>
        <v>1322781.2233021744</v>
      </c>
      <c r="O233" s="241">
        <f>Verokorvaukset!G231</f>
        <v>174787.25489550908</v>
      </c>
      <c r="P233" s="372">
        <f>SUM(Yhteenveto[[#This Row],[Kunnan  peruspalvelujen valtionosuus ]:[Veroperustemuutoksista johtuvien veromenetysten korvaus]])</f>
        <v>1497568.4781976833</v>
      </c>
      <c r="Q233" s="34">
        <f>Kotikuntakorvaus!F235</f>
        <v>43256.106900000006</v>
      </c>
      <c r="R233" s="341">
        <f>+Yhteenveto[[#This Row],[Kunnan  peruspalvelujen valtionosuus ]]+Yhteenveto[[#This Row],[Veroperustemuutoksista johtuvien veromenetysten korvaus]]+Yhteenveto[[#This Row],[Kotikuntakorvaus, netto]]</f>
        <v>1540824.5850976834</v>
      </c>
      <c r="S233" s="11"/>
      <c r="T233"/>
    </row>
    <row r="234" spans="1:20" ht="15" x14ac:dyDescent="0.25">
      <c r="A234" s="32">
        <v>743</v>
      </c>
      <c r="B234" s="13" t="s">
        <v>239</v>
      </c>
      <c r="C234" s="15">
        <v>66611</v>
      </c>
      <c r="D234" s="15">
        <f>Ikärakenne[[#This Row],[Laskennalliset kustannukset, IKÄRAKENNE yhteensä, €]]</f>
        <v>117856929.89</v>
      </c>
      <c r="E234" s="15">
        <f>'Lask. kustannukset MUUT'!AD240</f>
        <v>16122032.45421912</v>
      </c>
      <c r="F234" s="231">
        <f>Yhteenveto[[#This Row],[Ikärakenne, laskennallinen kustannus]]+Yhteenveto[[#This Row],[Muut laskennalliset kustannukset ]]</f>
        <v>133978962.34421912</v>
      </c>
      <c r="G234" s="451">
        <v>1516.35</v>
      </c>
      <c r="H234" s="17">
        <v>101005589.84999999</v>
      </c>
      <c r="I234" s="339">
        <f>Yhteenveto[[#This Row],[Laskennalliset kustannukset yhteensä]]-Yhteenveto[[#This Row],[Omarahoitusosuus, €]]</f>
        <v>32973372.494219124</v>
      </c>
      <c r="J234" s="33">
        <f>Lisäosat!U235</f>
        <v>3025252.1314564152</v>
      </c>
      <c r="K234" s="34">
        <f>'Muut lis_väh'!Q232</f>
        <v>-16828919.550973296</v>
      </c>
      <c r="L234" s="231">
        <f>Yhteenveto[[#This Row],[Valtionosuus omarahoitusosuuden jälkeen (välisumma)]]+Yhteenveto[[#This Row],[Lisäosat yhteensä]]+Yhteenveto[[#This Row],[Valtionosuuteen tehtävät vähennykset ja lisäykset, netto]]</f>
        <v>19169705.074702241</v>
      </c>
      <c r="M234" s="34">
        <f>'Verotuloihin perust tasaus'!N239</f>
        <v>12105448.688913792</v>
      </c>
      <c r="N234" s="303">
        <f>SUM(Yhteenveto[[#This Row],[Valtionosuus ennen verotuloihin perustuvaa valtionosuuden tasausta]]+Yhteenveto[[#This Row],[Verotuloihin perustuva valtionosuuden tasaus]])</f>
        <v>31275153.763616033</v>
      </c>
      <c r="O234" s="241">
        <f>Verokorvaukset!G232</f>
        <v>5090752.7091136491</v>
      </c>
      <c r="P234" s="372">
        <f>SUM(Yhteenveto[[#This Row],[Kunnan  peruspalvelujen valtionosuus ]:[Veroperustemuutoksista johtuvien veromenetysten korvaus]])</f>
        <v>36365906.472729683</v>
      </c>
      <c r="Q234" s="34">
        <f>Kotikuntakorvaus!F236</f>
        <v>-368201.98277999996</v>
      </c>
      <c r="R234" s="341">
        <f>+Yhteenveto[[#This Row],[Kunnan  peruspalvelujen valtionosuus ]]+Yhteenveto[[#This Row],[Veroperustemuutoksista johtuvien veromenetysten korvaus]]+Yhteenveto[[#This Row],[Kotikuntakorvaus, netto]]</f>
        <v>35997704.489949681</v>
      </c>
      <c r="S234" s="11"/>
      <c r="T234"/>
    </row>
    <row r="235" spans="1:20" ht="15" x14ac:dyDescent="0.25">
      <c r="A235" s="32">
        <v>746</v>
      </c>
      <c r="B235" s="13" t="s">
        <v>240</v>
      </c>
      <c r="C235" s="15">
        <v>4603</v>
      </c>
      <c r="D235" s="15">
        <f>Ikärakenne[[#This Row],[Laskennalliset kustannukset, IKÄRAKENNE yhteensä, €]]</f>
        <v>11103565.5</v>
      </c>
      <c r="E235" s="15">
        <f>'Lask. kustannukset MUUT'!AD241</f>
        <v>1691456.8466946951</v>
      </c>
      <c r="F235" s="231">
        <f>Yhteenveto[[#This Row],[Ikärakenne, laskennallinen kustannus]]+Yhteenveto[[#This Row],[Muut laskennalliset kustannukset ]]</f>
        <v>12795022.346694695</v>
      </c>
      <c r="G235" s="451">
        <v>1516.35</v>
      </c>
      <c r="H235" s="17">
        <v>6979759.0499999998</v>
      </c>
      <c r="I235" s="339">
        <f>Yhteenveto[[#This Row],[Laskennalliset kustannukset yhteensä]]-Yhteenveto[[#This Row],[Omarahoitusosuus, €]]</f>
        <v>5815263.296694695</v>
      </c>
      <c r="J235" s="33">
        <f>Lisäosat!U236</f>
        <v>212046.68980339024</v>
      </c>
      <c r="K235" s="34">
        <f>'Muut lis_väh'!Q233</f>
        <v>-1138202.2219215855</v>
      </c>
      <c r="L235" s="231">
        <f>Yhteenveto[[#This Row],[Valtionosuus omarahoitusosuuden jälkeen (välisumma)]]+Yhteenveto[[#This Row],[Lisäosat yhteensä]]+Yhteenveto[[#This Row],[Valtionosuuteen tehtävät vähennykset ja lisäykset, netto]]</f>
        <v>4889107.7645764994</v>
      </c>
      <c r="M235" s="34">
        <f>'Verotuloihin perust tasaus'!N240</f>
        <v>2321258.1983232629</v>
      </c>
      <c r="N235" s="303">
        <f>SUM(Yhteenveto[[#This Row],[Valtionosuus ennen verotuloihin perustuvaa valtionosuuden tasausta]]+Yhteenveto[[#This Row],[Verotuloihin perustuva valtionosuuden tasaus]])</f>
        <v>7210365.9628997622</v>
      </c>
      <c r="O235" s="241">
        <f>Verokorvaukset!G233</f>
        <v>655122.95122830011</v>
      </c>
      <c r="P235" s="372">
        <f>SUM(Yhteenveto[[#This Row],[Kunnan  peruspalvelujen valtionosuus ]:[Veroperustemuutoksista johtuvien veromenetysten korvaus]])</f>
        <v>7865488.9141280623</v>
      </c>
      <c r="Q235" s="34">
        <f>Kotikuntakorvaus!F237</f>
        <v>47556.714059999998</v>
      </c>
      <c r="R235" s="341">
        <f>+Yhteenveto[[#This Row],[Kunnan  peruspalvelujen valtionosuus ]]+Yhteenveto[[#This Row],[Veroperustemuutoksista johtuvien veromenetysten korvaus]]+Yhteenveto[[#This Row],[Kotikuntakorvaus, netto]]</f>
        <v>7913045.6281880625</v>
      </c>
      <c r="S235" s="11"/>
      <c r="T235"/>
    </row>
    <row r="236" spans="1:20" ht="15" x14ac:dyDescent="0.25">
      <c r="A236" s="32">
        <v>747</v>
      </c>
      <c r="B236" s="13" t="s">
        <v>241</v>
      </c>
      <c r="C236" s="15">
        <v>1264</v>
      </c>
      <c r="D236" s="15">
        <f>Ikärakenne[[#This Row],[Laskennalliset kustannukset, IKÄRAKENNE yhteensä, €]]</f>
        <v>1542762.45</v>
      </c>
      <c r="E236" s="15">
        <f>'Lask. kustannukset MUUT'!AD242</f>
        <v>610756.92521869601</v>
      </c>
      <c r="F236" s="231">
        <f>Yhteenveto[[#This Row],[Ikärakenne, laskennallinen kustannus]]+Yhteenveto[[#This Row],[Muut laskennalliset kustannukset ]]</f>
        <v>2153519.375218696</v>
      </c>
      <c r="G236" s="451">
        <v>1516.35</v>
      </c>
      <c r="H236" s="17">
        <v>1916666.4</v>
      </c>
      <c r="I236" s="339">
        <f>Yhteenveto[[#This Row],[Laskennalliset kustannukset yhteensä]]-Yhteenveto[[#This Row],[Omarahoitusosuus, €]]</f>
        <v>236852.97521869605</v>
      </c>
      <c r="J236" s="33">
        <f>Lisäosat!U237</f>
        <v>188781.33458003207</v>
      </c>
      <c r="K236" s="34">
        <f>'Muut lis_väh'!Q234</f>
        <v>583570.36004355317</v>
      </c>
      <c r="L236" s="231">
        <f>Yhteenveto[[#This Row],[Valtionosuus omarahoitusosuuden jälkeen (välisumma)]]+Yhteenveto[[#This Row],[Lisäosat yhteensä]]+Yhteenveto[[#This Row],[Valtionosuuteen tehtävät vähennykset ja lisäykset, netto]]</f>
        <v>1009204.6698422813</v>
      </c>
      <c r="M236" s="34">
        <f>'Verotuloihin perust tasaus'!N241</f>
        <v>570826.69147073047</v>
      </c>
      <c r="N236" s="303">
        <f>SUM(Yhteenveto[[#This Row],[Valtionosuus ennen verotuloihin perustuvaa valtionosuuden tasausta]]+Yhteenveto[[#This Row],[Verotuloihin perustuva valtionosuuden tasaus]])</f>
        <v>1580031.3613130117</v>
      </c>
      <c r="O236" s="241">
        <f>Verokorvaukset!G234</f>
        <v>276668.66153375671</v>
      </c>
      <c r="P236" s="372">
        <f>SUM(Yhteenveto[[#This Row],[Kunnan  peruspalvelujen valtionosuus ]:[Veroperustemuutoksista johtuvien veromenetysten korvaus]])</f>
        <v>1856700.0228467684</v>
      </c>
      <c r="Q236" s="34">
        <f>Kotikuntakorvaus!F238</f>
        <v>53424.209100000022</v>
      </c>
      <c r="R236" s="341">
        <f>+Yhteenveto[[#This Row],[Kunnan  peruspalvelujen valtionosuus ]]+Yhteenveto[[#This Row],[Veroperustemuutoksista johtuvien veromenetysten korvaus]]+Yhteenveto[[#This Row],[Kotikuntakorvaus, netto]]</f>
        <v>1910124.2319467685</v>
      </c>
      <c r="S236" s="11"/>
      <c r="T236"/>
    </row>
    <row r="237" spans="1:20" ht="15" x14ac:dyDescent="0.25">
      <c r="A237" s="32">
        <v>748</v>
      </c>
      <c r="B237" s="13" t="s">
        <v>242</v>
      </c>
      <c r="C237" s="15">
        <v>4804</v>
      </c>
      <c r="D237" s="15">
        <f>Ikärakenne[[#This Row],[Laskennalliset kustannukset, IKÄRAKENNE yhteensä, €]]</f>
        <v>10365113.529999999</v>
      </c>
      <c r="E237" s="15">
        <f>'Lask. kustannukset MUUT'!AD243</f>
        <v>1690198.2657716037</v>
      </c>
      <c r="F237" s="231">
        <f>Yhteenveto[[#This Row],[Ikärakenne, laskennallinen kustannus]]+Yhteenveto[[#This Row],[Muut laskennalliset kustannukset ]]</f>
        <v>12055311.795771603</v>
      </c>
      <c r="G237" s="451">
        <v>1516.35</v>
      </c>
      <c r="H237" s="17">
        <v>7284545.3999999994</v>
      </c>
      <c r="I237" s="339">
        <f>Yhteenveto[[#This Row],[Laskennalliset kustannukset yhteensä]]-Yhteenveto[[#This Row],[Omarahoitusosuus, €]]</f>
        <v>4770766.3957716031</v>
      </c>
      <c r="J237" s="33">
        <f>Lisäosat!U238</f>
        <v>324440.00323987723</v>
      </c>
      <c r="K237" s="34">
        <f>'Muut lis_väh'!Q235</f>
        <v>-1976786.8723751365</v>
      </c>
      <c r="L237" s="231">
        <f>Yhteenveto[[#This Row],[Valtionosuus omarahoitusosuuden jälkeen (välisumma)]]+Yhteenveto[[#This Row],[Lisäosat yhteensä]]+Yhteenveto[[#This Row],[Valtionosuuteen tehtävät vähennykset ja lisäykset, netto]]</f>
        <v>3118419.5266363444</v>
      </c>
      <c r="M237" s="34">
        <f>'Verotuloihin perust tasaus'!N242</f>
        <v>2519435.3190467628</v>
      </c>
      <c r="N237" s="303">
        <f>SUM(Yhteenveto[[#This Row],[Valtionosuus ennen verotuloihin perustuvaa valtionosuuden tasausta]]+Yhteenveto[[#This Row],[Verotuloihin perustuva valtionosuuden tasaus]])</f>
        <v>5637854.8456831072</v>
      </c>
      <c r="O237" s="241">
        <f>Verokorvaukset!G235</f>
        <v>747025.93430442631</v>
      </c>
      <c r="P237" s="372">
        <f>SUM(Yhteenveto[[#This Row],[Kunnan  peruspalvelujen valtionosuus ]:[Veroperustemuutoksista johtuvien veromenetysten korvaus]])</f>
        <v>6384880.7799875336</v>
      </c>
      <c r="Q237" s="34">
        <f>Kotikuntakorvaus!F239</f>
        <v>238366.98600000006</v>
      </c>
      <c r="R237" s="341">
        <f>+Yhteenveto[[#This Row],[Kunnan  peruspalvelujen valtionosuus ]]+Yhteenveto[[#This Row],[Veroperustemuutoksista johtuvien veromenetysten korvaus]]+Yhteenveto[[#This Row],[Kotikuntakorvaus, netto]]</f>
        <v>6623247.7659875341</v>
      </c>
      <c r="S237" s="11"/>
      <c r="T237"/>
    </row>
    <row r="238" spans="1:20" ht="15" x14ac:dyDescent="0.25">
      <c r="A238" s="32">
        <v>749</v>
      </c>
      <c r="B238" s="13" t="s">
        <v>243</v>
      </c>
      <c r="C238" s="15">
        <v>21269</v>
      </c>
      <c r="D238" s="15">
        <f>Ikärakenne[[#This Row],[Laskennalliset kustannukset, IKÄRAKENNE yhteensä, €]]</f>
        <v>41623801.329999998</v>
      </c>
      <c r="E238" s="15">
        <f>'Lask. kustannukset MUUT'!AD244</f>
        <v>3736564.352603619</v>
      </c>
      <c r="F238" s="231">
        <f>Yhteenveto[[#This Row],[Ikärakenne, laskennallinen kustannus]]+Yhteenveto[[#This Row],[Muut laskennalliset kustannukset ]]</f>
        <v>45360365.68260362</v>
      </c>
      <c r="G238" s="451">
        <v>1516.35</v>
      </c>
      <c r="H238" s="17">
        <v>32251248.149999999</v>
      </c>
      <c r="I238" s="339">
        <f>Yhteenveto[[#This Row],[Laskennalliset kustannukset yhteensä]]-Yhteenveto[[#This Row],[Omarahoitusosuus, €]]</f>
        <v>13109117.532603621</v>
      </c>
      <c r="J238" s="33">
        <f>Lisäosat!U239</f>
        <v>660673.11172697262</v>
      </c>
      <c r="K238" s="34">
        <f>'Muut lis_väh'!Q236</f>
        <v>-5676190.9852883965</v>
      </c>
      <c r="L238" s="231">
        <f>Yhteenveto[[#This Row],[Valtionosuus omarahoitusosuuden jälkeen (välisumma)]]+Yhteenveto[[#This Row],[Lisäosat yhteensä]]+Yhteenveto[[#This Row],[Valtionosuuteen tehtävät vähennykset ja lisäykset, netto]]</f>
        <v>8093599.6590421982</v>
      </c>
      <c r="M238" s="34">
        <f>'Verotuloihin perust tasaus'!N243</f>
        <v>752907.72329328128</v>
      </c>
      <c r="N238" s="303">
        <f>SUM(Yhteenveto[[#This Row],[Valtionosuus ennen verotuloihin perustuvaa valtionosuuden tasausta]]+Yhteenveto[[#This Row],[Verotuloihin perustuva valtionosuuden tasaus]])</f>
        <v>8846507.3823354803</v>
      </c>
      <c r="O238" s="241">
        <f>Verokorvaukset!G236</f>
        <v>1270472.2641625246</v>
      </c>
      <c r="P238" s="372">
        <f>SUM(Yhteenveto[[#This Row],[Kunnan  peruspalvelujen valtionosuus ]:[Veroperustemuutoksista johtuvien veromenetysten korvaus]])</f>
        <v>10116979.646498006</v>
      </c>
      <c r="Q238" s="34">
        <f>Kotikuntakorvaus!F240</f>
        <v>268554.58122000005</v>
      </c>
      <c r="R238" s="341">
        <f>+Yhteenveto[[#This Row],[Kunnan  peruspalvelujen valtionosuus ]]+Yhteenveto[[#This Row],[Veroperustemuutoksista johtuvien veromenetysten korvaus]]+Yhteenveto[[#This Row],[Kotikuntakorvaus, netto]]</f>
        <v>10385534.227718007</v>
      </c>
      <c r="S238" s="11"/>
      <c r="T238"/>
    </row>
    <row r="239" spans="1:20" ht="15" x14ac:dyDescent="0.25">
      <c r="A239" s="32">
        <v>751</v>
      </c>
      <c r="B239" s="13" t="s">
        <v>244</v>
      </c>
      <c r="C239" s="15">
        <v>2778</v>
      </c>
      <c r="D239" s="15">
        <f>Ikärakenne[[#This Row],[Laskennalliset kustannukset, IKÄRAKENNE yhteensä, €]]</f>
        <v>3851760.04</v>
      </c>
      <c r="E239" s="15">
        <f>'Lask. kustannukset MUUT'!AD245</f>
        <v>1612615.5491514558</v>
      </c>
      <c r="F239" s="231">
        <f>Yhteenveto[[#This Row],[Ikärakenne, laskennallinen kustannus]]+Yhteenveto[[#This Row],[Muut laskennalliset kustannukset ]]</f>
        <v>5464375.589151456</v>
      </c>
      <c r="G239" s="451">
        <v>1516.35</v>
      </c>
      <c r="H239" s="17">
        <v>4212420.3</v>
      </c>
      <c r="I239" s="339">
        <f>Yhteenveto[[#This Row],[Laskennalliset kustannukset yhteensä]]-Yhteenveto[[#This Row],[Omarahoitusosuus, €]]</f>
        <v>1251955.2891514562</v>
      </c>
      <c r="J239" s="33">
        <f>Lisäosat!U240</f>
        <v>224167.21927231661</v>
      </c>
      <c r="K239" s="34">
        <f>'Muut lis_väh'!Q237</f>
        <v>148742.47779442667</v>
      </c>
      <c r="L239" s="231">
        <f>Yhteenveto[[#This Row],[Valtionosuus omarahoitusosuuden jälkeen (välisumma)]]+Yhteenveto[[#This Row],[Lisäosat yhteensä]]+Yhteenveto[[#This Row],[Valtionosuuteen tehtävät vähennykset ja lisäykset, netto]]</f>
        <v>1624864.9862181996</v>
      </c>
      <c r="M239" s="34">
        <f>'Verotuloihin perust tasaus'!N244</f>
        <v>1090174.3850833925</v>
      </c>
      <c r="N239" s="303">
        <f>SUM(Yhteenveto[[#This Row],[Valtionosuus ennen verotuloihin perustuvaa valtionosuuden tasausta]]+Yhteenveto[[#This Row],[Verotuloihin perustuva valtionosuuden tasaus]])</f>
        <v>2715039.3713015923</v>
      </c>
      <c r="O239" s="241">
        <f>Verokorvaukset!G237</f>
        <v>319823.46968250035</v>
      </c>
      <c r="P239" s="372">
        <f>SUM(Yhteenveto[[#This Row],[Kunnan  peruspalvelujen valtionosuus ]:[Veroperustemuutoksista johtuvien veromenetysten korvaus]])</f>
        <v>3034862.8409840926</v>
      </c>
      <c r="Q239" s="34">
        <f>Kotikuntakorvaus!F241</f>
        <v>16585.674899999998</v>
      </c>
      <c r="R239" s="341">
        <f>+Yhteenveto[[#This Row],[Kunnan  peruspalvelujen valtionosuus ]]+Yhteenveto[[#This Row],[Veroperustemuutoksista johtuvien veromenetysten korvaus]]+Yhteenveto[[#This Row],[Kotikuntakorvaus, netto]]</f>
        <v>3051448.5158840925</v>
      </c>
      <c r="S239" s="11"/>
      <c r="T239"/>
    </row>
    <row r="240" spans="1:20" ht="15" x14ac:dyDescent="0.25">
      <c r="A240" s="32">
        <v>753</v>
      </c>
      <c r="B240" s="13" t="s">
        <v>245</v>
      </c>
      <c r="C240" s="15">
        <v>22826</v>
      </c>
      <c r="D240" s="15">
        <f>Ikärakenne[[#This Row],[Laskennalliset kustannukset, IKÄRAKENNE yhteensä, €]]</f>
        <v>41860437.140000001</v>
      </c>
      <c r="E240" s="15">
        <f>'Lask. kustannukset MUUT'!AD246</f>
        <v>8628575.19416821</v>
      </c>
      <c r="F240" s="231">
        <f>Yhteenveto[[#This Row],[Ikärakenne, laskennallinen kustannus]]+Yhteenveto[[#This Row],[Muut laskennalliset kustannukset ]]</f>
        <v>50489012.334168211</v>
      </c>
      <c r="G240" s="451">
        <v>1516.35</v>
      </c>
      <c r="H240" s="17">
        <v>34612205.100000001</v>
      </c>
      <c r="I240" s="339">
        <f>Yhteenveto[[#This Row],[Laskennalliset kustannukset yhteensä]]-Yhteenveto[[#This Row],[Omarahoitusosuus, €]]</f>
        <v>15876807.234168209</v>
      </c>
      <c r="J240" s="33">
        <f>Lisäosat!U241</f>
        <v>869610.56921111932</v>
      </c>
      <c r="K240" s="34">
        <f>'Muut lis_väh'!Q238</f>
        <v>6894554.1932375934</v>
      </c>
      <c r="L240" s="231">
        <f>Yhteenveto[[#This Row],[Valtionosuus omarahoitusosuuden jälkeen (välisumma)]]+Yhteenveto[[#This Row],[Lisäosat yhteensä]]+Yhteenveto[[#This Row],[Valtionosuuteen tehtävät vähennykset ja lisäykset, netto]]</f>
        <v>23640971.996616922</v>
      </c>
      <c r="M240" s="34">
        <f>'Verotuloihin perust tasaus'!N245</f>
        <v>-849937.65343080775</v>
      </c>
      <c r="N240" s="303">
        <f>SUM(Yhteenveto[[#This Row],[Valtionosuus ennen verotuloihin perustuvaa valtionosuuden tasausta]]+Yhteenveto[[#This Row],[Verotuloihin perustuva valtionosuuden tasaus]])</f>
        <v>22791034.343186114</v>
      </c>
      <c r="O240" s="241">
        <f>Verokorvaukset!G238</f>
        <v>1427091.1402916228</v>
      </c>
      <c r="P240" s="372">
        <f>SUM(Yhteenveto[[#This Row],[Kunnan  peruspalvelujen valtionosuus ]:[Veroperustemuutoksista johtuvien veromenetysten korvaus]])</f>
        <v>24218125.483477738</v>
      </c>
      <c r="Q240" s="34">
        <f>Kotikuntakorvaus!F242</f>
        <v>-75727.357860000338</v>
      </c>
      <c r="R240" s="341">
        <f>+Yhteenveto[[#This Row],[Kunnan  peruspalvelujen valtionosuus ]]+Yhteenveto[[#This Row],[Veroperustemuutoksista johtuvien veromenetysten korvaus]]+Yhteenveto[[#This Row],[Kotikuntakorvaus, netto]]</f>
        <v>24142398.125617739</v>
      </c>
      <c r="S240" s="11"/>
      <c r="T240"/>
    </row>
    <row r="241" spans="1:20" ht="15" x14ac:dyDescent="0.25">
      <c r="A241" s="32">
        <v>755</v>
      </c>
      <c r="B241" s="13" t="s">
        <v>246</v>
      </c>
      <c r="C241" s="15">
        <v>6182</v>
      </c>
      <c r="D241" s="15">
        <f>Ikärakenne[[#This Row],[Laskennalliset kustannukset, IKÄRAKENNE yhteensä, €]]</f>
        <v>10792638.599999998</v>
      </c>
      <c r="E241" s="15">
        <f>'Lask. kustannukset MUUT'!AD247</f>
        <v>2492347.3375273021</v>
      </c>
      <c r="F241" s="231">
        <f>Yhteenveto[[#This Row],[Ikärakenne, laskennallinen kustannus]]+Yhteenveto[[#This Row],[Muut laskennalliset kustannukset ]]</f>
        <v>13284985.937527299</v>
      </c>
      <c r="G241" s="451">
        <v>1516.35</v>
      </c>
      <c r="H241" s="17">
        <v>9374075.6999999993</v>
      </c>
      <c r="I241" s="339">
        <f>Yhteenveto[[#This Row],[Laskennalliset kustannukset yhteensä]]-Yhteenveto[[#This Row],[Omarahoitusosuus, €]]</f>
        <v>3910910.2375272997</v>
      </c>
      <c r="J241" s="33">
        <f>Lisäosat!U242</f>
        <v>179744.95190966059</v>
      </c>
      <c r="K241" s="34">
        <f>'Muut lis_väh'!Q239</f>
        <v>1117935.5940185823</v>
      </c>
      <c r="L241" s="231">
        <f>Yhteenveto[[#This Row],[Valtionosuus omarahoitusosuuden jälkeen (välisumma)]]+Yhteenveto[[#This Row],[Lisäosat yhteensä]]+Yhteenveto[[#This Row],[Valtionosuuteen tehtävät vähennykset ja lisäykset, netto]]</f>
        <v>5208590.7834555423</v>
      </c>
      <c r="M241" s="34">
        <f>'Verotuloihin perust tasaus'!N246</f>
        <v>-65033.206859006736</v>
      </c>
      <c r="N241" s="303">
        <f>SUM(Yhteenveto[[#This Row],[Valtionosuus ennen verotuloihin perustuvaa valtionosuuden tasausta]]+Yhteenveto[[#This Row],[Verotuloihin perustuva valtionosuuden tasaus]])</f>
        <v>5143557.5765965357</v>
      </c>
      <c r="O241" s="241">
        <f>Verokorvaukset!G239</f>
        <v>487281.09455824556</v>
      </c>
      <c r="P241" s="372">
        <f>SUM(Yhteenveto[[#This Row],[Kunnan  peruspalvelujen valtionosuus ]:[Veroperustemuutoksista johtuvien veromenetysten korvaus]])</f>
        <v>5630838.6711547812</v>
      </c>
      <c r="Q241" s="34">
        <f>Kotikuntakorvaus!F243</f>
        <v>-1137177.2134199999</v>
      </c>
      <c r="R241" s="341">
        <f>+Yhteenveto[[#This Row],[Kunnan  peruspalvelujen valtionosuus ]]+Yhteenveto[[#This Row],[Veroperustemuutoksista johtuvien veromenetysten korvaus]]+Yhteenveto[[#This Row],[Kotikuntakorvaus, netto]]</f>
        <v>4493661.4577347813</v>
      </c>
      <c r="S241" s="11"/>
      <c r="T241"/>
    </row>
    <row r="242" spans="1:20" ht="15" x14ac:dyDescent="0.25">
      <c r="A242" s="32">
        <v>758</v>
      </c>
      <c r="B242" s="13" t="s">
        <v>247</v>
      </c>
      <c r="C242" s="15">
        <v>8127</v>
      </c>
      <c r="D242" s="15">
        <f>Ikärakenne[[#This Row],[Laskennalliset kustannukset, IKÄRAKENNE yhteensä, €]]</f>
        <v>11498313.390000001</v>
      </c>
      <c r="E242" s="15">
        <f>'Lask. kustannukset MUUT'!AD248</f>
        <v>8496053.2316836007</v>
      </c>
      <c r="F242" s="231">
        <f>Yhteenveto[[#This Row],[Ikärakenne, laskennallinen kustannus]]+Yhteenveto[[#This Row],[Muut laskennalliset kustannukset ]]</f>
        <v>19994366.621683601</v>
      </c>
      <c r="G242" s="451">
        <v>1516.35</v>
      </c>
      <c r="H242" s="17">
        <v>12323376.449999999</v>
      </c>
      <c r="I242" s="339">
        <f>Yhteenveto[[#This Row],[Laskennalliset kustannukset yhteensä]]-Yhteenveto[[#This Row],[Omarahoitusosuus, €]]</f>
        <v>7670990.171683602</v>
      </c>
      <c r="J242" s="33">
        <f>Lisäosat!U243</f>
        <v>1598154.2993193006</v>
      </c>
      <c r="K242" s="34">
        <f>'Muut lis_väh'!Q240</f>
        <v>-3477638.4997343635</v>
      </c>
      <c r="L242" s="231">
        <f>Yhteenveto[[#This Row],[Valtionosuus omarahoitusosuuden jälkeen (välisumma)]]+Yhteenveto[[#This Row],[Lisäosat yhteensä]]+Yhteenveto[[#This Row],[Valtionosuuteen tehtävät vähennykset ja lisäykset, netto]]</f>
        <v>5791505.9712685393</v>
      </c>
      <c r="M242" s="34">
        <f>'Verotuloihin perust tasaus'!N247</f>
        <v>-558056.84777394566</v>
      </c>
      <c r="N242" s="303">
        <f>SUM(Yhteenveto[[#This Row],[Valtionosuus ennen verotuloihin perustuvaa valtionosuuden tasausta]]+Yhteenveto[[#This Row],[Verotuloihin perustuva valtionosuuden tasaus]])</f>
        <v>5233449.1234945934</v>
      </c>
      <c r="O242" s="241">
        <f>Verokorvaukset!G240</f>
        <v>996790.68589401629</v>
      </c>
      <c r="P242" s="372">
        <f>SUM(Yhteenveto[[#This Row],[Kunnan  peruspalvelujen valtionosuus ]:[Veroperustemuutoksista johtuvien veromenetysten korvaus]])</f>
        <v>6230239.8093886096</v>
      </c>
      <c r="Q242" s="34">
        <f>Kotikuntakorvaus!F244</f>
        <v>-98180.527799999996</v>
      </c>
      <c r="R242" s="341">
        <f>+Yhteenveto[[#This Row],[Kunnan  peruspalvelujen valtionosuus ]]+Yhteenveto[[#This Row],[Veroperustemuutoksista johtuvien veromenetysten korvaus]]+Yhteenveto[[#This Row],[Kotikuntakorvaus, netto]]</f>
        <v>6132059.2815886093</v>
      </c>
      <c r="S242" s="11"/>
      <c r="T242"/>
    </row>
    <row r="243" spans="1:20" ht="15" x14ac:dyDescent="0.25">
      <c r="A243" s="32">
        <v>759</v>
      </c>
      <c r="B243" s="13" t="s">
        <v>248</v>
      </c>
      <c r="C243" s="15">
        <v>1800</v>
      </c>
      <c r="D243" s="15">
        <f>Ikärakenne[[#This Row],[Laskennalliset kustannukset, IKÄRAKENNE yhteensä, €]]</f>
        <v>2935811.52</v>
      </c>
      <c r="E243" s="15">
        <f>'Lask. kustannukset MUUT'!AD249</f>
        <v>696899.49812333123</v>
      </c>
      <c r="F243" s="231">
        <f>Yhteenveto[[#This Row],[Ikärakenne, laskennallinen kustannus]]+Yhteenveto[[#This Row],[Muut laskennalliset kustannukset ]]</f>
        <v>3632711.0181233315</v>
      </c>
      <c r="G243" s="451">
        <v>1516.35</v>
      </c>
      <c r="H243" s="17">
        <v>2729430</v>
      </c>
      <c r="I243" s="339">
        <f>Yhteenveto[[#This Row],[Laskennalliset kustannukset yhteensä]]-Yhteenveto[[#This Row],[Omarahoitusosuus, €]]</f>
        <v>903281.01812333148</v>
      </c>
      <c r="J243" s="33">
        <f>Lisäosat!U244</f>
        <v>272995.53485390591</v>
      </c>
      <c r="K243" s="34">
        <f>'Muut lis_väh'!Q241</f>
        <v>-107755.98170488741</v>
      </c>
      <c r="L243" s="231">
        <f>Yhteenveto[[#This Row],[Valtionosuus omarahoitusosuuden jälkeen (välisumma)]]+Yhteenveto[[#This Row],[Lisäosat yhteensä]]+Yhteenveto[[#This Row],[Valtionosuuteen tehtävät vähennykset ja lisäykset, netto]]</f>
        <v>1068520.5712723499</v>
      </c>
      <c r="M243" s="34">
        <f>'Verotuloihin perust tasaus'!N248</f>
        <v>699184.52532393858</v>
      </c>
      <c r="N243" s="303">
        <f>SUM(Yhteenveto[[#This Row],[Valtionosuus ennen verotuloihin perustuvaa valtionosuuden tasausta]]+Yhteenveto[[#This Row],[Verotuloihin perustuva valtionosuuden tasaus]])</f>
        <v>1767705.0965962885</v>
      </c>
      <c r="O243" s="241">
        <f>Verokorvaukset!G241</f>
        <v>395555.26390379266</v>
      </c>
      <c r="P243" s="372">
        <f>SUM(Yhteenveto[[#This Row],[Kunnan  peruspalvelujen valtionosuus ]:[Veroperustemuutoksista johtuvien veromenetysten korvaus]])</f>
        <v>2163260.360500081</v>
      </c>
      <c r="Q243" s="34">
        <f>Kotikuntakorvaus!F245</f>
        <v>358467.27510000003</v>
      </c>
      <c r="R243" s="341">
        <f>+Yhteenveto[[#This Row],[Kunnan  peruspalvelujen valtionosuus ]]+Yhteenveto[[#This Row],[Veroperustemuutoksista johtuvien veromenetysten korvaus]]+Yhteenveto[[#This Row],[Kotikuntakorvaus, netto]]</f>
        <v>2521727.6356000812</v>
      </c>
      <c r="S243" s="11"/>
      <c r="T243"/>
    </row>
    <row r="244" spans="1:20" ht="15" x14ac:dyDescent="0.25">
      <c r="A244" s="32">
        <v>761</v>
      </c>
      <c r="B244" s="13" t="s">
        <v>249</v>
      </c>
      <c r="C244" s="15">
        <v>8429</v>
      </c>
      <c r="D244" s="15">
        <f>Ikärakenne[[#This Row],[Laskennalliset kustannukset, IKÄRAKENNE yhteensä, €]]</f>
        <v>11487802.890000001</v>
      </c>
      <c r="E244" s="15">
        <f>'Lask. kustannukset MUUT'!AD250</f>
        <v>2899290.7130159456</v>
      </c>
      <c r="F244" s="231">
        <f>Yhteenveto[[#This Row],[Ikärakenne, laskennallinen kustannus]]+Yhteenveto[[#This Row],[Muut laskennalliset kustannukset ]]</f>
        <v>14387093.603015946</v>
      </c>
      <c r="G244" s="451">
        <v>1516.35</v>
      </c>
      <c r="H244" s="17">
        <v>12781314.149999999</v>
      </c>
      <c r="I244" s="339">
        <f>Yhteenveto[[#This Row],[Laskennalliset kustannukset yhteensä]]-Yhteenveto[[#This Row],[Omarahoitusosuus, €]]</f>
        <v>1605779.4530159477</v>
      </c>
      <c r="J244" s="33">
        <f>Lisäosat!U245</f>
        <v>250718.75424220669</v>
      </c>
      <c r="K244" s="34">
        <f>'Muut lis_väh'!Q242</f>
        <v>975876.18271942646</v>
      </c>
      <c r="L244" s="231">
        <f>Yhteenveto[[#This Row],[Valtionosuus omarahoitusosuuden jälkeen (välisumma)]]+Yhteenveto[[#This Row],[Lisäosat yhteensä]]+Yhteenveto[[#This Row],[Valtionosuuteen tehtävät vähennykset ja lisäykset, netto]]</f>
        <v>2832374.3899775809</v>
      </c>
      <c r="M244" s="34">
        <f>'Verotuloihin perust tasaus'!N249</f>
        <v>3993136.165111565</v>
      </c>
      <c r="N244" s="303">
        <f>SUM(Yhteenveto[[#This Row],[Valtionosuus ennen verotuloihin perustuvaa valtionosuuden tasausta]]+Yhteenveto[[#This Row],[Verotuloihin perustuva valtionosuuden tasaus]])</f>
        <v>6825510.5550891459</v>
      </c>
      <c r="O244" s="241">
        <f>Verokorvaukset!G242</f>
        <v>1462642.7668702996</v>
      </c>
      <c r="P244" s="372">
        <f>SUM(Yhteenveto[[#This Row],[Kunnan  peruspalvelujen valtionosuus ]:[Veroperustemuutoksista johtuvien veromenetysten korvaus]])</f>
        <v>8288153.3219594453</v>
      </c>
      <c r="Q244" s="34">
        <f>Kotikuntakorvaus!F246</f>
        <v>545076.95400000014</v>
      </c>
      <c r="R244" s="341">
        <f>+Yhteenveto[[#This Row],[Kunnan  peruspalvelujen valtionosuus ]]+Yhteenveto[[#This Row],[Veroperustemuutoksista johtuvien veromenetysten korvaus]]+Yhteenveto[[#This Row],[Kotikuntakorvaus, netto]]</f>
        <v>8833230.2759594452</v>
      </c>
      <c r="S244" s="11"/>
      <c r="T244"/>
    </row>
    <row r="245" spans="1:20" ht="15" x14ac:dyDescent="0.25">
      <c r="A245" s="32">
        <v>762</v>
      </c>
      <c r="B245" s="13" t="s">
        <v>250</v>
      </c>
      <c r="C245" s="15">
        <v>3570</v>
      </c>
      <c r="D245" s="15">
        <f>Ikärakenne[[#This Row],[Laskennalliset kustannukset, IKÄRAKENNE yhteensä, €]]</f>
        <v>4527245.29</v>
      </c>
      <c r="E245" s="15">
        <f>'Lask. kustannukset MUUT'!AD251</f>
        <v>1850435.1968093123</v>
      </c>
      <c r="F245" s="231">
        <f>Yhteenveto[[#This Row],[Ikärakenne, laskennallinen kustannus]]+Yhteenveto[[#This Row],[Muut laskennalliset kustannukset ]]</f>
        <v>6377680.4868093124</v>
      </c>
      <c r="G245" s="451">
        <v>1516.35</v>
      </c>
      <c r="H245" s="17">
        <v>5413369.5</v>
      </c>
      <c r="I245" s="339">
        <f>Yhteenveto[[#This Row],[Laskennalliset kustannukset yhteensä]]-Yhteenveto[[#This Row],[Omarahoitusosuus, €]]</f>
        <v>964310.98680931237</v>
      </c>
      <c r="J245" s="33">
        <f>Lisäosat!U246</f>
        <v>492151.39802358439</v>
      </c>
      <c r="K245" s="34">
        <f>'Muut lis_väh'!Q243</f>
        <v>1372475.451005551</v>
      </c>
      <c r="L245" s="231">
        <f>Yhteenveto[[#This Row],[Valtionosuus omarahoitusosuuden jälkeen (välisumma)]]+Yhteenveto[[#This Row],[Lisäosat yhteensä]]+Yhteenveto[[#This Row],[Valtionosuuteen tehtävät vähennykset ja lisäykset, netto]]</f>
        <v>2828937.8358384478</v>
      </c>
      <c r="M245" s="34">
        <f>'Verotuloihin perust tasaus'!N250</f>
        <v>1394241.3258721954</v>
      </c>
      <c r="N245" s="303">
        <f>SUM(Yhteenveto[[#This Row],[Valtionosuus ennen verotuloihin perustuvaa valtionosuuden tasausta]]+Yhteenveto[[#This Row],[Verotuloihin perustuva valtionosuuden tasaus]])</f>
        <v>4223179.1617106432</v>
      </c>
      <c r="O245" s="241">
        <f>Verokorvaukset!G243</f>
        <v>700854.78665498446</v>
      </c>
      <c r="P245" s="372">
        <f>SUM(Yhteenveto[[#This Row],[Kunnan  peruspalvelujen valtionosuus ]:[Veroperustemuutoksista johtuvien veromenetysten korvaus]])</f>
        <v>4924033.9483656278</v>
      </c>
      <c r="Q245" s="34">
        <f>Kotikuntakorvaus!F247</f>
        <v>-10784.855939999994</v>
      </c>
      <c r="R245" s="341">
        <f>+Yhteenveto[[#This Row],[Kunnan  peruspalvelujen valtionosuus ]]+Yhteenveto[[#This Row],[Veroperustemuutoksista johtuvien veromenetysten korvaus]]+Yhteenveto[[#This Row],[Kotikuntakorvaus, netto]]</f>
        <v>4913249.0924256276</v>
      </c>
      <c r="S245" s="11"/>
      <c r="T245"/>
    </row>
    <row r="246" spans="1:20" ht="15" x14ac:dyDescent="0.25">
      <c r="A246" s="32">
        <v>765</v>
      </c>
      <c r="B246" s="13" t="s">
        <v>251</v>
      </c>
      <c r="C246" s="15">
        <v>10185</v>
      </c>
      <c r="D246" s="15">
        <f>Ikärakenne[[#This Row],[Laskennalliset kustannukset, IKÄRAKENNE yhteensä, €]]</f>
        <v>16164751.350000003</v>
      </c>
      <c r="E246" s="15">
        <f>'Lask. kustannukset MUUT'!AD252</f>
        <v>4327716.0323858196</v>
      </c>
      <c r="F246" s="231">
        <f>Yhteenveto[[#This Row],[Ikärakenne, laskennallinen kustannus]]+Yhteenveto[[#This Row],[Muut laskennalliset kustannukset ]]</f>
        <v>20492467.382385824</v>
      </c>
      <c r="G246" s="451">
        <v>1516.35</v>
      </c>
      <c r="H246" s="17">
        <v>15444024.75</v>
      </c>
      <c r="I246" s="339">
        <f>Yhteenveto[[#This Row],[Laskennalliset kustannukset yhteensä]]-Yhteenveto[[#This Row],[Omarahoitusosuus, €]]</f>
        <v>5048442.6323858239</v>
      </c>
      <c r="J246" s="33">
        <f>Lisäosat!U247</f>
        <v>760312.84036129457</v>
      </c>
      <c r="K246" s="34">
        <f>'Muut lis_väh'!Q244</f>
        <v>-1689216.3673735657</v>
      </c>
      <c r="L246" s="231">
        <f>Yhteenveto[[#This Row],[Valtionosuus omarahoitusosuuden jälkeen (välisumma)]]+Yhteenveto[[#This Row],[Lisäosat yhteensä]]+Yhteenveto[[#This Row],[Valtionosuuteen tehtävät vähennykset ja lisäykset, netto]]</f>
        <v>4119539.1053735525</v>
      </c>
      <c r="M246" s="34">
        <f>'Verotuloihin perust tasaus'!N251</f>
        <v>1857925.2743978223</v>
      </c>
      <c r="N246" s="303">
        <f>SUM(Yhteenveto[[#This Row],[Valtionosuus ennen verotuloihin perustuvaa valtionosuuden tasausta]]+Yhteenveto[[#This Row],[Verotuloihin perustuva valtionosuuden tasaus]])</f>
        <v>5977464.3797713751</v>
      </c>
      <c r="O246" s="241">
        <f>Verokorvaukset!G244</f>
        <v>1157294.0656713548</v>
      </c>
      <c r="P246" s="372">
        <f>SUM(Yhteenveto[[#This Row],[Kunnan  peruspalvelujen valtionosuus ]:[Veroperustemuutoksista johtuvien veromenetysten korvaus]])</f>
        <v>7134758.4454427296</v>
      </c>
      <c r="Q246" s="34">
        <f>Kotikuntakorvaus!F248</f>
        <v>-25786.973940000025</v>
      </c>
      <c r="R246" s="341">
        <f>+Yhteenveto[[#This Row],[Kunnan  peruspalvelujen valtionosuus ]]+Yhteenveto[[#This Row],[Veroperustemuutoksista johtuvien veromenetysten korvaus]]+Yhteenveto[[#This Row],[Kotikuntakorvaus, netto]]</f>
        <v>7108971.4715027297</v>
      </c>
      <c r="S246" s="11"/>
      <c r="T246"/>
    </row>
    <row r="247" spans="1:20" ht="15" x14ac:dyDescent="0.25">
      <c r="A247" s="32">
        <v>768</v>
      </c>
      <c r="B247" s="13" t="s">
        <v>252</v>
      </c>
      <c r="C247" s="15">
        <v>2361</v>
      </c>
      <c r="D247" s="15">
        <f>Ikärakenne[[#This Row],[Laskennalliset kustannukset, IKÄRAKENNE yhteensä, €]]</f>
        <v>2425916.3900000006</v>
      </c>
      <c r="E247" s="15">
        <f>'Lask. kustannukset MUUT'!AD253</f>
        <v>2039081.0806603034</v>
      </c>
      <c r="F247" s="231">
        <f>Yhteenveto[[#This Row],[Ikärakenne, laskennallinen kustannus]]+Yhteenveto[[#This Row],[Muut laskennalliset kustannukset ]]</f>
        <v>4464997.4706603037</v>
      </c>
      <c r="G247" s="451">
        <v>1516.35</v>
      </c>
      <c r="H247" s="17">
        <v>3580102.3499999996</v>
      </c>
      <c r="I247" s="339">
        <f>Yhteenveto[[#This Row],[Laskennalliset kustannukset yhteensä]]-Yhteenveto[[#This Row],[Omarahoitusosuus, €]]</f>
        <v>884895.12066030409</v>
      </c>
      <c r="J247" s="33">
        <f>Lisäosat!U248</f>
        <v>364021.25714856107</v>
      </c>
      <c r="K247" s="34">
        <f>'Muut lis_väh'!Q245</f>
        <v>632996.1574656982</v>
      </c>
      <c r="L247" s="231">
        <f>Yhteenveto[[#This Row],[Valtionosuus omarahoitusosuuden jälkeen (välisumma)]]+Yhteenveto[[#This Row],[Lisäosat yhteensä]]+Yhteenveto[[#This Row],[Valtionosuuteen tehtävät vähennykset ja lisäykset, netto]]</f>
        <v>1881912.5352745634</v>
      </c>
      <c r="M247" s="34">
        <f>'Verotuloihin perust tasaus'!N252</f>
        <v>886898.58126556454</v>
      </c>
      <c r="N247" s="303">
        <f>SUM(Yhteenveto[[#This Row],[Valtionosuus ennen verotuloihin perustuvaa valtionosuuden tasausta]]+Yhteenveto[[#This Row],[Verotuloihin perustuva valtionosuuden tasaus]])</f>
        <v>2768811.1165401279</v>
      </c>
      <c r="O247" s="241">
        <f>Verokorvaukset!G245</f>
        <v>484437.9131471967</v>
      </c>
      <c r="P247" s="372">
        <f>SUM(Yhteenveto[[#This Row],[Kunnan  peruspalvelujen valtionosuus ]:[Veroperustemuutoksista johtuvien veromenetysten korvaus]])</f>
        <v>3253249.0296873245</v>
      </c>
      <c r="Q247" s="34">
        <f>Kotikuntakorvaus!F249</f>
        <v>113432.68109999997</v>
      </c>
      <c r="R247" s="341">
        <f>+Yhteenveto[[#This Row],[Kunnan  peruspalvelujen valtionosuus ]]+Yhteenveto[[#This Row],[Veroperustemuutoksista johtuvien veromenetysten korvaus]]+Yhteenveto[[#This Row],[Kotikuntakorvaus, netto]]</f>
        <v>3366681.7107873247</v>
      </c>
      <c r="S247" s="11"/>
      <c r="T247"/>
    </row>
    <row r="248" spans="1:20" ht="15" x14ac:dyDescent="0.25">
      <c r="A248" s="32">
        <v>777</v>
      </c>
      <c r="B248" s="13" t="s">
        <v>253</v>
      </c>
      <c r="C248" s="15">
        <v>7038</v>
      </c>
      <c r="D248" s="15">
        <f>Ikärakenne[[#This Row],[Laskennalliset kustannukset, IKÄRAKENNE yhteensä, €]]</f>
        <v>7632652.7699999986</v>
      </c>
      <c r="E248" s="15">
        <f>'Lask. kustannukset MUUT'!AD254</f>
        <v>6001572.0159934033</v>
      </c>
      <c r="F248" s="231">
        <f>Yhteenveto[[#This Row],[Ikärakenne, laskennallinen kustannus]]+Yhteenveto[[#This Row],[Muut laskennalliset kustannukset ]]</f>
        <v>13634224.785993401</v>
      </c>
      <c r="G248" s="451">
        <v>1516.35</v>
      </c>
      <c r="H248" s="17">
        <v>10672071.299999999</v>
      </c>
      <c r="I248" s="339">
        <f>Yhteenveto[[#This Row],[Laskennalliset kustannukset yhteensä]]-Yhteenveto[[#This Row],[Omarahoitusosuus, €]]</f>
        <v>2962153.4859934021</v>
      </c>
      <c r="J248" s="33">
        <f>Lisäosat!U249</f>
        <v>1269311.0069286486</v>
      </c>
      <c r="K248" s="34">
        <f>'Muut lis_väh'!Q246</f>
        <v>143346.43014544839</v>
      </c>
      <c r="L248" s="231">
        <f>Yhteenveto[[#This Row],[Valtionosuus omarahoitusosuuden jälkeen (välisumma)]]+Yhteenveto[[#This Row],[Lisäosat yhteensä]]+Yhteenveto[[#This Row],[Valtionosuuteen tehtävät vähennykset ja lisäykset, netto]]</f>
        <v>4374810.923067499</v>
      </c>
      <c r="M248" s="34">
        <f>'Verotuloihin perust tasaus'!N253</f>
        <v>3587699.7029973981</v>
      </c>
      <c r="N248" s="303">
        <f>SUM(Yhteenveto[[#This Row],[Valtionosuus ennen verotuloihin perustuvaa valtionosuuden tasausta]]+Yhteenveto[[#This Row],[Verotuloihin perustuva valtionosuuden tasaus]])</f>
        <v>7962510.6260648966</v>
      </c>
      <c r="O248" s="241">
        <f>Verokorvaukset!G246</f>
        <v>1119288.3960203065</v>
      </c>
      <c r="P248" s="372">
        <f>SUM(Yhteenveto[[#This Row],[Kunnan  peruspalvelujen valtionosuus ]:[Veroperustemuutoksista johtuvien veromenetysten korvaus]])</f>
        <v>9081799.0220852029</v>
      </c>
      <c r="Q248" s="34">
        <f>Kotikuntakorvaus!F250</f>
        <v>-21669.725999999995</v>
      </c>
      <c r="R248" s="341">
        <f>+Yhteenveto[[#This Row],[Kunnan  peruspalvelujen valtionosuus ]]+Yhteenveto[[#This Row],[Veroperustemuutoksista johtuvien veromenetysten korvaus]]+Yhteenveto[[#This Row],[Kotikuntakorvaus, netto]]</f>
        <v>9060129.2960852031</v>
      </c>
      <c r="S248" s="11"/>
      <c r="T248"/>
    </row>
    <row r="249" spans="1:20" ht="15" x14ac:dyDescent="0.25">
      <c r="A249" s="32">
        <v>778</v>
      </c>
      <c r="B249" s="13" t="s">
        <v>254</v>
      </c>
      <c r="C249" s="15">
        <v>6632</v>
      </c>
      <c r="D249" s="15">
        <f>Ikärakenne[[#This Row],[Laskennalliset kustannukset, IKÄRAKENNE yhteensä, €]]</f>
        <v>9278891.4299999997</v>
      </c>
      <c r="E249" s="15">
        <f>'Lask. kustannukset MUUT'!AD255</f>
        <v>2020688.9856405286</v>
      </c>
      <c r="F249" s="231">
        <f>Yhteenveto[[#This Row],[Ikärakenne, laskennallinen kustannus]]+Yhteenveto[[#This Row],[Muut laskennalliset kustannukset ]]</f>
        <v>11299580.415640529</v>
      </c>
      <c r="G249" s="451">
        <v>1516.35</v>
      </c>
      <c r="H249" s="17">
        <v>10056433.199999999</v>
      </c>
      <c r="I249" s="339">
        <f>Yhteenveto[[#This Row],[Laskennalliset kustannukset yhteensä]]-Yhteenveto[[#This Row],[Omarahoitusosuus, €]]</f>
        <v>1243147.21564053</v>
      </c>
      <c r="J249" s="33">
        <f>Lisäosat!U250</f>
        <v>370169.03116431477</v>
      </c>
      <c r="K249" s="34">
        <f>'Muut lis_väh'!Q247</f>
        <v>170129.58468629909</v>
      </c>
      <c r="L249" s="231">
        <f>Yhteenveto[[#This Row],[Valtionosuus omarahoitusosuuden jälkeen (välisumma)]]+Yhteenveto[[#This Row],[Lisäosat yhteensä]]+Yhteenveto[[#This Row],[Valtionosuuteen tehtävät vähennykset ja lisäykset, netto]]</f>
        <v>1783445.8314911439</v>
      </c>
      <c r="M249" s="34">
        <f>'Verotuloihin perust tasaus'!N254</f>
        <v>1734163.7895915969</v>
      </c>
      <c r="N249" s="303">
        <f>SUM(Yhteenveto[[#This Row],[Valtionosuus ennen verotuloihin perustuvaa valtionosuuden tasausta]]+Yhteenveto[[#This Row],[Verotuloihin perustuva valtionosuuden tasaus]])</f>
        <v>3517609.6210827408</v>
      </c>
      <c r="O249" s="241">
        <f>Verokorvaukset!G247</f>
        <v>916881.64774068561</v>
      </c>
      <c r="P249" s="372">
        <f>SUM(Yhteenveto[[#This Row],[Kunnan  peruspalvelujen valtionosuus ]:[Veroperustemuutoksista johtuvien veromenetysten korvaus]])</f>
        <v>4434491.2688234262</v>
      </c>
      <c r="Q249" s="34">
        <f>Kotikuntakorvaus!F251</f>
        <v>203445.38910000006</v>
      </c>
      <c r="R249" s="341">
        <f>+Yhteenveto[[#This Row],[Kunnan  peruspalvelujen valtionosuus ]]+Yhteenveto[[#This Row],[Veroperustemuutoksista johtuvien veromenetysten korvaus]]+Yhteenveto[[#This Row],[Kotikuntakorvaus, netto]]</f>
        <v>4637936.6579234265</v>
      </c>
      <c r="S249" s="11"/>
      <c r="T249"/>
    </row>
    <row r="250" spans="1:20" ht="15" x14ac:dyDescent="0.25">
      <c r="A250" s="32">
        <v>781</v>
      </c>
      <c r="B250" s="13" t="s">
        <v>255</v>
      </c>
      <c r="C250" s="15">
        <v>3428</v>
      </c>
      <c r="D250" s="15">
        <f>Ikärakenne[[#This Row],[Laskennalliset kustannukset, IKÄRAKENNE yhteensä, €]]</f>
        <v>2977686.8600000003</v>
      </c>
      <c r="E250" s="15">
        <f>'Lask. kustannukset MUUT'!AD256</f>
        <v>1306659.5994405944</v>
      </c>
      <c r="F250" s="231">
        <f>Yhteenveto[[#This Row],[Ikärakenne, laskennallinen kustannus]]+Yhteenveto[[#This Row],[Muut laskennalliset kustannukset ]]</f>
        <v>4284346.4594405945</v>
      </c>
      <c r="G250" s="451">
        <v>1516.35</v>
      </c>
      <c r="H250" s="17">
        <v>5198047.8</v>
      </c>
      <c r="I250" s="339">
        <f>Yhteenveto[[#This Row],[Laskennalliset kustannukset yhteensä]]-Yhteenveto[[#This Row],[Omarahoitusosuus, €]]</f>
        <v>-913701.34055940527</v>
      </c>
      <c r="J250" s="33">
        <f>Lisäosat!U251</f>
        <v>481894.75256489596</v>
      </c>
      <c r="K250" s="34">
        <f>'Muut lis_väh'!Q248</f>
        <v>3033520.5798837277</v>
      </c>
      <c r="L250" s="231">
        <f>Yhteenveto[[#This Row],[Valtionosuus omarahoitusosuuden jälkeen (välisumma)]]+Yhteenveto[[#This Row],[Lisäosat yhteensä]]+Yhteenveto[[#This Row],[Valtionosuuteen tehtävät vähennykset ja lisäykset, netto]]</f>
        <v>2601713.9918892183</v>
      </c>
      <c r="M250" s="34">
        <f>'Verotuloihin perust tasaus'!N255</f>
        <v>865545.02766565944</v>
      </c>
      <c r="N250" s="303">
        <f>SUM(Yhteenveto[[#This Row],[Valtionosuus ennen verotuloihin perustuvaa valtionosuuden tasausta]]+Yhteenveto[[#This Row],[Verotuloihin perustuva valtionosuuden tasaus]])</f>
        <v>3467259.0195548777</v>
      </c>
      <c r="O250" s="241">
        <f>Verokorvaukset!G248</f>
        <v>726771.64886146702</v>
      </c>
      <c r="P250" s="372">
        <f>SUM(Yhteenveto[[#This Row],[Kunnan  peruspalvelujen valtionosuus ]:[Veroperustemuutoksista johtuvien veromenetysten korvaus]])</f>
        <v>4194030.6684163446</v>
      </c>
      <c r="Q250" s="34">
        <f>Kotikuntakorvaus!F252</f>
        <v>6667.6079999999929</v>
      </c>
      <c r="R250" s="341">
        <f>+Yhteenveto[[#This Row],[Kunnan  peruspalvelujen valtionosuus ]]+Yhteenveto[[#This Row],[Veroperustemuutoksista johtuvien veromenetysten korvaus]]+Yhteenveto[[#This Row],[Kotikuntakorvaus, netto]]</f>
        <v>4200698.2764163446</v>
      </c>
      <c r="S250" s="11"/>
      <c r="T250"/>
    </row>
    <row r="251" spans="1:20" ht="15" x14ac:dyDescent="0.25">
      <c r="A251" s="32">
        <v>783</v>
      </c>
      <c r="B251" s="13" t="s">
        <v>256</v>
      </c>
      <c r="C251" s="15">
        <v>6256</v>
      </c>
      <c r="D251" s="15">
        <f>Ikärakenne[[#This Row],[Laskennalliset kustannukset, IKÄRAKENNE yhteensä, €]]</f>
        <v>8609918.1199999992</v>
      </c>
      <c r="E251" s="15">
        <f>'Lask. kustannukset MUUT'!AD257</f>
        <v>1723551.5609120133</v>
      </c>
      <c r="F251" s="231">
        <f>Yhteenveto[[#This Row],[Ikärakenne, laskennallinen kustannus]]+Yhteenveto[[#This Row],[Muut laskennalliset kustannukset ]]</f>
        <v>10333469.680912012</v>
      </c>
      <c r="G251" s="451">
        <v>1516.35</v>
      </c>
      <c r="H251" s="17">
        <v>9486285.5999999996</v>
      </c>
      <c r="I251" s="339">
        <f>Yhteenveto[[#This Row],[Laskennalliset kustannukset yhteensä]]-Yhteenveto[[#This Row],[Omarahoitusosuus, €]]</f>
        <v>847184.08091201261</v>
      </c>
      <c r="J251" s="33">
        <f>Lisäosat!U252</f>
        <v>199392.81046086078</v>
      </c>
      <c r="K251" s="34">
        <f>'Muut lis_väh'!Q249</f>
        <v>-540941.87589530484</v>
      </c>
      <c r="L251" s="231">
        <f>Yhteenveto[[#This Row],[Valtionosuus omarahoitusosuuden jälkeen (välisumma)]]+Yhteenveto[[#This Row],[Lisäosat yhteensä]]+Yhteenveto[[#This Row],[Valtionosuuteen tehtävät vähennykset ja lisäykset, netto]]</f>
        <v>505635.01547756861</v>
      </c>
      <c r="M251" s="34">
        <f>'Verotuloihin perust tasaus'!N256</f>
        <v>1456678.7980886046</v>
      </c>
      <c r="N251" s="303">
        <f>SUM(Yhteenveto[[#This Row],[Valtionosuus ennen verotuloihin perustuvaa valtionosuuden tasausta]]+Yhteenveto[[#This Row],[Verotuloihin perustuva valtionosuuden tasaus]])</f>
        <v>1962313.8135661732</v>
      </c>
      <c r="O251" s="241">
        <f>Verokorvaukset!G249</f>
        <v>859463.52291667555</v>
      </c>
      <c r="P251" s="372">
        <f>SUM(Yhteenveto[[#This Row],[Kunnan  peruspalvelujen valtionosuus ]:[Veroperustemuutoksista johtuvien veromenetysten korvaus]])</f>
        <v>2821777.336482849</v>
      </c>
      <c r="Q251" s="34">
        <f>Kotikuntakorvaus!F253</f>
        <v>-86762.249099999986</v>
      </c>
      <c r="R251" s="341">
        <f>+Yhteenveto[[#This Row],[Kunnan  peruspalvelujen valtionosuus ]]+Yhteenveto[[#This Row],[Veroperustemuutoksista johtuvien veromenetysten korvaus]]+Yhteenveto[[#This Row],[Kotikuntakorvaus, netto]]</f>
        <v>2735015.0873828488</v>
      </c>
      <c r="S251" s="11"/>
      <c r="T251"/>
    </row>
    <row r="252" spans="1:20" ht="15" x14ac:dyDescent="0.25">
      <c r="A252" s="32">
        <v>785</v>
      </c>
      <c r="B252" s="13" t="s">
        <v>257</v>
      </c>
      <c r="C252" s="15">
        <v>2581</v>
      </c>
      <c r="D252" s="15">
        <f>Ikärakenne[[#This Row],[Laskennalliset kustannukset, IKÄRAKENNE yhteensä, €]]</f>
        <v>3064507.55</v>
      </c>
      <c r="E252" s="15">
        <f>'Lask. kustannukset MUUT'!AD258</f>
        <v>1717527.8554591096</v>
      </c>
      <c r="F252" s="231">
        <f>Yhteenveto[[#This Row],[Ikärakenne, laskennallinen kustannus]]+Yhteenveto[[#This Row],[Muut laskennalliset kustannukset ]]</f>
        <v>4782035.4054591097</v>
      </c>
      <c r="G252" s="451">
        <v>1516.35</v>
      </c>
      <c r="H252" s="17">
        <v>3913699.3499999996</v>
      </c>
      <c r="I252" s="339">
        <f>Yhteenveto[[#This Row],[Laskennalliset kustannukset yhteensä]]-Yhteenveto[[#This Row],[Omarahoitusosuus, €]]</f>
        <v>868336.05545911007</v>
      </c>
      <c r="J252" s="33">
        <f>Lisäosat!U253</f>
        <v>961407.31033115648</v>
      </c>
      <c r="K252" s="34">
        <f>'Muut lis_väh'!Q250</f>
        <v>2119362.6309838565</v>
      </c>
      <c r="L252" s="231">
        <f>Yhteenveto[[#This Row],[Valtionosuus omarahoitusosuuden jälkeen (välisumma)]]+Yhteenveto[[#This Row],[Lisäosat yhteensä]]+Yhteenveto[[#This Row],[Valtionosuuteen tehtävät vähennykset ja lisäykset, netto]]</f>
        <v>3949105.9967741231</v>
      </c>
      <c r="M252" s="34">
        <f>'Verotuloihin perust tasaus'!N257</f>
        <v>1200718.2451374752</v>
      </c>
      <c r="N252" s="303">
        <f>SUM(Yhteenveto[[#This Row],[Valtionosuus ennen verotuloihin perustuvaa valtionosuuden tasausta]]+Yhteenveto[[#This Row],[Verotuloihin perustuva valtionosuuden tasaus]])</f>
        <v>5149824.2419115985</v>
      </c>
      <c r="O252" s="241">
        <f>Verokorvaukset!G250</f>
        <v>549086.17657322832</v>
      </c>
      <c r="P252" s="372">
        <f>SUM(Yhteenveto[[#This Row],[Kunnan  peruspalvelujen valtionosuus ]:[Veroperustemuutoksista johtuvien veromenetysten korvaus]])</f>
        <v>5698910.4184848266</v>
      </c>
      <c r="Q252" s="34">
        <f>Kotikuntakorvaus!F254</f>
        <v>-51757.307100000005</v>
      </c>
      <c r="R252" s="341">
        <f>+Yhteenveto[[#This Row],[Kunnan  peruspalvelujen valtionosuus ]]+Yhteenveto[[#This Row],[Veroperustemuutoksista johtuvien veromenetysten korvaus]]+Yhteenveto[[#This Row],[Kotikuntakorvaus, netto]]</f>
        <v>5647153.1113848267</v>
      </c>
      <c r="S252" s="11"/>
      <c r="T252"/>
    </row>
    <row r="253" spans="1:20" ht="15" x14ac:dyDescent="0.25">
      <c r="A253" s="32">
        <v>790</v>
      </c>
      <c r="B253" s="13" t="s">
        <v>258</v>
      </c>
      <c r="C253" s="15">
        <v>23464</v>
      </c>
      <c r="D253" s="15">
        <f>Ikärakenne[[#This Row],[Laskennalliset kustannukset, IKÄRAKENNE yhteensä, €]]</f>
        <v>34236996.200000003</v>
      </c>
      <c r="E253" s="15">
        <f>'Lask. kustannukset MUUT'!AD259</f>
        <v>5985780.6222154731</v>
      </c>
      <c r="F253" s="231">
        <f>Yhteenveto[[#This Row],[Ikärakenne, laskennallinen kustannus]]+Yhteenveto[[#This Row],[Muut laskennalliset kustannukset ]]</f>
        <v>40222776.822215475</v>
      </c>
      <c r="G253" s="451">
        <v>1516.35</v>
      </c>
      <c r="H253" s="17">
        <v>35579636.399999999</v>
      </c>
      <c r="I253" s="339">
        <f>Yhteenveto[[#This Row],[Laskennalliset kustannukset yhteensä]]-Yhteenveto[[#This Row],[Omarahoitusosuus, €]]</f>
        <v>4643140.4222154766</v>
      </c>
      <c r="J253" s="33">
        <f>Lisäosat!U254</f>
        <v>761548.06613199017</v>
      </c>
      <c r="K253" s="34">
        <f>'Muut lis_väh'!Q251</f>
        <v>591168.10607544822</v>
      </c>
      <c r="L253" s="231">
        <f>Yhteenveto[[#This Row],[Valtionosuus omarahoitusosuuden jälkeen (välisumma)]]+Yhteenveto[[#This Row],[Lisäosat yhteensä]]+Yhteenveto[[#This Row],[Valtionosuuteen tehtävät vähennykset ja lisäykset, netto]]</f>
        <v>5995856.594422915</v>
      </c>
      <c r="M253" s="34">
        <f>'Verotuloihin perust tasaus'!N258</f>
        <v>9418294.7269675694</v>
      </c>
      <c r="N253" s="303">
        <f>SUM(Yhteenveto[[#This Row],[Valtionosuus ennen verotuloihin perustuvaa valtionosuuden tasausta]]+Yhteenveto[[#This Row],[Verotuloihin perustuva valtionosuuden tasaus]])</f>
        <v>15414151.321390484</v>
      </c>
      <c r="O253" s="241">
        <f>Verokorvaukset!G251</f>
        <v>2975174.8883625916</v>
      </c>
      <c r="P253" s="372">
        <f>SUM(Yhteenveto[[#This Row],[Kunnan  peruspalvelujen valtionosuus ]:[Veroperustemuutoksista johtuvien veromenetysten korvaus]])</f>
        <v>18389326.209753074</v>
      </c>
      <c r="Q253" s="34">
        <f>Kotikuntakorvaus!F255</f>
        <v>463732.13640000008</v>
      </c>
      <c r="R253" s="341">
        <f>+Yhteenveto[[#This Row],[Kunnan  peruspalvelujen valtionosuus ]]+Yhteenveto[[#This Row],[Veroperustemuutoksista johtuvien veromenetysten korvaus]]+Yhteenveto[[#This Row],[Kotikuntakorvaus, netto]]</f>
        <v>18853058.346153073</v>
      </c>
      <c r="S253" s="11"/>
      <c r="T253"/>
    </row>
    <row r="254" spans="1:20" ht="15" x14ac:dyDescent="0.25">
      <c r="A254" s="32">
        <v>791</v>
      </c>
      <c r="B254" s="13" t="s">
        <v>259</v>
      </c>
      <c r="C254" s="15">
        <v>4938</v>
      </c>
      <c r="D254" s="15">
        <f>Ikärakenne[[#This Row],[Laskennalliset kustannukset, IKÄRAKENNE yhteensä, €]]</f>
        <v>7737333.04</v>
      </c>
      <c r="E254" s="15">
        <f>'Lask. kustannukset MUUT'!AD260</f>
        <v>2641129.6376552549</v>
      </c>
      <c r="F254" s="231">
        <f>Yhteenveto[[#This Row],[Ikärakenne, laskennallinen kustannus]]+Yhteenveto[[#This Row],[Muut laskennalliset kustannukset ]]</f>
        <v>10378462.677655255</v>
      </c>
      <c r="G254" s="451">
        <v>1516.35</v>
      </c>
      <c r="H254" s="17">
        <v>7487736.2999999998</v>
      </c>
      <c r="I254" s="339">
        <f>Yhteenveto[[#This Row],[Laskennalliset kustannukset yhteensä]]-Yhteenveto[[#This Row],[Omarahoitusosuus, €]]</f>
        <v>2890726.3776552556</v>
      </c>
      <c r="J254" s="33">
        <f>Lisäosat!U255</f>
        <v>858092.31854746619</v>
      </c>
      <c r="K254" s="34">
        <f>'Muut lis_väh'!Q252</f>
        <v>162737.9073286223</v>
      </c>
      <c r="L254" s="231">
        <f>Yhteenveto[[#This Row],[Valtionosuus omarahoitusosuuden jälkeen (välisumma)]]+Yhteenveto[[#This Row],[Lisäosat yhteensä]]+Yhteenveto[[#This Row],[Valtionosuuteen tehtävät vähennykset ja lisäykset, netto]]</f>
        <v>3911556.6035313443</v>
      </c>
      <c r="M254" s="34">
        <f>'Verotuloihin perust tasaus'!N259</f>
        <v>2769556.9991220529</v>
      </c>
      <c r="N254" s="303">
        <f>SUM(Yhteenveto[[#This Row],[Valtionosuus ennen verotuloihin perustuvaa valtionosuuden tasausta]]+Yhteenveto[[#This Row],[Verotuloihin perustuva valtionosuuden tasaus]])</f>
        <v>6681113.6026533972</v>
      </c>
      <c r="O254" s="241">
        <f>Verokorvaukset!G252</f>
        <v>1027604.4919533065</v>
      </c>
      <c r="P254" s="372">
        <f>SUM(Yhteenveto[[#This Row],[Kunnan  peruspalvelujen valtionosuus ]:[Veroperustemuutoksista johtuvien veromenetysten korvaus]])</f>
        <v>7708718.0946067041</v>
      </c>
      <c r="Q254" s="34">
        <f>Kotikuntakorvaus!F256</f>
        <v>-60175.162200000021</v>
      </c>
      <c r="R254" s="341">
        <f>+Yhteenveto[[#This Row],[Kunnan  peruspalvelujen valtionosuus ]]+Yhteenveto[[#This Row],[Veroperustemuutoksista johtuvien veromenetysten korvaus]]+Yhteenveto[[#This Row],[Kotikuntakorvaus, netto]]</f>
        <v>7648542.9324067039</v>
      </c>
      <c r="S254" s="11"/>
      <c r="T254"/>
    </row>
    <row r="255" spans="1:20" ht="15" x14ac:dyDescent="0.25">
      <c r="A255" s="32">
        <v>831</v>
      </c>
      <c r="B255" s="13" t="s">
        <v>260</v>
      </c>
      <c r="C255" s="15">
        <v>4596</v>
      </c>
      <c r="D255" s="15">
        <f>Ikärakenne[[#This Row],[Laskennalliset kustannukset, IKÄRAKENNE yhteensä, €]]</f>
        <v>7232193.8600000013</v>
      </c>
      <c r="E255" s="15">
        <f>'Lask. kustannukset MUUT'!AD261</f>
        <v>2105580.1186398552</v>
      </c>
      <c r="F255" s="231">
        <f>Yhteenveto[[#This Row],[Ikärakenne, laskennallinen kustannus]]+Yhteenveto[[#This Row],[Muut laskennalliset kustannukset ]]</f>
        <v>9337773.978639856</v>
      </c>
      <c r="G255" s="451">
        <v>1516.35</v>
      </c>
      <c r="H255" s="17">
        <v>6969144.5999999996</v>
      </c>
      <c r="I255" s="339">
        <f>Yhteenveto[[#This Row],[Laskennalliset kustannukset yhteensä]]-Yhteenveto[[#This Row],[Omarahoitusosuus, €]]</f>
        <v>2368629.3786398564</v>
      </c>
      <c r="J255" s="33">
        <f>Lisäosat!U256</f>
        <v>110686.90744449326</v>
      </c>
      <c r="K255" s="34">
        <f>'Muut lis_väh'!Q253</f>
        <v>-123826.10910783494</v>
      </c>
      <c r="L255" s="231">
        <f>Yhteenveto[[#This Row],[Valtionosuus omarahoitusosuuden jälkeen (välisumma)]]+Yhteenveto[[#This Row],[Lisäosat yhteensä]]+Yhteenveto[[#This Row],[Valtionosuuteen tehtävät vähennykset ja lisäykset, netto]]</f>
        <v>2355490.176976515</v>
      </c>
      <c r="M255" s="34">
        <f>'Verotuloihin perust tasaus'!N260</f>
        <v>697018.31996043469</v>
      </c>
      <c r="N255" s="303">
        <f>SUM(Yhteenveto[[#This Row],[Valtionosuus ennen verotuloihin perustuvaa valtionosuuden tasausta]]+Yhteenveto[[#This Row],[Verotuloihin perustuva valtionosuuden tasaus]])</f>
        <v>3052508.4969369499</v>
      </c>
      <c r="O255" s="241">
        <f>Verokorvaukset!G253</f>
        <v>406916.92374073935</v>
      </c>
      <c r="P255" s="372">
        <f>SUM(Yhteenveto[[#This Row],[Kunnan  peruspalvelujen valtionosuus ]:[Veroperustemuutoksista johtuvien veromenetysten korvaus]])</f>
        <v>3459425.4206776894</v>
      </c>
      <c r="Q255" s="34">
        <f>Kotikuntakorvaus!F257</f>
        <v>-145020.47400000002</v>
      </c>
      <c r="R255" s="341">
        <f>+Yhteenveto[[#This Row],[Kunnan  peruspalvelujen valtionosuus ]]+Yhteenveto[[#This Row],[Veroperustemuutoksista johtuvien veromenetysten korvaus]]+Yhteenveto[[#This Row],[Kotikuntakorvaus, netto]]</f>
        <v>3314404.9466776894</v>
      </c>
      <c r="S255" s="11"/>
      <c r="T255"/>
    </row>
    <row r="256" spans="1:20" ht="15" x14ac:dyDescent="0.25">
      <c r="A256" s="32">
        <v>832</v>
      </c>
      <c r="B256" s="13" t="s">
        <v>261</v>
      </c>
      <c r="C256" s="15">
        <v>3657</v>
      </c>
      <c r="D256" s="15">
        <f>Ikärakenne[[#This Row],[Laskennalliset kustannukset, IKÄRAKENNE yhteensä, €]]</f>
        <v>5603661.1999999993</v>
      </c>
      <c r="E256" s="15">
        <f>'Lask. kustannukset MUUT'!AD262</f>
        <v>2853376.9917455744</v>
      </c>
      <c r="F256" s="231">
        <f>Yhteenveto[[#This Row],[Ikärakenne, laskennallinen kustannus]]+Yhteenveto[[#This Row],[Muut laskennalliset kustannukset ]]</f>
        <v>8457038.1917455737</v>
      </c>
      <c r="G256" s="451">
        <v>1516.35</v>
      </c>
      <c r="H256" s="17">
        <v>5545291.9499999993</v>
      </c>
      <c r="I256" s="339">
        <f>Yhteenveto[[#This Row],[Laskennalliset kustannukset yhteensä]]-Yhteenveto[[#This Row],[Omarahoitusosuus, €]]</f>
        <v>2911746.2417455744</v>
      </c>
      <c r="J256" s="33">
        <f>Lisäosat!U257</f>
        <v>1385799.6914222024</v>
      </c>
      <c r="K256" s="34">
        <f>'Muut lis_väh'!Q254</f>
        <v>2212438.1367214778</v>
      </c>
      <c r="L256" s="231">
        <f>Yhteenveto[[#This Row],[Valtionosuus omarahoitusosuuden jälkeen (välisumma)]]+Yhteenveto[[#This Row],[Lisäosat yhteensä]]+Yhteenveto[[#This Row],[Valtionosuuteen tehtävät vähennykset ja lisäykset, netto]]</f>
        <v>6509984.0698892549</v>
      </c>
      <c r="M256" s="34">
        <f>'Verotuloihin perust tasaus'!N261</f>
        <v>1914825.8888853793</v>
      </c>
      <c r="N256" s="303">
        <f>SUM(Yhteenveto[[#This Row],[Valtionosuus ennen verotuloihin perustuvaa valtionosuuden tasausta]]+Yhteenveto[[#This Row],[Verotuloihin perustuva valtionosuuden tasaus]])</f>
        <v>8424809.9587746337</v>
      </c>
      <c r="O256" s="241">
        <f>Verokorvaukset!G254</f>
        <v>578913.49542059249</v>
      </c>
      <c r="P256" s="372">
        <f>SUM(Yhteenveto[[#This Row],[Kunnan  peruspalvelujen valtionosuus ]:[Veroperustemuutoksista johtuvien veromenetysten korvaus]])</f>
        <v>9003723.4541952256</v>
      </c>
      <c r="Q256" s="34">
        <f>Kotikuntakorvaus!F258</f>
        <v>26670.432000000001</v>
      </c>
      <c r="R256" s="341">
        <f>+Yhteenveto[[#This Row],[Kunnan  peruspalvelujen valtionosuus ]]+Yhteenveto[[#This Row],[Veroperustemuutoksista johtuvien veromenetysten korvaus]]+Yhteenveto[[#This Row],[Kotikuntakorvaus, netto]]</f>
        <v>9030393.8861952256</v>
      </c>
      <c r="S256" s="11"/>
      <c r="T256"/>
    </row>
    <row r="257" spans="1:20" ht="15" x14ac:dyDescent="0.25">
      <c r="A257" s="32">
        <v>833</v>
      </c>
      <c r="B257" s="13" t="s">
        <v>262</v>
      </c>
      <c r="C257" s="15">
        <v>1692</v>
      </c>
      <c r="D257" s="15">
        <f>Ikärakenne[[#This Row],[Laskennalliset kustannukset, IKÄRAKENNE yhteensä, €]]</f>
        <v>2355597.9900000002</v>
      </c>
      <c r="E257" s="15">
        <f>'Lask. kustannukset MUUT'!AD263</f>
        <v>704628.01366487797</v>
      </c>
      <c r="F257" s="231">
        <f>Yhteenveto[[#This Row],[Ikärakenne, laskennallinen kustannus]]+Yhteenveto[[#This Row],[Muut laskennalliset kustannukset ]]</f>
        <v>3060226.0036648782</v>
      </c>
      <c r="G257" s="451">
        <v>1516.35</v>
      </c>
      <c r="H257" s="17">
        <v>2565664.1999999997</v>
      </c>
      <c r="I257" s="339">
        <f>Yhteenveto[[#This Row],[Laskennalliset kustannukset yhteensä]]-Yhteenveto[[#This Row],[Omarahoitusosuus, €]]</f>
        <v>494561.80366487848</v>
      </c>
      <c r="J257" s="33">
        <f>Lisäosat!U258</f>
        <v>104844.12271620602</v>
      </c>
      <c r="K257" s="34">
        <f>'Muut lis_väh'!Q255</f>
        <v>805244.45981872431</v>
      </c>
      <c r="L257" s="231">
        <f>Yhteenveto[[#This Row],[Valtionosuus omarahoitusosuuden jälkeen (välisumma)]]+Yhteenveto[[#This Row],[Lisäosat yhteensä]]+Yhteenveto[[#This Row],[Valtionosuuteen tehtävät vähennykset ja lisäykset, netto]]</f>
        <v>1404650.3861998087</v>
      </c>
      <c r="M257" s="34">
        <f>'Verotuloihin perust tasaus'!N262</f>
        <v>408203.59004074312</v>
      </c>
      <c r="N257" s="303">
        <f>SUM(Yhteenveto[[#This Row],[Valtionosuus ennen verotuloihin perustuvaa valtionosuuden tasausta]]+Yhteenveto[[#This Row],[Verotuloihin perustuva valtionosuuden tasaus]])</f>
        <v>1812853.9762405518</v>
      </c>
      <c r="O257" s="241">
        <f>Verokorvaukset!G255</f>
        <v>270622.27402297163</v>
      </c>
      <c r="P257" s="372">
        <f>SUM(Yhteenveto[[#This Row],[Kunnan  peruspalvelujen valtionosuus ]:[Veroperustemuutoksista johtuvien veromenetysten korvaus]])</f>
        <v>2083476.2502635233</v>
      </c>
      <c r="Q257" s="34">
        <f>Kotikuntakorvaus!F259</f>
        <v>260036.71200000006</v>
      </c>
      <c r="R257" s="341">
        <f>+Yhteenveto[[#This Row],[Kunnan  peruspalvelujen valtionosuus ]]+Yhteenveto[[#This Row],[Veroperustemuutoksista johtuvien veromenetysten korvaus]]+Yhteenveto[[#This Row],[Kotikuntakorvaus, netto]]</f>
        <v>2343512.9622635236</v>
      </c>
      <c r="S257" s="11"/>
      <c r="T257"/>
    </row>
    <row r="258" spans="1:20" ht="15" x14ac:dyDescent="0.25">
      <c r="A258" s="32">
        <v>834</v>
      </c>
      <c r="B258" s="13" t="s">
        <v>263</v>
      </c>
      <c r="C258" s="15">
        <v>5832</v>
      </c>
      <c r="D258" s="15">
        <f>Ikärakenne[[#This Row],[Laskennalliset kustannukset, IKÄRAKENNE yhteensä, €]]</f>
        <v>8918459.9199999999</v>
      </c>
      <c r="E258" s="15">
        <f>'Lask. kustannukset MUUT'!AD264</f>
        <v>1517295.871411253</v>
      </c>
      <c r="F258" s="231">
        <f>Yhteenveto[[#This Row],[Ikärakenne, laskennallinen kustannus]]+Yhteenveto[[#This Row],[Muut laskennalliset kustannukset ]]</f>
        <v>10435755.791411253</v>
      </c>
      <c r="G258" s="451">
        <v>1516.35</v>
      </c>
      <c r="H258" s="17">
        <v>8843353.1999999993</v>
      </c>
      <c r="I258" s="339">
        <f>Yhteenveto[[#This Row],[Laskennalliset kustannukset yhteensä]]-Yhteenveto[[#This Row],[Omarahoitusosuus, €]]</f>
        <v>1592402.5914112534</v>
      </c>
      <c r="J258" s="33">
        <f>Lisäosat!U259</f>
        <v>171755.92460606332</v>
      </c>
      <c r="K258" s="34">
        <f>'Muut lis_väh'!Q256</f>
        <v>1903748.32878407</v>
      </c>
      <c r="L258" s="231">
        <f>Yhteenveto[[#This Row],[Valtionosuus omarahoitusosuuden jälkeen (välisumma)]]+Yhteenveto[[#This Row],[Lisäosat yhteensä]]+Yhteenveto[[#This Row],[Valtionosuuteen tehtävät vähennykset ja lisäykset, netto]]</f>
        <v>3667906.8448013868</v>
      </c>
      <c r="M258" s="34">
        <f>'Verotuloihin perust tasaus'!N263</f>
        <v>1656478.3634961266</v>
      </c>
      <c r="N258" s="303">
        <f>SUM(Yhteenveto[[#This Row],[Valtionosuus ennen verotuloihin perustuvaa valtionosuuden tasausta]]+Yhteenveto[[#This Row],[Verotuloihin perustuva valtionosuuden tasaus]])</f>
        <v>5324385.2082975134</v>
      </c>
      <c r="O258" s="241">
        <f>Verokorvaukset!G256</f>
        <v>753788.09504205233</v>
      </c>
      <c r="P258" s="372">
        <f>SUM(Yhteenveto[[#This Row],[Kunnan  peruspalvelujen valtionosuus ]:[Veroperustemuutoksista johtuvien veromenetysten korvaus]])</f>
        <v>6078173.3033395661</v>
      </c>
      <c r="Q258" s="34">
        <f>Kotikuntakorvaus!F260</f>
        <v>-265120.76310000004</v>
      </c>
      <c r="R258" s="341">
        <f>+Yhteenveto[[#This Row],[Kunnan  peruspalvelujen valtionosuus ]]+Yhteenveto[[#This Row],[Veroperustemuutoksista johtuvien veromenetysten korvaus]]+Yhteenveto[[#This Row],[Kotikuntakorvaus, netto]]</f>
        <v>5813052.540239566</v>
      </c>
      <c r="S258" s="11"/>
      <c r="T258"/>
    </row>
    <row r="259" spans="1:20" ht="15" x14ac:dyDescent="0.25">
      <c r="A259" s="32">
        <v>837</v>
      </c>
      <c r="B259" s="13" t="s">
        <v>264</v>
      </c>
      <c r="C259" s="15">
        <v>260180</v>
      </c>
      <c r="D259" s="15">
        <f>Ikärakenne[[#This Row],[Laskennalliset kustannukset, IKÄRAKENNE yhteensä, €]]</f>
        <v>357340874.91999996</v>
      </c>
      <c r="E259" s="15">
        <f>'Lask. kustannukset MUUT'!AD265</f>
        <v>105812163.64094679</v>
      </c>
      <c r="F259" s="231">
        <f>Yhteenveto[[#This Row],[Ikärakenne, laskennallinen kustannus]]+Yhteenveto[[#This Row],[Muut laskennalliset kustannukset ]]</f>
        <v>463153038.56094676</v>
      </c>
      <c r="G259" s="451">
        <v>1516.35</v>
      </c>
      <c r="H259" s="17">
        <v>394523943</v>
      </c>
      <c r="I259" s="339">
        <f>Yhteenveto[[#This Row],[Laskennalliset kustannukset yhteensä]]-Yhteenveto[[#This Row],[Omarahoitusosuus, €]]</f>
        <v>68629095.560946763</v>
      </c>
      <c r="J259" s="33">
        <f>Lisäosat!U260</f>
        <v>16090306.540647551</v>
      </c>
      <c r="K259" s="34">
        <f>'Muut lis_väh'!Q257</f>
        <v>-63464779.595805995</v>
      </c>
      <c r="L259" s="231">
        <f>Yhteenveto[[#This Row],[Valtionosuus omarahoitusosuuden jälkeen (välisumma)]]+Yhteenveto[[#This Row],[Lisäosat yhteensä]]+Yhteenveto[[#This Row],[Valtionosuuteen tehtävät vähennykset ja lisäykset, netto]]</f>
        <v>21254622.505788319</v>
      </c>
      <c r="M259" s="34">
        <f>'Verotuloihin perust tasaus'!N264</f>
        <v>4405884.4201235231</v>
      </c>
      <c r="N259" s="303">
        <f>SUM(Yhteenveto[[#This Row],[Valtionosuus ennen verotuloihin perustuvaa valtionosuuden tasausta]]+Yhteenveto[[#This Row],[Verotuloihin perustuva valtionosuuden tasaus]])</f>
        <v>25660506.925911844</v>
      </c>
      <c r="O259" s="241">
        <f>Verokorvaukset!G257</f>
        <v>27211846.680377971</v>
      </c>
      <c r="P259" s="372">
        <f>SUM(Yhteenveto[[#This Row],[Kunnan  peruspalvelujen valtionosuus ]:[Veroperustemuutoksista johtuvien veromenetysten korvaus]])</f>
        <v>52872353.606289819</v>
      </c>
      <c r="Q259" s="34">
        <f>Kotikuntakorvaus!F261</f>
        <v>-14527034.260979991</v>
      </c>
      <c r="R259" s="341">
        <f>+Yhteenveto[[#This Row],[Kunnan  peruspalvelujen valtionosuus ]]+Yhteenveto[[#This Row],[Veroperustemuutoksista johtuvien veromenetysten korvaus]]+Yhteenveto[[#This Row],[Kotikuntakorvaus, netto]]</f>
        <v>38345319.345309824</v>
      </c>
      <c r="S259" s="11"/>
      <c r="T259"/>
    </row>
    <row r="260" spans="1:20" ht="15" x14ac:dyDescent="0.25">
      <c r="A260" s="32">
        <v>844</v>
      </c>
      <c r="B260" s="13" t="s">
        <v>265</v>
      </c>
      <c r="C260" s="15">
        <v>1388</v>
      </c>
      <c r="D260" s="15">
        <f>Ikärakenne[[#This Row],[Laskennalliset kustannukset, IKÄRAKENNE yhteensä, €]]</f>
        <v>1480956.8499999999</v>
      </c>
      <c r="E260" s="15">
        <f>'Lask. kustannukset MUUT'!AD266</f>
        <v>625188.71203888929</v>
      </c>
      <c r="F260" s="231">
        <f>Yhteenveto[[#This Row],[Ikärakenne, laskennallinen kustannus]]+Yhteenveto[[#This Row],[Muut laskennalliset kustannukset ]]</f>
        <v>2106145.5620388892</v>
      </c>
      <c r="G260" s="451">
        <v>1516.35</v>
      </c>
      <c r="H260" s="17">
        <v>2104693.7999999998</v>
      </c>
      <c r="I260" s="339">
        <f>Yhteenveto[[#This Row],[Laskennalliset kustannukset yhteensä]]-Yhteenveto[[#This Row],[Omarahoitusosuus, €]]</f>
        <v>1451.7620388893411</v>
      </c>
      <c r="J260" s="33">
        <f>Lisäosat!U261</f>
        <v>246245.69381903167</v>
      </c>
      <c r="K260" s="34">
        <f>'Muut lis_väh'!Q258</f>
        <v>55612.547143234769</v>
      </c>
      <c r="L260" s="231">
        <f>Yhteenveto[[#This Row],[Valtionosuus omarahoitusosuuden jälkeen (välisumma)]]+Yhteenveto[[#This Row],[Lisäosat yhteensä]]+Yhteenveto[[#This Row],[Valtionosuuteen tehtävät vähennykset ja lisäykset, netto]]</f>
        <v>303310.0030011558</v>
      </c>
      <c r="M260" s="34">
        <f>'Verotuloihin perust tasaus'!N265</f>
        <v>734975.89369569323</v>
      </c>
      <c r="N260" s="303">
        <f>SUM(Yhteenveto[[#This Row],[Valtionosuus ennen verotuloihin perustuvaa valtionosuuden tasausta]]+Yhteenveto[[#This Row],[Verotuloihin perustuva valtionosuuden tasaus]])</f>
        <v>1038285.896696849</v>
      </c>
      <c r="O260" s="241">
        <f>Verokorvaukset!G258</f>
        <v>280154.16815757146</v>
      </c>
      <c r="P260" s="372">
        <f>SUM(Yhteenveto[[#This Row],[Kunnan  peruspalvelujen valtionosuus ]:[Veroperustemuutoksista johtuvien veromenetysten korvaus]])</f>
        <v>1318440.0648544205</v>
      </c>
      <c r="Q260" s="34">
        <f>Kotikuntakorvaus!F262</f>
        <v>-113349.336</v>
      </c>
      <c r="R260" s="341">
        <f>+Yhteenveto[[#This Row],[Kunnan  peruspalvelujen valtionosuus ]]+Yhteenveto[[#This Row],[Veroperustemuutoksista johtuvien veromenetysten korvaus]]+Yhteenveto[[#This Row],[Kotikuntakorvaus, netto]]</f>
        <v>1205090.7288544206</v>
      </c>
      <c r="S260" s="11"/>
      <c r="T260"/>
    </row>
    <row r="261" spans="1:20" ht="15" x14ac:dyDescent="0.25">
      <c r="A261" s="32">
        <v>845</v>
      </c>
      <c r="B261" s="13" t="s">
        <v>266</v>
      </c>
      <c r="C261" s="15">
        <v>2826</v>
      </c>
      <c r="D261" s="15">
        <f>Ikärakenne[[#This Row],[Laskennalliset kustannukset, IKÄRAKENNE yhteensä, €]]</f>
        <v>4684616.5799999991</v>
      </c>
      <c r="E261" s="15">
        <f>'Lask. kustannukset MUUT'!AD267</f>
        <v>1845551.6187952044</v>
      </c>
      <c r="F261" s="231">
        <f>Yhteenveto[[#This Row],[Ikärakenne, laskennallinen kustannus]]+Yhteenveto[[#This Row],[Muut laskennalliset kustannukset ]]</f>
        <v>6530168.1987952031</v>
      </c>
      <c r="G261" s="451">
        <v>1516.35</v>
      </c>
      <c r="H261" s="17">
        <v>4285205.0999999996</v>
      </c>
      <c r="I261" s="339">
        <f>Yhteenveto[[#This Row],[Laskennalliset kustannukset yhteensä]]-Yhteenveto[[#This Row],[Omarahoitusosuus, €]]</f>
        <v>2244963.0987952035</v>
      </c>
      <c r="J261" s="33">
        <f>Lisäosat!U262</f>
        <v>474785.63838740694</v>
      </c>
      <c r="K261" s="34">
        <f>'Muut lis_väh'!Q259</f>
        <v>-27204.645075536981</v>
      </c>
      <c r="L261" s="231">
        <f>Yhteenveto[[#This Row],[Valtionosuus omarahoitusosuuden jälkeen (välisumma)]]+Yhteenveto[[#This Row],[Lisäosat yhteensä]]+Yhteenveto[[#This Row],[Valtionosuuteen tehtävät vähennykset ja lisäykset, netto]]</f>
        <v>2692544.0921070739</v>
      </c>
      <c r="M261" s="34">
        <f>'Verotuloihin perust tasaus'!N266</f>
        <v>976732.69273964711</v>
      </c>
      <c r="N261" s="303">
        <f>SUM(Yhteenveto[[#This Row],[Valtionosuus ennen verotuloihin perustuvaa valtionosuuden tasausta]]+Yhteenveto[[#This Row],[Verotuloihin perustuva valtionosuuden tasaus]])</f>
        <v>3669276.7848467212</v>
      </c>
      <c r="O261" s="241">
        <f>Verokorvaukset!G259</f>
        <v>490947.86556004855</v>
      </c>
      <c r="P261" s="372">
        <f>SUM(Yhteenveto[[#This Row],[Kunnan  peruspalvelujen valtionosuus ]:[Veroperustemuutoksista johtuvien veromenetysten korvaus]])</f>
        <v>4160224.6504067699</v>
      </c>
      <c r="Q261" s="34">
        <f>Kotikuntakorvaus!F263</f>
        <v>25003.53</v>
      </c>
      <c r="R261" s="341">
        <f>+Yhteenveto[[#This Row],[Kunnan  peruspalvelujen valtionosuus ]]+Yhteenveto[[#This Row],[Veroperustemuutoksista johtuvien veromenetysten korvaus]]+Yhteenveto[[#This Row],[Kotikuntakorvaus, netto]]</f>
        <v>4185228.1804067697</v>
      </c>
      <c r="S261" s="11"/>
      <c r="T261"/>
    </row>
    <row r="262" spans="1:20" ht="15" x14ac:dyDescent="0.25">
      <c r="A262" s="32">
        <v>846</v>
      </c>
      <c r="B262" s="13" t="s">
        <v>267</v>
      </c>
      <c r="C262" s="15">
        <v>4662</v>
      </c>
      <c r="D262" s="15">
        <f>Ikärakenne[[#This Row],[Laskennalliset kustannukset, IKÄRAKENNE yhteensä, €]]</f>
        <v>6829759.2999999998</v>
      </c>
      <c r="E262" s="15">
        <f>'Lask. kustannukset MUUT'!AD268</f>
        <v>1354935.2332326868</v>
      </c>
      <c r="F262" s="231">
        <f>Yhteenveto[[#This Row],[Ikärakenne, laskennallinen kustannus]]+Yhteenveto[[#This Row],[Muut laskennalliset kustannukset ]]</f>
        <v>8184694.533232687</v>
      </c>
      <c r="G262" s="451">
        <v>1516.35</v>
      </c>
      <c r="H262" s="17">
        <v>7069223.6999999993</v>
      </c>
      <c r="I262" s="339">
        <f>Yhteenveto[[#This Row],[Laskennalliset kustannukset yhteensä]]-Yhteenveto[[#This Row],[Omarahoitusosuus, €]]</f>
        <v>1115470.8332326878</v>
      </c>
      <c r="J262" s="33">
        <f>Lisäosat!U263</f>
        <v>205856.97113470605</v>
      </c>
      <c r="K262" s="34">
        <f>'Muut lis_väh'!Q260</f>
        <v>1223490.3265423332</v>
      </c>
      <c r="L262" s="231">
        <f>Yhteenveto[[#This Row],[Valtionosuus omarahoitusosuuden jälkeen (välisumma)]]+Yhteenveto[[#This Row],[Lisäosat yhteensä]]+Yhteenveto[[#This Row],[Valtionosuuteen tehtävät vähennykset ja lisäykset, netto]]</f>
        <v>2544818.130909727</v>
      </c>
      <c r="M262" s="34">
        <f>'Verotuloihin perust tasaus'!N267</f>
        <v>2876516.2998199537</v>
      </c>
      <c r="N262" s="303">
        <f>SUM(Yhteenveto[[#This Row],[Valtionosuus ennen verotuloihin perustuvaa valtionosuuden tasausta]]+Yhteenveto[[#This Row],[Verotuloihin perustuva valtionosuuden tasaus]])</f>
        <v>5421334.4307296807</v>
      </c>
      <c r="O262" s="241">
        <f>Verokorvaukset!G260</f>
        <v>851535.80190979177</v>
      </c>
      <c r="P262" s="372">
        <f>SUM(Yhteenveto[[#This Row],[Kunnan  peruspalvelujen valtionosuus ]:[Veroperustemuutoksista johtuvien veromenetysten korvaus]])</f>
        <v>6272870.2326394729</v>
      </c>
      <c r="Q262" s="34">
        <f>Kotikuntakorvaus!F264</f>
        <v>-86762.249099999986</v>
      </c>
      <c r="R262" s="341">
        <f>+Yhteenveto[[#This Row],[Kunnan  peruspalvelujen valtionosuus ]]+Yhteenveto[[#This Row],[Veroperustemuutoksista johtuvien veromenetysten korvaus]]+Yhteenveto[[#This Row],[Kotikuntakorvaus, netto]]</f>
        <v>6186107.9835394733</v>
      </c>
      <c r="S262" s="11"/>
      <c r="T262"/>
    </row>
    <row r="263" spans="1:20" ht="15" x14ac:dyDescent="0.25">
      <c r="A263" s="32">
        <v>848</v>
      </c>
      <c r="B263" s="13" t="s">
        <v>268</v>
      </c>
      <c r="C263" s="15">
        <v>3976</v>
      </c>
      <c r="D263" s="15">
        <f>Ikärakenne[[#This Row],[Laskennalliset kustannukset, IKÄRAKENNE yhteensä, €]]</f>
        <v>5539250.0899999999</v>
      </c>
      <c r="E263" s="15">
        <f>'Lask. kustannukset MUUT'!AD269</f>
        <v>2027332.322656774</v>
      </c>
      <c r="F263" s="231">
        <f>Yhteenveto[[#This Row],[Ikärakenne, laskennallinen kustannus]]+Yhteenveto[[#This Row],[Muut laskennalliset kustannukset ]]</f>
        <v>7566582.4126567738</v>
      </c>
      <c r="G263" s="451">
        <v>1516.35</v>
      </c>
      <c r="H263" s="17">
        <v>6029007.5999999996</v>
      </c>
      <c r="I263" s="339">
        <f>Yhteenveto[[#This Row],[Laskennalliset kustannukset yhteensä]]-Yhteenveto[[#This Row],[Omarahoitusosuus, €]]</f>
        <v>1537574.8126567742</v>
      </c>
      <c r="J263" s="33">
        <f>Lisäosat!U264</f>
        <v>372645.3525845416</v>
      </c>
      <c r="K263" s="34">
        <f>'Muut lis_väh'!Q261</f>
        <v>-6806.9242878515361</v>
      </c>
      <c r="L263" s="231">
        <f>Yhteenveto[[#This Row],[Valtionosuus omarahoitusosuuden jälkeen (välisumma)]]+Yhteenveto[[#This Row],[Lisäosat yhteensä]]+Yhteenveto[[#This Row],[Valtionosuuteen tehtävät vähennykset ja lisäykset, netto]]</f>
        <v>1903413.2409534643</v>
      </c>
      <c r="M263" s="34">
        <f>'Verotuloihin perust tasaus'!N268</f>
        <v>2570506.3830926218</v>
      </c>
      <c r="N263" s="303">
        <f>SUM(Yhteenveto[[#This Row],[Valtionosuus ennen verotuloihin perustuvaa valtionosuuden tasausta]]+Yhteenveto[[#This Row],[Verotuloihin perustuva valtionosuuden tasaus]])</f>
        <v>4473919.6240460863</v>
      </c>
      <c r="O263" s="241">
        <f>Verokorvaukset!G261</f>
        <v>769745.9027310611</v>
      </c>
      <c r="P263" s="372">
        <f>SUM(Yhteenveto[[#This Row],[Kunnan  peruspalvelujen valtionosuus ]:[Veroperustemuutoksista johtuvien veromenetysten korvaus]])</f>
        <v>5243665.5267771473</v>
      </c>
      <c r="Q263" s="34">
        <f>Kotikuntakorvaus!F265</f>
        <v>-36755.189100000003</v>
      </c>
      <c r="R263" s="341">
        <f>+Yhteenveto[[#This Row],[Kunnan  peruspalvelujen valtionosuus ]]+Yhteenveto[[#This Row],[Veroperustemuutoksista johtuvien veromenetysten korvaus]]+Yhteenveto[[#This Row],[Kotikuntakorvaus, netto]]</f>
        <v>5206910.3376771472</v>
      </c>
      <c r="S263" s="11"/>
      <c r="T263"/>
    </row>
    <row r="264" spans="1:20" ht="15" x14ac:dyDescent="0.25">
      <c r="A264" s="32">
        <v>849</v>
      </c>
      <c r="B264" s="13" t="s">
        <v>269</v>
      </c>
      <c r="C264" s="15">
        <v>2799</v>
      </c>
      <c r="D264" s="15">
        <f>Ikärakenne[[#This Row],[Laskennalliset kustannukset, IKÄRAKENNE yhteensä, €]]</f>
        <v>5289153.4799999995</v>
      </c>
      <c r="E264" s="15">
        <f>'Lask. kustannukset MUUT'!AD270</f>
        <v>954546.9814109616</v>
      </c>
      <c r="F264" s="231">
        <f>Yhteenveto[[#This Row],[Ikärakenne, laskennallinen kustannus]]+Yhteenveto[[#This Row],[Muut laskennalliset kustannukset ]]</f>
        <v>6243700.4614109611</v>
      </c>
      <c r="G264" s="451">
        <v>1516.35</v>
      </c>
      <c r="H264" s="17">
        <v>4244263.6499999994</v>
      </c>
      <c r="I264" s="339">
        <f>Yhteenveto[[#This Row],[Laskennalliset kustannukset yhteensä]]-Yhteenveto[[#This Row],[Omarahoitusosuus, €]]</f>
        <v>1999436.8114109617</v>
      </c>
      <c r="J264" s="33">
        <f>Lisäosat!U265</f>
        <v>254161.61412849731</v>
      </c>
      <c r="K264" s="34">
        <f>'Muut lis_väh'!Q262</f>
        <v>491952.40796707734</v>
      </c>
      <c r="L264" s="231">
        <f>Yhteenveto[[#This Row],[Valtionosuus omarahoitusosuuden jälkeen (välisumma)]]+Yhteenveto[[#This Row],[Lisäosat yhteensä]]+Yhteenveto[[#This Row],[Valtionosuuteen tehtävät vähennykset ja lisäykset, netto]]</f>
        <v>2745550.8335065367</v>
      </c>
      <c r="M264" s="34">
        <f>'Verotuloihin perust tasaus'!N269</f>
        <v>1752113.2803877266</v>
      </c>
      <c r="N264" s="303">
        <f>SUM(Yhteenveto[[#This Row],[Valtionosuus ennen verotuloihin perustuvaa valtionosuuden tasausta]]+Yhteenveto[[#This Row],[Verotuloihin perustuva valtionosuuden tasaus]])</f>
        <v>4497664.1138942633</v>
      </c>
      <c r="O264" s="241">
        <f>Verokorvaukset!G262</f>
        <v>530481.21467383497</v>
      </c>
      <c r="P264" s="372">
        <f>SUM(Yhteenveto[[#This Row],[Kunnan  peruspalvelujen valtionosuus ]:[Veroperustemuutoksista johtuvien veromenetysten korvaus]])</f>
        <v>5028145.3285680981</v>
      </c>
      <c r="Q264" s="34">
        <f>Kotikuntakorvaus!F266</f>
        <v>336714.20400000003</v>
      </c>
      <c r="R264" s="341">
        <f>+Yhteenveto[[#This Row],[Kunnan  peruspalvelujen valtionosuus ]]+Yhteenveto[[#This Row],[Veroperustemuutoksista johtuvien veromenetysten korvaus]]+Yhteenveto[[#This Row],[Kotikuntakorvaus, netto]]</f>
        <v>5364859.532568098</v>
      </c>
      <c r="S264" s="11"/>
      <c r="T264"/>
    </row>
    <row r="265" spans="1:20" ht="15" x14ac:dyDescent="0.25">
      <c r="A265" s="32">
        <v>850</v>
      </c>
      <c r="B265" s="13" t="s">
        <v>270</v>
      </c>
      <c r="C265" s="15">
        <v>2349</v>
      </c>
      <c r="D265" s="15">
        <f>Ikärakenne[[#This Row],[Laskennalliset kustannukset, IKÄRAKENNE yhteensä, €]]</f>
        <v>4518562.8199999994</v>
      </c>
      <c r="E265" s="15">
        <f>'Lask. kustannukset MUUT'!AD271</f>
        <v>681982.2250795447</v>
      </c>
      <c r="F265" s="231">
        <f>Yhteenveto[[#This Row],[Ikärakenne, laskennallinen kustannus]]+Yhteenveto[[#This Row],[Muut laskennalliset kustannukset ]]</f>
        <v>5200545.0450795442</v>
      </c>
      <c r="G265" s="451">
        <v>1516.35</v>
      </c>
      <c r="H265" s="17">
        <v>3561906.15</v>
      </c>
      <c r="I265" s="339">
        <f>Yhteenveto[[#This Row],[Laskennalliset kustannukset yhteensä]]-Yhteenveto[[#This Row],[Omarahoitusosuus, €]]</f>
        <v>1638638.8950795443</v>
      </c>
      <c r="J265" s="33">
        <f>Lisäosat!U266</f>
        <v>88325.572745716272</v>
      </c>
      <c r="K265" s="34">
        <f>'Muut lis_väh'!Q263</f>
        <v>203027.38970340329</v>
      </c>
      <c r="L265" s="231">
        <f>Yhteenveto[[#This Row],[Valtionosuus omarahoitusosuuden jälkeen (välisumma)]]+Yhteenveto[[#This Row],[Lisäosat yhteensä]]+Yhteenveto[[#This Row],[Valtionosuuteen tehtävät vähennykset ja lisäykset, netto]]</f>
        <v>1929991.8575286637</v>
      </c>
      <c r="M265" s="34">
        <f>'Verotuloihin perust tasaus'!N270</f>
        <v>953349.61667134508</v>
      </c>
      <c r="N265" s="303">
        <f>SUM(Yhteenveto[[#This Row],[Valtionosuus ennen verotuloihin perustuvaa valtionosuuden tasausta]]+Yhteenveto[[#This Row],[Verotuloihin perustuva valtionosuuden tasaus]])</f>
        <v>2883341.4742000089</v>
      </c>
      <c r="O265" s="241">
        <f>Verokorvaukset!G263</f>
        <v>250137.25084978653</v>
      </c>
      <c r="P265" s="372">
        <f>SUM(Yhteenveto[[#This Row],[Kunnan  peruspalvelujen valtionosuus ]:[Veroperustemuutoksista johtuvien veromenetysten korvaus]])</f>
        <v>3133478.7250497956</v>
      </c>
      <c r="Q265" s="34">
        <f>Kotikuntakorvaus!F267</f>
        <v>174791.34372</v>
      </c>
      <c r="R265" s="341">
        <f>+Yhteenveto[[#This Row],[Kunnan  peruspalvelujen valtionosuus ]]+Yhteenveto[[#This Row],[Veroperustemuutoksista johtuvien veromenetysten korvaus]]+Yhteenveto[[#This Row],[Kotikuntakorvaus, netto]]</f>
        <v>3308270.0687697958</v>
      </c>
      <c r="S265" s="11"/>
      <c r="T265"/>
    </row>
    <row r="266" spans="1:20" ht="15" x14ac:dyDescent="0.25">
      <c r="A266" s="32">
        <v>851</v>
      </c>
      <c r="B266" s="13" t="s">
        <v>271</v>
      </c>
      <c r="C266" s="15">
        <v>20959</v>
      </c>
      <c r="D266" s="15">
        <f>Ikärakenne[[#This Row],[Laskennalliset kustannukset, IKÄRAKENNE yhteensä, €]]</f>
        <v>36381187.910000004</v>
      </c>
      <c r="E266" s="15">
        <f>'Lask. kustannukset MUUT'!AD272</f>
        <v>5262535.456309787</v>
      </c>
      <c r="F266" s="231">
        <f>Yhteenveto[[#This Row],[Ikärakenne, laskennallinen kustannus]]+Yhteenveto[[#This Row],[Muut laskennalliset kustannukset ]]</f>
        <v>41643723.366309792</v>
      </c>
      <c r="G266" s="451">
        <v>1516.35</v>
      </c>
      <c r="H266" s="17">
        <v>31781179.649999999</v>
      </c>
      <c r="I266" s="339">
        <f>Yhteenveto[[#This Row],[Laskennalliset kustannukset yhteensä]]-Yhteenveto[[#This Row],[Omarahoitusosuus, €]]</f>
        <v>9862543.7163097933</v>
      </c>
      <c r="J266" s="33">
        <f>Lisäosat!U267</f>
        <v>885942.65459467261</v>
      </c>
      <c r="K266" s="34">
        <f>'Muut lis_väh'!Q264</f>
        <v>-6735809.3453185707</v>
      </c>
      <c r="L266" s="231">
        <f>Yhteenveto[[#This Row],[Valtionosuus omarahoitusosuuden jälkeen (välisumma)]]+Yhteenveto[[#This Row],[Lisäosat yhteensä]]+Yhteenveto[[#This Row],[Valtionosuuteen tehtävät vähennykset ja lisäykset, netto]]</f>
        <v>4012677.0255858954</v>
      </c>
      <c r="M266" s="34">
        <f>'Verotuloihin perust tasaus'!N271</f>
        <v>3487715.3384220102</v>
      </c>
      <c r="N266" s="303">
        <f>SUM(Yhteenveto[[#This Row],[Valtionosuus ennen verotuloihin perustuvaa valtionosuuden tasausta]]+Yhteenveto[[#This Row],[Verotuloihin perustuva valtionosuuden tasaus]])</f>
        <v>7500392.3640079051</v>
      </c>
      <c r="O266" s="241">
        <f>Verokorvaukset!G264</f>
        <v>1960151.8098176823</v>
      </c>
      <c r="P266" s="372">
        <f>SUM(Yhteenveto[[#This Row],[Kunnan  peruspalvelujen valtionosuus ]:[Veroperustemuutoksista johtuvien veromenetysten korvaus]])</f>
        <v>9460544.1738255881</v>
      </c>
      <c r="Q266" s="34">
        <f>Kotikuntakorvaus!F268</f>
        <v>10668.172800000058</v>
      </c>
      <c r="R266" s="341">
        <f>+Yhteenveto[[#This Row],[Kunnan  peruspalvelujen valtionosuus ]]+Yhteenveto[[#This Row],[Veroperustemuutoksista johtuvien veromenetysten korvaus]]+Yhteenveto[[#This Row],[Kotikuntakorvaus, netto]]</f>
        <v>9471212.3466255888</v>
      </c>
      <c r="S266" s="11"/>
      <c r="T266"/>
    </row>
    <row r="267" spans="1:20" ht="15" x14ac:dyDescent="0.25">
      <c r="A267" s="32">
        <v>853</v>
      </c>
      <c r="B267" s="13" t="s">
        <v>272</v>
      </c>
      <c r="C267" s="15">
        <v>206073</v>
      </c>
      <c r="D267" s="15">
        <f>Ikärakenne[[#This Row],[Laskennalliset kustannukset, IKÄRAKENNE yhteensä, €]]</f>
        <v>275904999.14999998</v>
      </c>
      <c r="E267" s="15">
        <f>'Lask. kustannukset MUUT'!AD273</f>
        <v>115212789.24915712</v>
      </c>
      <c r="F267" s="231">
        <f>Yhteenveto[[#This Row],[Ikärakenne, laskennallinen kustannus]]+Yhteenveto[[#This Row],[Muut laskennalliset kustannukset ]]</f>
        <v>391117788.39915711</v>
      </c>
      <c r="G267" s="451">
        <v>1516.35</v>
      </c>
      <c r="H267" s="17">
        <v>312478793.54999995</v>
      </c>
      <c r="I267" s="339">
        <f>Yhteenveto[[#This Row],[Laskennalliset kustannukset yhteensä]]-Yhteenveto[[#This Row],[Omarahoitusosuus, €]]</f>
        <v>78638994.849157155</v>
      </c>
      <c r="J267" s="33">
        <f>Lisäosat!U268</f>
        <v>11802042.480445914</v>
      </c>
      <c r="K267" s="34">
        <f>'Muut lis_väh'!Q265</f>
        <v>-45097907.388651185</v>
      </c>
      <c r="L267" s="231">
        <f>Yhteenveto[[#This Row],[Valtionosuus omarahoitusosuuden jälkeen (välisumma)]]+Yhteenveto[[#This Row],[Lisäosat yhteensä]]+Yhteenveto[[#This Row],[Valtionosuuteen tehtävät vähennykset ja lisäykset, netto]]</f>
        <v>45343129.940951891</v>
      </c>
      <c r="M267" s="34">
        <f>'Verotuloihin perust tasaus'!N272</f>
        <v>-812676.50260739285</v>
      </c>
      <c r="N267" s="303">
        <f>SUM(Yhteenveto[[#This Row],[Valtionosuus ennen verotuloihin perustuvaa valtionosuuden tasausta]]+Yhteenveto[[#This Row],[Verotuloihin perustuva valtionosuuden tasaus]])</f>
        <v>44530453.438344501</v>
      </c>
      <c r="O267" s="241">
        <f>Verokorvaukset!G265</f>
        <v>25935321.506804086</v>
      </c>
      <c r="P267" s="372">
        <f>SUM(Yhteenveto[[#This Row],[Kunnan  peruspalvelujen valtionosuus ]:[Veroperustemuutoksista johtuvien veromenetysten korvaus]])</f>
        <v>70465774.945148587</v>
      </c>
      <c r="Q267" s="34">
        <f>Kotikuntakorvaus!F269</f>
        <v>-3827290.3371000011</v>
      </c>
      <c r="R267" s="341">
        <f>+Yhteenveto[[#This Row],[Kunnan  peruspalvelujen valtionosuus ]]+Yhteenveto[[#This Row],[Veroperustemuutoksista johtuvien veromenetysten korvaus]]+Yhteenveto[[#This Row],[Kotikuntakorvaus, netto]]</f>
        <v>66638484.608048588</v>
      </c>
      <c r="S267" s="11"/>
      <c r="T267"/>
    </row>
    <row r="268" spans="1:20" ht="15" x14ac:dyDescent="0.25">
      <c r="A268" s="32">
        <v>854</v>
      </c>
      <c r="B268" s="13" t="s">
        <v>273</v>
      </c>
      <c r="C268" s="15">
        <v>3191</v>
      </c>
      <c r="D268" s="15">
        <f>Ikärakenne[[#This Row],[Laskennalliset kustannukset, IKÄRAKENNE yhteensä, €]]</f>
        <v>3434597.89</v>
      </c>
      <c r="E268" s="15">
        <f>'Lask. kustannukset MUUT'!AD274</f>
        <v>2084718.7403683502</v>
      </c>
      <c r="F268" s="231">
        <f>Yhteenveto[[#This Row],[Ikärakenne, laskennallinen kustannus]]+Yhteenveto[[#This Row],[Muut laskennalliset kustannukset ]]</f>
        <v>5519316.6303683501</v>
      </c>
      <c r="G268" s="451">
        <v>1516.35</v>
      </c>
      <c r="H268" s="17">
        <v>4838672.8499999996</v>
      </c>
      <c r="I268" s="339">
        <f>Yhteenveto[[#This Row],[Laskennalliset kustannukset yhteensä]]-Yhteenveto[[#This Row],[Omarahoitusosuus, €]]</f>
        <v>680643.78036835045</v>
      </c>
      <c r="J268" s="33">
        <f>Lisäosat!U269</f>
        <v>1227410.286428181</v>
      </c>
      <c r="K268" s="34">
        <f>'Muut lis_väh'!Q266</f>
        <v>-645023.16402462882</v>
      </c>
      <c r="L268" s="231">
        <f>Yhteenveto[[#This Row],[Valtionosuus omarahoitusosuuden jälkeen (välisumma)]]+Yhteenveto[[#This Row],[Lisäosat yhteensä]]+Yhteenveto[[#This Row],[Valtionosuuteen tehtävät vähennykset ja lisäykset, netto]]</f>
        <v>1263030.9027719027</v>
      </c>
      <c r="M268" s="34">
        <f>'Verotuloihin perust tasaus'!N273</f>
        <v>1166624.567382958</v>
      </c>
      <c r="N268" s="303">
        <f>SUM(Yhteenveto[[#This Row],[Valtionosuus ennen verotuloihin perustuvaa valtionosuuden tasausta]]+Yhteenveto[[#This Row],[Verotuloihin perustuva valtionosuuden tasaus]])</f>
        <v>2429655.470154861</v>
      </c>
      <c r="O268" s="241">
        <f>Verokorvaukset!G266</f>
        <v>473656.32172734611</v>
      </c>
      <c r="P268" s="372">
        <f>SUM(Yhteenveto[[#This Row],[Kunnan  peruspalvelujen valtionosuus ]:[Veroperustemuutoksista johtuvien veromenetysten korvaus]])</f>
        <v>2903311.7918822072</v>
      </c>
      <c r="Q268" s="34">
        <f>Kotikuntakorvaus!F270</f>
        <v>-68409.658080000008</v>
      </c>
      <c r="R268" s="341">
        <f>+Yhteenveto[[#This Row],[Kunnan  peruspalvelujen valtionosuus ]]+Yhteenveto[[#This Row],[Veroperustemuutoksista johtuvien veromenetysten korvaus]]+Yhteenveto[[#This Row],[Kotikuntakorvaus, netto]]</f>
        <v>2834902.1338022072</v>
      </c>
      <c r="S268" s="11"/>
      <c r="T268"/>
    </row>
    <row r="269" spans="1:20" ht="15" x14ac:dyDescent="0.25">
      <c r="A269" s="32">
        <v>857</v>
      </c>
      <c r="B269" s="13" t="s">
        <v>274</v>
      </c>
      <c r="C269" s="15">
        <v>2311</v>
      </c>
      <c r="D269" s="15">
        <f>Ikärakenne[[#This Row],[Laskennalliset kustannukset, IKÄRAKENNE yhteensä, €]]</f>
        <v>2500384.1500000004</v>
      </c>
      <c r="E269" s="15">
        <f>'Lask. kustannukset MUUT'!AD275</f>
        <v>918798.30135575193</v>
      </c>
      <c r="F269" s="231">
        <f>Yhteenveto[[#This Row],[Ikärakenne, laskennallinen kustannus]]+Yhteenveto[[#This Row],[Muut laskennalliset kustannukset ]]</f>
        <v>3419182.4513557525</v>
      </c>
      <c r="G269" s="451">
        <v>1516.35</v>
      </c>
      <c r="H269" s="17">
        <v>3504284.8499999996</v>
      </c>
      <c r="I269" s="339">
        <f>Yhteenveto[[#This Row],[Laskennalliset kustannukset yhteensä]]-Yhteenveto[[#This Row],[Omarahoitusosuus, €]]</f>
        <v>-85102.398644247092</v>
      </c>
      <c r="J269" s="33">
        <f>Lisäosat!U270</f>
        <v>339614.35140519601</v>
      </c>
      <c r="K269" s="34">
        <f>'Muut lis_väh'!Q267</f>
        <v>-1862552.4601682799</v>
      </c>
      <c r="L269" s="231">
        <f>Yhteenveto[[#This Row],[Valtionosuus omarahoitusosuuden jälkeen (välisumma)]]+Yhteenveto[[#This Row],[Lisäosat yhteensä]]+Yhteenveto[[#This Row],[Valtionosuuteen tehtävät vähennykset ja lisäykset, netto]]</f>
        <v>-1608040.5074073309</v>
      </c>
      <c r="M269" s="34">
        <f>'Verotuloihin perust tasaus'!N274</f>
        <v>1091870.8629604105</v>
      </c>
      <c r="N269" s="303">
        <f>SUM(Yhteenveto[[#This Row],[Valtionosuus ennen verotuloihin perustuvaa valtionosuuden tasausta]]+Yhteenveto[[#This Row],[Verotuloihin perustuva valtionosuuden tasaus]])</f>
        <v>-516169.64444692037</v>
      </c>
      <c r="O269" s="241">
        <f>Verokorvaukset!G267</f>
        <v>416427.19205773494</v>
      </c>
      <c r="P269" s="372">
        <f>SUM(Yhteenveto[[#This Row],[Kunnan  peruspalvelujen valtionosuus ]:[Veroperustemuutoksista johtuvien veromenetysten korvaus]])</f>
        <v>-99742.452389185433</v>
      </c>
      <c r="Q269" s="34">
        <f>Kotikuntakorvaus!F271</f>
        <v>785110.84200000018</v>
      </c>
      <c r="R269" s="341">
        <f>+Yhteenveto[[#This Row],[Kunnan  peruspalvelujen valtionosuus ]]+Yhteenveto[[#This Row],[Veroperustemuutoksista johtuvien veromenetysten korvaus]]+Yhteenveto[[#This Row],[Kotikuntakorvaus, netto]]</f>
        <v>685368.38961081475</v>
      </c>
      <c r="S269" s="11"/>
      <c r="T269"/>
    </row>
    <row r="270" spans="1:20" ht="15" x14ac:dyDescent="0.25">
      <c r="A270" s="32">
        <v>858</v>
      </c>
      <c r="B270" s="13" t="s">
        <v>275</v>
      </c>
      <c r="C270" s="15">
        <v>42225</v>
      </c>
      <c r="D270" s="15">
        <f>Ikärakenne[[#This Row],[Laskennalliset kustannukset, IKÄRAKENNE yhteensä, €]]</f>
        <v>78248946.149999991</v>
      </c>
      <c r="E270" s="15">
        <f>'Lask. kustannukset MUUT'!AD276</f>
        <v>12737205.09077343</v>
      </c>
      <c r="F270" s="231">
        <f>Yhteenveto[[#This Row],[Ikärakenne, laskennallinen kustannus]]+Yhteenveto[[#This Row],[Muut laskennalliset kustannukset ]]</f>
        <v>90986151.240773425</v>
      </c>
      <c r="G270" s="451">
        <v>1516.35</v>
      </c>
      <c r="H270" s="17">
        <v>64027878.749999993</v>
      </c>
      <c r="I270" s="339">
        <f>Yhteenveto[[#This Row],[Laskennalliset kustannukset yhteensä]]-Yhteenveto[[#This Row],[Omarahoitusosuus, €]]</f>
        <v>26958272.490773432</v>
      </c>
      <c r="J270" s="33">
        <f>Lisäosat!U271</f>
        <v>2278944.2275348883</v>
      </c>
      <c r="K270" s="34">
        <f>'Muut lis_väh'!Q268</f>
        <v>3426573.1905215061</v>
      </c>
      <c r="L270" s="231">
        <f>Yhteenveto[[#This Row],[Valtionosuus omarahoitusosuuden jälkeen (välisumma)]]+Yhteenveto[[#This Row],[Lisäosat yhteensä]]+Yhteenveto[[#This Row],[Valtionosuuteen tehtävät vähennykset ja lisäykset, netto]]</f>
        <v>32663789.908829827</v>
      </c>
      <c r="M270" s="34">
        <f>'Verotuloihin perust tasaus'!N275</f>
        <v>-963985.02684763051</v>
      </c>
      <c r="N270" s="303">
        <f>SUM(Yhteenveto[[#This Row],[Valtionosuus ennen verotuloihin perustuvaa valtionosuuden tasausta]]+Yhteenveto[[#This Row],[Verotuloihin perustuva valtionosuuden tasaus]])</f>
        <v>31699804.881982196</v>
      </c>
      <c r="O270" s="241">
        <f>Verokorvaukset!G268</f>
        <v>2297067.4755605711</v>
      </c>
      <c r="P270" s="372">
        <f>SUM(Yhteenveto[[#This Row],[Kunnan  peruspalvelujen valtionosuus ]:[Veroperustemuutoksista johtuvien veromenetysten korvaus]])</f>
        <v>33996872.357542768</v>
      </c>
      <c r="Q270" s="34">
        <f>Kotikuntakorvaus!F272</f>
        <v>2734396.0422119992</v>
      </c>
      <c r="R270" s="341">
        <f>+Yhteenveto[[#This Row],[Kunnan  peruspalvelujen valtionosuus ]]+Yhteenveto[[#This Row],[Veroperustemuutoksista johtuvien veromenetysten korvaus]]+Yhteenveto[[#This Row],[Kotikuntakorvaus, netto]]</f>
        <v>36731268.39975477</v>
      </c>
      <c r="S270" s="11"/>
      <c r="T270"/>
    </row>
    <row r="271" spans="1:20" ht="15" x14ac:dyDescent="0.25">
      <c r="A271" s="32">
        <v>859</v>
      </c>
      <c r="B271" s="13" t="s">
        <v>276</v>
      </c>
      <c r="C271" s="15">
        <v>6501</v>
      </c>
      <c r="D271" s="15">
        <f>Ikärakenne[[#This Row],[Laskennalliset kustannukset, IKÄRAKENNE yhteensä, €]]</f>
        <v>19114181.960000001</v>
      </c>
      <c r="E271" s="15">
        <f>'Lask. kustannukset MUUT'!AD277</f>
        <v>1256221.6356826613</v>
      </c>
      <c r="F271" s="231">
        <f>Yhteenveto[[#This Row],[Ikärakenne, laskennallinen kustannus]]+Yhteenveto[[#This Row],[Muut laskennalliset kustannukset ]]</f>
        <v>20370403.595682662</v>
      </c>
      <c r="G271" s="451">
        <v>1516.35</v>
      </c>
      <c r="H271" s="17">
        <v>9857791.3499999996</v>
      </c>
      <c r="I271" s="339">
        <f>Yhteenveto[[#This Row],[Laskennalliset kustannukset yhteensä]]-Yhteenveto[[#This Row],[Omarahoitusosuus, €]]</f>
        <v>10512612.245682662</v>
      </c>
      <c r="J271" s="33">
        <f>Lisäosat!U272</f>
        <v>180875.02204173533</v>
      </c>
      <c r="K271" s="34">
        <f>'Muut lis_väh'!Q269</f>
        <v>-3812221.5237961803</v>
      </c>
      <c r="L271" s="231">
        <f>Yhteenveto[[#This Row],[Valtionosuus omarahoitusosuuden jälkeen (välisumma)]]+Yhteenveto[[#This Row],[Lisäosat yhteensä]]+Yhteenveto[[#This Row],[Valtionosuuteen tehtävät vähennykset ja lisäykset, netto]]</f>
        <v>6881265.7439282183</v>
      </c>
      <c r="M271" s="34">
        <f>'Verotuloihin perust tasaus'!N276</f>
        <v>4833093.7523663035</v>
      </c>
      <c r="N271" s="303">
        <f>SUM(Yhteenveto[[#This Row],[Valtionosuus ennen verotuloihin perustuvaa valtionosuuden tasausta]]+Yhteenveto[[#This Row],[Verotuloihin perustuva valtionosuuden tasaus]])</f>
        <v>11714359.496294521</v>
      </c>
      <c r="O271" s="241">
        <f>Verokorvaukset!G269</f>
        <v>452442.34959827928</v>
      </c>
      <c r="P271" s="372">
        <f>SUM(Yhteenveto[[#This Row],[Kunnan  peruspalvelujen valtionosuus ]:[Veroperustemuutoksista johtuvien veromenetysten korvaus]])</f>
        <v>12166801.8458928</v>
      </c>
      <c r="Q271" s="34">
        <f>Kotikuntakorvaus!F273</f>
        <v>36555.160860000004</v>
      </c>
      <c r="R271" s="341">
        <f>+Yhteenveto[[#This Row],[Kunnan  peruspalvelujen valtionosuus ]]+Yhteenveto[[#This Row],[Veroperustemuutoksista johtuvien veromenetysten korvaus]]+Yhteenveto[[#This Row],[Kotikuntakorvaus, netto]]</f>
        <v>12203357.0067528</v>
      </c>
      <c r="S271" s="11"/>
      <c r="T271"/>
    </row>
    <row r="272" spans="1:20" ht="15" x14ac:dyDescent="0.25">
      <c r="A272" s="32">
        <v>886</v>
      </c>
      <c r="B272" s="13" t="s">
        <v>277</v>
      </c>
      <c r="C272" s="15">
        <v>12382</v>
      </c>
      <c r="D272" s="15">
        <f>Ikärakenne[[#This Row],[Laskennalliset kustannukset, IKÄRAKENNE yhteensä, €]]</f>
        <v>21619240.700000003</v>
      </c>
      <c r="E272" s="15">
        <f>'Lask. kustannukset MUUT'!AD278</f>
        <v>2440376.4853394353</v>
      </c>
      <c r="F272" s="231">
        <f>Yhteenveto[[#This Row],[Ikärakenne, laskennallinen kustannus]]+Yhteenveto[[#This Row],[Muut laskennalliset kustannukset ]]</f>
        <v>24059617.18533944</v>
      </c>
      <c r="G272" s="451">
        <v>1516.35</v>
      </c>
      <c r="H272" s="17">
        <v>18775445.699999999</v>
      </c>
      <c r="I272" s="339">
        <f>Yhteenveto[[#This Row],[Laskennalliset kustannukset yhteensä]]-Yhteenveto[[#This Row],[Omarahoitusosuus, €]]</f>
        <v>5284171.4853394404</v>
      </c>
      <c r="J272" s="33">
        <f>Lisäosat!U273</f>
        <v>385867.18296763912</v>
      </c>
      <c r="K272" s="34">
        <f>'Muut lis_väh'!Q270</f>
        <v>-1872623.9359030896</v>
      </c>
      <c r="L272" s="231">
        <f>Yhteenveto[[#This Row],[Valtionosuus omarahoitusosuuden jälkeen (välisumma)]]+Yhteenveto[[#This Row],[Lisäosat yhteensä]]+Yhteenveto[[#This Row],[Valtionosuuteen tehtävät vähennykset ja lisäykset, netto]]</f>
        <v>3797414.7324039903</v>
      </c>
      <c r="M272" s="34">
        <f>'Verotuloihin perust tasaus'!N277</f>
        <v>4067463.5604810449</v>
      </c>
      <c r="N272" s="303">
        <f>SUM(Yhteenveto[[#This Row],[Valtionosuus ennen verotuloihin perustuvaa valtionosuuden tasausta]]+Yhteenveto[[#This Row],[Verotuloihin perustuva valtionosuuden tasaus]])</f>
        <v>7864878.2928850353</v>
      </c>
      <c r="O272" s="241">
        <f>Verokorvaukset!G270</f>
        <v>942439.07687551004</v>
      </c>
      <c r="P272" s="372">
        <f>SUM(Yhteenveto[[#This Row],[Kunnan  peruspalvelujen valtionosuus ]:[Veroperustemuutoksista johtuvien veromenetysten korvaus]])</f>
        <v>8807317.369760545</v>
      </c>
      <c r="Q272" s="34">
        <f>Kotikuntakorvaus!F274</f>
        <v>211779.89910000027</v>
      </c>
      <c r="R272" s="341">
        <f>+Yhteenveto[[#This Row],[Kunnan  peruspalvelujen valtionosuus ]]+Yhteenveto[[#This Row],[Veroperustemuutoksista johtuvien veromenetysten korvaus]]+Yhteenveto[[#This Row],[Kotikuntakorvaus, netto]]</f>
        <v>9019097.268860545</v>
      </c>
      <c r="S272" s="11"/>
      <c r="T272"/>
    </row>
    <row r="273" spans="1:20" ht="15" x14ac:dyDescent="0.25">
      <c r="A273" s="32">
        <v>887</v>
      </c>
      <c r="B273" s="13" t="s">
        <v>278</v>
      </c>
      <c r="C273" s="15">
        <v>4493</v>
      </c>
      <c r="D273" s="15">
        <f>Ikärakenne[[#This Row],[Laskennalliset kustannukset, IKÄRAKENNE yhteensä, €]]</f>
        <v>5939944.3299999991</v>
      </c>
      <c r="E273" s="15">
        <f>'Lask. kustannukset MUUT'!AD279</f>
        <v>1453780.5633701943</v>
      </c>
      <c r="F273" s="231">
        <f>Yhteenveto[[#This Row],[Ikärakenne, laskennallinen kustannus]]+Yhteenveto[[#This Row],[Muut laskennalliset kustannukset ]]</f>
        <v>7393724.8933701934</v>
      </c>
      <c r="G273" s="451">
        <v>1516.35</v>
      </c>
      <c r="H273" s="17">
        <v>6812960.5499999998</v>
      </c>
      <c r="I273" s="339">
        <f>Yhteenveto[[#This Row],[Laskennalliset kustannukset yhteensä]]-Yhteenveto[[#This Row],[Omarahoitusosuus, €]]</f>
        <v>580764.34337019362</v>
      </c>
      <c r="J273" s="33">
        <f>Lisäosat!U274</f>
        <v>137862.35209362651</v>
      </c>
      <c r="K273" s="34">
        <f>'Muut lis_väh'!Q271</f>
        <v>-807125.85924081958</v>
      </c>
      <c r="L273" s="231">
        <f>Yhteenveto[[#This Row],[Valtionosuus omarahoitusosuuden jälkeen (välisumma)]]+Yhteenveto[[#This Row],[Lisäosat yhteensä]]+Yhteenveto[[#This Row],[Valtionosuuteen tehtävät vähennykset ja lisäykset, netto]]</f>
        <v>-88499.163776999456</v>
      </c>
      <c r="M273" s="34">
        <f>'Verotuloihin perust tasaus'!N278</f>
        <v>2438586.1903065587</v>
      </c>
      <c r="N273" s="303">
        <f>SUM(Yhteenveto[[#This Row],[Valtionosuus ennen verotuloihin perustuvaa valtionosuuden tasausta]]+Yhteenveto[[#This Row],[Verotuloihin perustuva valtionosuuden tasaus]])</f>
        <v>2350087.0265295594</v>
      </c>
      <c r="O273" s="241">
        <f>Verokorvaukset!G271</f>
        <v>772020.5370815444</v>
      </c>
      <c r="P273" s="372">
        <f>SUM(Yhteenveto[[#This Row],[Kunnan  peruspalvelujen valtionosuus ]:[Veroperustemuutoksista johtuvien veromenetysten korvaus]])</f>
        <v>3122107.5636111037</v>
      </c>
      <c r="Q273" s="34">
        <f>Kotikuntakorvaus!F275</f>
        <v>250035.30000000002</v>
      </c>
      <c r="R273" s="341">
        <f>+Yhteenveto[[#This Row],[Kunnan  peruspalvelujen valtionosuus ]]+Yhteenveto[[#This Row],[Veroperustemuutoksista johtuvien veromenetysten korvaus]]+Yhteenveto[[#This Row],[Kotikuntakorvaus, netto]]</f>
        <v>3372142.8636111035</v>
      </c>
      <c r="S273" s="11"/>
      <c r="T273"/>
    </row>
    <row r="274" spans="1:20" ht="15" x14ac:dyDescent="0.25">
      <c r="A274" s="32">
        <v>889</v>
      </c>
      <c r="B274" s="13" t="s">
        <v>279</v>
      </c>
      <c r="C274" s="15">
        <v>2466</v>
      </c>
      <c r="D274" s="15">
        <f>Ikärakenne[[#This Row],[Laskennalliset kustannukset, IKÄRAKENNE yhteensä, €]]</f>
        <v>3994311.4099999997</v>
      </c>
      <c r="E274" s="15">
        <f>'Lask. kustannukset MUUT'!AD280</f>
        <v>1925570.6230797982</v>
      </c>
      <c r="F274" s="231">
        <f>Yhteenveto[[#This Row],[Ikärakenne, laskennallinen kustannus]]+Yhteenveto[[#This Row],[Muut laskennalliset kustannukset ]]</f>
        <v>5919882.0330797974</v>
      </c>
      <c r="G274" s="451">
        <v>1516.35</v>
      </c>
      <c r="H274" s="17">
        <v>3739319.0999999996</v>
      </c>
      <c r="I274" s="339">
        <f>Yhteenveto[[#This Row],[Laskennalliset kustannukset yhteensä]]-Yhteenveto[[#This Row],[Omarahoitusosuus, €]]</f>
        <v>2180562.9330797978</v>
      </c>
      <c r="J274" s="33">
        <f>Lisäosat!U275</f>
        <v>417765.94279128744</v>
      </c>
      <c r="K274" s="34">
        <f>'Muut lis_väh'!Q272</f>
        <v>1141207.0137440502</v>
      </c>
      <c r="L274" s="231">
        <f>Yhteenveto[[#This Row],[Valtionosuus omarahoitusosuuden jälkeen (välisumma)]]+Yhteenveto[[#This Row],[Lisäosat yhteensä]]+Yhteenveto[[#This Row],[Valtionosuuteen tehtävät vähennykset ja lisäykset, netto]]</f>
        <v>3739535.8896151353</v>
      </c>
      <c r="M274" s="34">
        <f>'Verotuloihin perust tasaus'!N279</f>
        <v>1229350.1688606602</v>
      </c>
      <c r="N274" s="303">
        <f>SUM(Yhteenveto[[#This Row],[Valtionosuus ennen verotuloihin perustuvaa valtionosuuden tasausta]]+Yhteenveto[[#This Row],[Verotuloihin perustuva valtionosuuden tasaus]])</f>
        <v>4968886.0584757952</v>
      </c>
      <c r="O274" s="241">
        <f>Verokorvaukset!G272</f>
        <v>427365.91256594856</v>
      </c>
      <c r="P274" s="372">
        <f>SUM(Yhteenveto[[#This Row],[Kunnan  peruspalvelujen valtionosuus ]:[Veroperustemuutoksista johtuvien veromenetysten korvaus]])</f>
        <v>5396251.9710417436</v>
      </c>
      <c r="Q274" s="34">
        <f>Kotikuntakorvaus!F276</f>
        <v>181692.318</v>
      </c>
      <c r="R274" s="341">
        <f>+Yhteenveto[[#This Row],[Kunnan  peruspalvelujen valtionosuus ]]+Yhteenveto[[#This Row],[Veroperustemuutoksista johtuvien veromenetysten korvaus]]+Yhteenveto[[#This Row],[Kotikuntakorvaus, netto]]</f>
        <v>5577944.2890417436</v>
      </c>
      <c r="S274" s="11"/>
      <c r="T274"/>
    </row>
    <row r="275" spans="1:20" ht="15" x14ac:dyDescent="0.25">
      <c r="A275" s="32">
        <v>890</v>
      </c>
      <c r="B275" s="13" t="s">
        <v>280</v>
      </c>
      <c r="C275" s="15">
        <v>1137</v>
      </c>
      <c r="D275" s="15">
        <f>Ikärakenne[[#This Row],[Laskennalliset kustannukset, IKÄRAKENNE yhteensä, €]]</f>
        <v>1521249.31</v>
      </c>
      <c r="E275" s="15">
        <f>'Lask. kustannukset MUUT'!AD281</f>
        <v>1249223.1868525986</v>
      </c>
      <c r="F275" s="231">
        <f>Yhteenveto[[#This Row],[Ikärakenne, laskennallinen kustannus]]+Yhteenveto[[#This Row],[Muut laskennalliset kustannukset ]]</f>
        <v>2770472.4968525986</v>
      </c>
      <c r="G275" s="451">
        <v>1516.35</v>
      </c>
      <c r="H275" s="17">
        <v>1724089.95</v>
      </c>
      <c r="I275" s="339">
        <f>Yhteenveto[[#This Row],[Laskennalliset kustannukset yhteensä]]-Yhteenveto[[#This Row],[Omarahoitusosuus, €]]</f>
        <v>1046382.5468525987</v>
      </c>
      <c r="J275" s="33">
        <f>Lisäosat!U276</f>
        <v>942629.34271285788</v>
      </c>
      <c r="K275" s="34">
        <f>'Muut lis_väh'!Q273</f>
        <v>228871.85119360022</v>
      </c>
      <c r="L275" s="231">
        <f>Yhteenveto[[#This Row],[Valtionosuus omarahoitusosuuden jälkeen (välisumma)]]+Yhteenveto[[#This Row],[Lisäosat yhteensä]]+Yhteenveto[[#This Row],[Valtionosuuteen tehtävät vähennykset ja lisäykset, netto]]</f>
        <v>2217883.740759057</v>
      </c>
      <c r="M275" s="34">
        <f>'Verotuloihin perust tasaus'!N280</f>
        <v>372270.5304726598</v>
      </c>
      <c r="N275" s="303">
        <f>SUM(Yhteenveto[[#This Row],[Valtionosuus ennen verotuloihin perustuvaa valtionosuuden tasausta]]+Yhteenveto[[#This Row],[Verotuloihin perustuva valtionosuuden tasaus]])</f>
        <v>2590154.271231717</v>
      </c>
      <c r="O275" s="241">
        <f>Verokorvaukset!G273</f>
        <v>183565.89791733885</v>
      </c>
      <c r="P275" s="372">
        <f>SUM(Yhteenveto[[#This Row],[Kunnan  peruspalvelujen valtionosuus ]:[Veroperustemuutoksista johtuvien veromenetysten korvaus]])</f>
        <v>2773720.1691490556</v>
      </c>
      <c r="Q275" s="34">
        <f>Kotikuntakorvaus!F277</f>
        <v>-26753.777099999999</v>
      </c>
      <c r="R275" s="341">
        <f>+Yhteenveto[[#This Row],[Kunnan  peruspalvelujen valtionosuus ]]+Yhteenveto[[#This Row],[Veroperustemuutoksista johtuvien veromenetysten korvaus]]+Yhteenveto[[#This Row],[Kotikuntakorvaus, netto]]</f>
        <v>2746966.3920490555</v>
      </c>
      <c r="S275" s="11"/>
      <c r="T275"/>
    </row>
    <row r="276" spans="1:20" ht="15" x14ac:dyDescent="0.25">
      <c r="A276" s="32">
        <v>892</v>
      </c>
      <c r="B276" s="13" t="s">
        <v>281</v>
      </c>
      <c r="C276" s="15">
        <v>3657</v>
      </c>
      <c r="D276" s="15">
        <f>Ikärakenne[[#This Row],[Laskennalliset kustannukset, IKÄRAKENNE yhteensä, €]]</f>
        <v>9406539.589999998</v>
      </c>
      <c r="E276" s="15">
        <f>'Lask. kustannukset MUUT'!AD282</f>
        <v>888475.82489448495</v>
      </c>
      <c r="F276" s="231">
        <f>Yhteenveto[[#This Row],[Ikärakenne, laskennallinen kustannus]]+Yhteenveto[[#This Row],[Muut laskennalliset kustannukset ]]</f>
        <v>10295015.414894482</v>
      </c>
      <c r="G276" s="451">
        <v>1516.35</v>
      </c>
      <c r="H276" s="17">
        <v>5545291.9499999993</v>
      </c>
      <c r="I276" s="339">
        <f>Yhteenveto[[#This Row],[Laskennalliset kustannukset yhteensä]]-Yhteenveto[[#This Row],[Omarahoitusosuus, €]]</f>
        <v>4749723.4648944829</v>
      </c>
      <c r="J276" s="33">
        <f>Lisäosat!U277</f>
        <v>106041.9661805639</v>
      </c>
      <c r="K276" s="34">
        <f>'Muut lis_väh'!Q274</f>
        <v>221348.54198154795</v>
      </c>
      <c r="L276" s="231">
        <f>Yhteenveto[[#This Row],[Valtionosuus omarahoitusosuuden jälkeen (välisumma)]]+Yhteenveto[[#This Row],[Lisäosat yhteensä]]+Yhteenveto[[#This Row],[Valtionosuuteen tehtävät vähennykset ja lisäykset, netto]]</f>
        <v>5077113.9730565948</v>
      </c>
      <c r="M276" s="34">
        <f>'Verotuloihin perust tasaus'!N281</f>
        <v>2231514.059418303</v>
      </c>
      <c r="N276" s="303">
        <f>SUM(Yhteenveto[[#This Row],[Valtionosuus ennen verotuloihin perustuvaa valtionosuuden tasausta]]+Yhteenveto[[#This Row],[Verotuloihin perustuva valtionosuuden tasaus]])</f>
        <v>7308628.0324748978</v>
      </c>
      <c r="O276" s="241">
        <f>Verokorvaukset!G274</f>
        <v>343348.03073169128</v>
      </c>
      <c r="P276" s="372">
        <f>SUM(Yhteenveto[[#This Row],[Kunnan  peruspalvelujen valtionosuus ]:[Veroperustemuutoksista johtuvien veromenetysten korvaus]])</f>
        <v>7651976.0632065888</v>
      </c>
      <c r="Q276" s="34">
        <f>Kotikuntakorvaus!F278</f>
        <v>-60875.261040000012</v>
      </c>
      <c r="R276" s="341">
        <f>+Yhteenveto[[#This Row],[Kunnan  peruspalvelujen valtionosuus ]]+Yhteenveto[[#This Row],[Veroperustemuutoksista johtuvien veromenetysten korvaus]]+Yhteenveto[[#This Row],[Kotikuntakorvaus, netto]]</f>
        <v>7591100.8021665886</v>
      </c>
      <c r="S276" s="11"/>
      <c r="T276"/>
    </row>
    <row r="277" spans="1:20" ht="15" x14ac:dyDescent="0.25">
      <c r="A277" s="32">
        <v>893</v>
      </c>
      <c r="B277" s="13" t="s">
        <v>282</v>
      </c>
      <c r="C277" s="15">
        <v>7439</v>
      </c>
      <c r="D277" s="15">
        <f>Ikärakenne[[#This Row],[Laskennalliset kustannukset, IKÄRAKENNE yhteensä, €]]</f>
        <v>13917079.67</v>
      </c>
      <c r="E277" s="15">
        <f>'Lask. kustannukset MUUT'!AD283</f>
        <v>4786205.0877592899</v>
      </c>
      <c r="F277" s="231">
        <f>Yhteenveto[[#This Row],[Ikärakenne, laskennallinen kustannus]]+Yhteenveto[[#This Row],[Muut laskennalliset kustannukset ]]</f>
        <v>18703284.757759288</v>
      </c>
      <c r="G277" s="451">
        <v>1516.35</v>
      </c>
      <c r="H277" s="17">
        <v>11280127.649999999</v>
      </c>
      <c r="I277" s="339">
        <f>Yhteenveto[[#This Row],[Laskennalliset kustannukset yhteensä]]-Yhteenveto[[#This Row],[Omarahoitusosuus, €]]</f>
        <v>7423157.1077592894</v>
      </c>
      <c r="J277" s="33">
        <f>Lisäosat!U278</f>
        <v>238125.96948363126</v>
      </c>
      <c r="K277" s="34">
        <f>'Muut lis_väh'!Q275</f>
        <v>-1110297.6161540938</v>
      </c>
      <c r="L277" s="231">
        <f>Yhteenveto[[#This Row],[Valtionosuus omarahoitusosuuden jälkeen (välisumma)]]+Yhteenveto[[#This Row],[Lisäosat yhteensä]]+Yhteenveto[[#This Row],[Valtionosuuteen tehtävät vähennykset ja lisäykset, netto]]</f>
        <v>6550985.4610888269</v>
      </c>
      <c r="M277" s="34">
        <f>'Verotuloihin perust tasaus'!N282</f>
        <v>2344321.0813072314</v>
      </c>
      <c r="N277" s="303">
        <f>SUM(Yhteenveto[[#This Row],[Valtionosuus ennen verotuloihin perustuvaa valtionosuuden tasausta]]+Yhteenveto[[#This Row],[Verotuloihin perustuva valtionosuuden tasaus]])</f>
        <v>8895306.5423960574</v>
      </c>
      <c r="O277" s="241">
        <f>Verokorvaukset!G275</f>
        <v>1117308.1038191065</v>
      </c>
      <c r="P277" s="372">
        <f>SUM(Yhteenveto[[#This Row],[Kunnan  peruspalvelujen valtionosuus ]:[Veroperustemuutoksista johtuvien veromenetysten korvaus]])</f>
        <v>10012614.646215163</v>
      </c>
      <c r="Q277" s="34">
        <f>Kotikuntakorvaus!F279</f>
        <v>13251.87089999998</v>
      </c>
      <c r="R277" s="341">
        <f>+Yhteenveto[[#This Row],[Kunnan  peruspalvelujen valtionosuus ]]+Yhteenveto[[#This Row],[Veroperustemuutoksista johtuvien veromenetysten korvaus]]+Yhteenveto[[#This Row],[Kotikuntakorvaus, netto]]</f>
        <v>10025866.517115163</v>
      </c>
      <c r="S277" s="11"/>
      <c r="T277"/>
    </row>
    <row r="278" spans="1:20" ht="15" x14ac:dyDescent="0.25">
      <c r="A278" s="32">
        <v>895</v>
      </c>
      <c r="B278" s="13" t="s">
        <v>283</v>
      </c>
      <c r="C278" s="15">
        <v>14814</v>
      </c>
      <c r="D278" s="15">
        <f>Ikärakenne[[#This Row],[Laskennalliset kustannukset, IKÄRAKENNE yhteensä, €]]</f>
        <v>21009383.699999999</v>
      </c>
      <c r="E278" s="15">
        <f>'Lask. kustannukset MUUT'!AD284</f>
        <v>5546871.4754781444</v>
      </c>
      <c r="F278" s="231">
        <f>Yhteenveto[[#This Row],[Ikärakenne, laskennallinen kustannus]]+Yhteenveto[[#This Row],[Muut laskennalliset kustannukset ]]</f>
        <v>26556255.175478145</v>
      </c>
      <c r="G278" s="451">
        <v>1516.35</v>
      </c>
      <c r="H278" s="17">
        <v>22463208.899999999</v>
      </c>
      <c r="I278" s="339">
        <f>Yhteenveto[[#This Row],[Laskennalliset kustannukset yhteensä]]-Yhteenveto[[#This Row],[Omarahoitusosuus, €]]</f>
        <v>4093046.275478147</v>
      </c>
      <c r="J278" s="33">
        <f>Lisäosat!U279</f>
        <v>581104.63682721776</v>
      </c>
      <c r="K278" s="34">
        <f>'Muut lis_väh'!Q276</f>
        <v>635275.59623826505</v>
      </c>
      <c r="L278" s="231">
        <f>Yhteenveto[[#This Row],[Valtionosuus omarahoitusosuuden jälkeen (välisumma)]]+Yhteenveto[[#This Row],[Lisäosat yhteensä]]+Yhteenveto[[#This Row],[Valtionosuuteen tehtävät vähennykset ja lisäykset, netto]]</f>
        <v>5309426.5085436292</v>
      </c>
      <c r="M278" s="34">
        <f>'Verotuloihin perust tasaus'!N283</f>
        <v>-42720.700208326882</v>
      </c>
      <c r="N278" s="303">
        <f>SUM(Yhteenveto[[#This Row],[Valtionosuus ennen verotuloihin perustuvaa valtionosuuden tasausta]]+Yhteenveto[[#This Row],[Verotuloihin perustuva valtionosuuden tasaus]])</f>
        <v>5266705.8083353024</v>
      </c>
      <c r="O278" s="241">
        <f>Verokorvaukset!G276</f>
        <v>1530282.4858150226</v>
      </c>
      <c r="P278" s="372">
        <f>SUM(Yhteenveto[[#This Row],[Kunnan  peruspalvelujen valtionosuus ]:[Veroperustemuutoksista johtuvien veromenetysten korvaus]])</f>
        <v>6796988.2941503245</v>
      </c>
      <c r="Q278" s="34">
        <f>Kotikuntakorvaus!F280</f>
        <v>302459.36790000001</v>
      </c>
      <c r="R278" s="341">
        <f>+Yhteenveto[[#This Row],[Kunnan  peruspalvelujen valtionosuus ]]+Yhteenveto[[#This Row],[Veroperustemuutoksista johtuvien veromenetysten korvaus]]+Yhteenveto[[#This Row],[Kotikuntakorvaus, netto]]</f>
        <v>7099447.6620503245</v>
      </c>
      <c r="S278" s="11"/>
      <c r="T278"/>
    </row>
    <row r="279" spans="1:20" ht="15" x14ac:dyDescent="0.25">
      <c r="A279" s="32">
        <v>905</v>
      </c>
      <c r="B279" s="13" t="s">
        <v>284</v>
      </c>
      <c r="C279" s="15">
        <v>70361</v>
      </c>
      <c r="D279" s="15">
        <f>Ikärakenne[[#This Row],[Laskennalliset kustannukset, IKÄRAKENNE yhteensä, €]]</f>
        <v>107594685.84999999</v>
      </c>
      <c r="E279" s="15">
        <f>'Lask. kustannukset MUUT'!AD285</f>
        <v>34768420.569040343</v>
      </c>
      <c r="F279" s="231">
        <f>Yhteenveto[[#This Row],[Ikärakenne, laskennallinen kustannus]]+Yhteenveto[[#This Row],[Muut laskennalliset kustannukset ]]</f>
        <v>142363106.41904032</v>
      </c>
      <c r="G279" s="451">
        <v>1516.35</v>
      </c>
      <c r="H279" s="17">
        <v>106691902.34999999</v>
      </c>
      <c r="I279" s="339">
        <f>Yhteenveto[[#This Row],[Laskennalliset kustannukset yhteensä]]-Yhteenveto[[#This Row],[Omarahoitusosuus, €]]</f>
        <v>35671204.069040328</v>
      </c>
      <c r="J279" s="33">
        <f>Lisäosat!U280</f>
        <v>3884535.874360295</v>
      </c>
      <c r="K279" s="34">
        <f>'Muut lis_väh'!Q277</f>
        <v>-24900761.758680999</v>
      </c>
      <c r="L279" s="231">
        <f>Yhteenveto[[#This Row],[Valtionosuus omarahoitusosuuden jälkeen (välisumma)]]+Yhteenveto[[#This Row],[Lisäosat yhteensä]]+Yhteenveto[[#This Row],[Valtionosuuteen tehtävät vähennykset ja lisäykset, netto]]</f>
        <v>14654978.184719622</v>
      </c>
      <c r="M279" s="34">
        <f>'Verotuloihin perust tasaus'!N284</f>
        <v>5778898.0980518404</v>
      </c>
      <c r="N279" s="303">
        <f>SUM(Yhteenveto[[#This Row],[Valtionosuus ennen verotuloihin perustuvaa valtionosuuden tasausta]]+Yhteenveto[[#This Row],[Verotuloihin perustuva valtionosuuden tasaus]])</f>
        <v>20433876.282771461</v>
      </c>
      <c r="O279" s="241">
        <f>Verokorvaukset!G277</f>
        <v>7846715.5766065018</v>
      </c>
      <c r="P279" s="372">
        <f>SUM(Yhteenveto[[#This Row],[Kunnan  peruspalvelujen valtionosuus ]:[Veroperustemuutoksista johtuvien veromenetysten korvaus]])</f>
        <v>28280591.859377962</v>
      </c>
      <c r="Q279" s="34">
        <f>Kotikuntakorvaus!F281</f>
        <v>-6245081.6810400002</v>
      </c>
      <c r="R279" s="341">
        <f>+Yhteenveto[[#This Row],[Kunnan  peruspalvelujen valtionosuus ]]+Yhteenveto[[#This Row],[Veroperustemuutoksista johtuvien veromenetysten korvaus]]+Yhteenveto[[#This Row],[Kotikuntakorvaus, netto]]</f>
        <v>22035510.178337961</v>
      </c>
      <c r="S279" s="11"/>
      <c r="T279"/>
    </row>
    <row r="280" spans="1:20" ht="15" x14ac:dyDescent="0.25">
      <c r="A280" s="32">
        <v>908</v>
      </c>
      <c r="B280" s="13" t="s">
        <v>285</v>
      </c>
      <c r="C280" s="15">
        <v>20847</v>
      </c>
      <c r="D280" s="15">
        <f>Ikärakenne[[#This Row],[Laskennalliset kustannukset, IKÄRAKENNE yhteensä, €]]</f>
        <v>33326898.690000001</v>
      </c>
      <c r="E280" s="15">
        <f>'Lask. kustannukset MUUT'!AD286</f>
        <v>5972952.7248035055</v>
      </c>
      <c r="F280" s="231">
        <f>Yhteenveto[[#This Row],[Ikärakenne, laskennallinen kustannus]]+Yhteenveto[[#This Row],[Muut laskennalliset kustannukset ]]</f>
        <v>39299851.414803505</v>
      </c>
      <c r="G280" s="451">
        <v>1516.35</v>
      </c>
      <c r="H280" s="17">
        <v>31611348.449999999</v>
      </c>
      <c r="I280" s="339">
        <f>Yhteenveto[[#This Row],[Laskennalliset kustannukset yhteensä]]-Yhteenveto[[#This Row],[Omarahoitusosuus, €]]</f>
        <v>7688502.9648035057</v>
      </c>
      <c r="J280" s="33">
        <f>Lisäosat!U281</f>
        <v>748717.81753721461</v>
      </c>
      <c r="K280" s="34">
        <f>'Muut lis_väh'!Q278</f>
        <v>-3994228.5871671913</v>
      </c>
      <c r="L280" s="231">
        <f>Yhteenveto[[#This Row],[Valtionosuus omarahoitusosuuden jälkeen (välisumma)]]+Yhteenveto[[#This Row],[Lisäosat yhteensä]]+Yhteenveto[[#This Row],[Valtionosuuteen tehtävät vähennykset ja lisäykset, netto]]</f>
        <v>4442992.195173529</v>
      </c>
      <c r="M280" s="34">
        <f>'Verotuloihin perust tasaus'!N285</f>
        <v>4213407.5614008997</v>
      </c>
      <c r="N280" s="303">
        <f>SUM(Yhteenveto[[#This Row],[Valtionosuus ennen verotuloihin perustuvaa valtionosuuden tasausta]]+Yhteenveto[[#This Row],[Verotuloihin perustuva valtionosuuden tasaus]])</f>
        <v>8656399.7565744296</v>
      </c>
      <c r="O280" s="241">
        <f>Verokorvaukset!G278</f>
        <v>1377826.1569451143</v>
      </c>
      <c r="P280" s="372">
        <f>SUM(Yhteenveto[[#This Row],[Kunnan  peruspalvelujen valtionosuus ]:[Veroperustemuutoksista johtuvien veromenetysten korvaus]])</f>
        <v>10034225.913519545</v>
      </c>
      <c r="Q280" s="34">
        <f>Kotikuntakorvaus!F282</f>
        <v>170790.77892000007</v>
      </c>
      <c r="R280" s="341">
        <f>+Yhteenveto[[#This Row],[Kunnan  peruspalvelujen valtionosuus ]]+Yhteenveto[[#This Row],[Veroperustemuutoksista johtuvien veromenetysten korvaus]]+Yhteenveto[[#This Row],[Kotikuntakorvaus, netto]]</f>
        <v>10205016.692439545</v>
      </c>
      <c r="S280" s="11"/>
      <c r="T280"/>
    </row>
    <row r="281" spans="1:20" ht="15" x14ac:dyDescent="0.25">
      <c r="A281" s="32">
        <v>915</v>
      </c>
      <c r="B281" s="13" t="s">
        <v>286</v>
      </c>
      <c r="C281" s="15">
        <v>19669</v>
      </c>
      <c r="D281" s="15">
        <f>Ikärakenne[[#This Row],[Laskennalliset kustannukset, IKÄRAKENNE yhteensä, €]]</f>
        <v>24663719.819999997</v>
      </c>
      <c r="E281" s="15">
        <f>'Lask. kustannukset MUUT'!AD287</f>
        <v>6517596.1935734861</v>
      </c>
      <c r="F281" s="231">
        <f>Yhteenveto[[#This Row],[Ikärakenne, laskennallinen kustannus]]+Yhteenveto[[#This Row],[Muut laskennalliset kustannukset ]]</f>
        <v>31181316.013573483</v>
      </c>
      <c r="G281" s="451">
        <v>1516.35</v>
      </c>
      <c r="H281" s="17">
        <v>29825088.149999999</v>
      </c>
      <c r="I281" s="339">
        <f>Yhteenveto[[#This Row],[Laskennalliset kustannukset yhteensä]]-Yhteenveto[[#This Row],[Omarahoitusosuus, €]]</f>
        <v>1356227.8635734841</v>
      </c>
      <c r="J281" s="33">
        <f>Lisäosat!U282</f>
        <v>845349.45805128384</v>
      </c>
      <c r="K281" s="34">
        <f>'Muut lis_väh'!Q279</f>
        <v>-1590385.0854872672</v>
      </c>
      <c r="L281" s="231">
        <f>Yhteenveto[[#This Row],[Valtionosuus omarahoitusosuuden jälkeen (välisumma)]]+Yhteenveto[[#This Row],[Lisäosat yhteensä]]+Yhteenveto[[#This Row],[Valtionosuuteen tehtävät vähennykset ja lisäykset, netto]]</f>
        <v>611192.23613750073</v>
      </c>
      <c r="M281" s="34">
        <f>'Verotuloihin perust tasaus'!N286</f>
        <v>6071092.4517369559</v>
      </c>
      <c r="N281" s="303">
        <f>SUM(Yhteenveto[[#This Row],[Valtionosuus ennen verotuloihin perustuvaa valtionosuuden tasausta]]+Yhteenveto[[#This Row],[Verotuloihin perustuva valtionosuuden tasaus]])</f>
        <v>6682284.6878744569</v>
      </c>
      <c r="O281" s="241">
        <f>Verokorvaukset!G279</f>
        <v>1910218.2782958471</v>
      </c>
      <c r="P281" s="372">
        <f>SUM(Yhteenveto[[#This Row],[Kunnan  peruspalvelujen valtionosuus ]:[Veroperustemuutoksista johtuvien veromenetysten korvaus]])</f>
        <v>8592502.9661703035</v>
      </c>
      <c r="Q281" s="34">
        <f>Kotikuntakorvaus!F283</f>
        <v>160189.28220000007</v>
      </c>
      <c r="R281" s="341">
        <f>+Yhteenveto[[#This Row],[Kunnan  peruspalvelujen valtionosuus ]]+Yhteenveto[[#This Row],[Veroperustemuutoksista johtuvien veromenetysten korvaus]]+Yhteenveto[[#This Row],[Kotikuntakorvaus, netto]]</f>
        <v>8752692.2483703028</v>
      </c>
      <c r="S281" s="11"/>
      <c r="T281"/>
    </row>
    <row r="282" spans="1:20" ht="15" x14ac:dyDescent="0.25">
      <c r="A282" s="32">
        <v>918</v>
      </c>
      <c r="B282" s="13" t="s">
        <v>287</v>
      </c>
      <c r="C282" s="15">
        <v>2246</v>
      </c>
      <c r="D282" s="15">
        <f>Ikärakenne[[#This Row],[Laskennalliset kustannukset, IKÄRAKENNE yhteensä, €]]</f>
        <v>3429738.1</v>
      </c>
      <c r="E282" s="15">
        <f>'Lask. kustannukset MUUT'!AD288</f>
        <v>780136.3433931761</v>
      </c>
      <c r="F282" s="231">
        <f>Yhteenveto[[#This Row],[Ikärakenne, laskennallinen kustannus]]+Yhteenveto[[#This Row],[Muut laskennalliset kustannukset ]]</f>
        <v>4209874.4433931764</v>
      </c>
      <c r="G282" s="451">
        <v>1516.35</v>
      </c>
      <c r="H282" s="17">
        <v>3405722.0999999996</v>
      </c>
      <c r="I282" s="339">
        <f>Yhteenveto[[#This Row],[Laskennalliset kustannukset yhteensä]]-Yhteenveto[[#This Row],[Omarahoitusosuus, €]]</f>
        <v>804152.34339317679</v>
      </c>
      <c r="J282" s="33">
        <f>Lisäosat!U283</f>
        <v>62568.442629466736</v>
      </c>
      <c r="K282" s="34">
        <f>'Muut lis_väh'!Q280</f>
        <v>-256668.25855595531</v>
      </c>
      <c r="L282" s="231">
        <f>Yhteenveto[[#This Row],[Valtionosuus omarahoitusosuuden jälkeen (välisumma)]]+Yhteenveto[[#This Row],[Lisäosat yhteensä]]+Yhteenveto[[#This Row],[Valtionosuuteen tehtävät vähennykset ja lisäykset, netto]]</f>
        <v>610052.52746668831</v>
      </c>
      <c r="M282" s="34">
        <f>'Verotuloihin perust tasaus'!N287</f>
        <v>1138405.1746683978</v>
      </c>
      <c r="N282" s="303">
        <f>SUM(Yhteenveto[[#This Row],[Valtionosuus ennen verotuloihin perustuvaa valtionosuuden tasausta]]+Yhteenveto[[#This Row],[Verotuloihin perustuva valtionosuuden tasaus]])</f>
        <v>1748457.7021350861</v>
      </c>
      <c r="O282" s="241">
        <f>Verokorvaukset!G280</f>
        <v>376944.46345040615</v>
      </c>
      <c r="P282" s="372">
        <f>SUM(Yhteenveto[[#This Row],[Kunnan  peruspalvelujen valtionosuus ]:[Veroperustemuutoksista johtuvien veromenetysten korvaus]])</f>
        <v>2125402.1655854923</v>
      </c>
      <c r="Q282" s="34">
        <f>Kotikuntakorvaus!F284</f>
        <v>48423.503100000002</v>
      </c>
      <c r="R282" s="341">
        <f>+Yhteenveto[[#This Row],[Kunnan  peruspalvelujen valtionosuus ]]+Yhteenveto[[#This Row],[Veroperustemuutoksista johtuvien veromenetysten korvaus]]+Yhteenveto[[#This Row],[Kotikuntakorvaus, netto]]</f>
        <v>2173825.6686854921</v>
      </c>
      <c r="S282" s="11"/>
      <c r="T282"/>
    </row>
    <row r="283" spans="1:20" ht="15" x14ac:dyDescent="0.25">
      <c r="A283" s="32">
        <v>921</v>
      </c>
      <c r="B283" s="13" t="s">
        <v>288</v>
      </c>
      <c r="C283" s="15">
        <v>1851</v>
      </c>
      <c r="D283" s="15">
        <f>Ikärakenne[[#This Row],[Laskennalliset kustannukset, IKÄRAKENNE yhteensä, €]]</f>
        <v>1920221.9799999997</v>
      </c>
      <c r="E283" s="15">
        <f>'Lask. kustannukset MUUT'!AD289</f>
        <v>738726.23776524561</v>
      </c>
      <c r="F283" s="231">
        <f>Yhteenveto[[#This Row],[Ikärakenne, laskennallinen kustannus]]+Yhteenveto[[#This Row],[Muut laskennalliset kustannukset ]]</f>
        <v>2658948.2177652456</v>
      </c>
      <c r="G283" s="451">
        <v>1516.35</v>
      </c>
      <c r="H283" s="17">
        <v>2806763.8499999996</v>
      </c>
      <c r="I283" s="339">
        <f>Yhteenveto[[#This Row],[Laskennalliset kustannukset yhteensä]]-Yhteenveto[[#This Row],[Omarahoitusosuus, €]]</f>
        <v>-147815.63223475404</v>
      </c>
      <c r="J283" s="33">
        <f>Lisäosat!U284</f>
        <v>661000.51657423656</v>
      </c>
      <c r="K283" s="34">
        <f>'Muut lis_väh'!Q281</f>
        <v>581114.9045334165</v>
      </c>
      <c r="L283" s="231">
        <f>Yhteenveto[[#This Row],[Valtionosuus omarahoitusosuuden jälkeen (välisumma)]]+Yhteenveto[[#This Row],[Lisäosat yhteensä]]+Yhteenveto[[#This Row],[Valtionosuuteen tehtävät vähennykset ja lisäykset, netto]]</f>
        <v>1094299.788872899</v>
      </c>
      <c r="M283" s="34">
        <f>'Verotuloihin perust tasaus'!N288</f>
        <v>1146270.738509001</v>
      </c>
      <c r="N283" s="303">
        <f>SUM(Yhteenveto[[#This Row],[Valtionosuus ennen verotuloihin perustuvaa valtionosuuden tasausta]]+Yhteenveto[[#This Row],[Verotuloihin perustuva valtionosuuden tasaus]])</f>
        <v>2240570.5273818998</v>
      </c>
      <c r="O283" s="241">
        <f>Verokorvaukset!G281</f>
        <v>401313.38817229628</v>
      </c>
      <c r="P283" s="372">
        <f>SUM(Yhteenveto[[#This Row],[Kunnan  peruspalvelujen valtionosuus ]:[Veroperustemuutoksista johtuvien veromenetysten korvaus]])</f>
        <v>2641883.9155541961</v>
      </c>
      <c r="Q283" s="34">
        <f>Kotikuntakorvaus!F285</f>
        <v>291957.88529999997</v>
      </c>
      <c r="R283" s="341">
        <f>+Yhteenveto[[#This Row],[Kunnan  peruspalvelujen valtionosuus ]]+Yhteenveto[[#This Row],[Veroperustemuutoksista johtuvien veromenetysten korvaus]]+Yhteenveto[[#This Row],[Kotikuntakorvaus, netto]]</f>
        <v>2933841.8008541958</v>
      </c>
      <c r="S283" s="11"/>
      <c r="T283"/>
    </row>
    <row r="284" spans="1:20" ht="15" x14ac:dyDescent="0.25">
      <c r="A284" s="32">
        <v>922</v>
      </c>
      <c r="B284" s="13" t="s">
        <v>289</v>
      </c>
      <c r="C284" s="15">
        <v>4511</v>
      </c>
      <c r="D284" s="15">
        <f>Ikärakenne[[#This Row],[Laskennalliset kustannukset, IKÄRAKENNE yhteensä, €]]</f>
        <v>9296406.1100000013</v>
      </c>
      <c r="E284" s="15">
        <f>'Lask. kustannukset MUUT'!AD290</f>
        <v>911896.49441964389</v>
      </c>
      <c r="F284" s="231">
        <f>Yhteenveto[[#This Row],[Ikärakenne, laskennallinen kustannus]]+Yhteenveto[[#This Row],[Muut laskennalliset kustannukset ]]</f>
        <v>10208302.604419645</v>
      </c>
      <c r="G284" s="451">
        <v>1516.35</v>
      </c>
      <c r="H284" s="17">
        <v>6840254.8499999996</v>
      </c>
      <c r="I284" s="339">
        <f>Yhteenveto[[#This Row],[Laskennalliset kustannukset yhteensä]]-Yhteenveto[[#This Row],[Omarahoitusosuus, €]]</f>
        <v>3368047.7544196453</v>
      </c>
      <c r="J284" s="33">
        <f>Lisäosat!U285</f>
        <v>160057.39114394982</v>
      </c>
      <c r="K284" s="34">
        <f>'Muut lis_väh'!Q282</f>
        <v>-431371.49126732146</v>
      </c>
      <c r="L284" s="231">
        <f>Yhteenveto[[#This Row],[Valtionosuus omarahoitusosuuden jälkeen (välisumma)]]+Yhteenveto[[#This Row],[Lisäosat yhteensä]]+Yhteenveto[[#This Row],[Valtionosuuteen tehtävät vähennykset ja lisäykset, netto]]</f>
        <v>3096733.6542962734</v>
      </c>
      <c r="M284" s="34">
        <f>'Verotuloihin perust tasaus'!N289</f>
        <v>1055370.282063067</v>
      </c>
      <c r="N284" s="303">
        <f>SUM(Yhteenveto[[#This Row],[Valtionosuus ennen verotuloihin perustuvaa valtionosuuden tasausta]]+Yhteenveto[[#This Row],[Verotuloihin perustuva valtionosuuden tasaus]])</f>
        <v>4152103.9363593403</v>
      </c>
      <c r="O284" s="241">
        <f>Verokorvaukset!G282</f>
        <v>367869.55564762198</v>
      </c>
      <c r="P284" s="372">
        <f>SUM(Yhteenveto[[#This Row],[Kunnan  peruspalvelujen valtionosuus ]:[Veroperustemuutoksista johtuvien veromenetysten korvaus]])</f>
        <v>4519973.4920069622</v>
      </c>
      <c r="Q284" s="34">
        <f>Kotikuntakorvaus!F286</f>
        <v>105014.82600000006</v>
      </c>
      <c r="R284" s="341">
        <f>+Yhteenveto[[#This Row],[Kunnan  peruspalvelujen valtionosuus ]]+Yhteenveto[[#This Row],[Veroperustemuutoksista johtuvien veromenetysten korvaus]]+Yhteenveto[[#This Row],[Kotikuntakorvaus, netto]]</f>
        <v>4624988.3180069625</v>
      </c>
      <c r="S284" s="11"/>
      <c r="T284"/>
    </row>
    <row r="285" spans="1:20" ht="15" x14ac:dyDescent="0.25">
      <c r="A285" s="32">
        <v>924</v>
      </c>
      <c r="B285" s="13" t="s">
        <v>290</v>
      </c>
      <c r="C285" s="15">
        <v>2931</v>
      </c>
      <c r="D285" s="15">
        <f>Ikärakenne[[#This Row],[Laskennalliset kustannukset, IKÄRAKENNE yhteensä, €]]</f>
        <v>4583450.3</v>
      </c>
      <c r="E285" s="15">
        <f>'Lask. kustannukset MUUT'!AD291</f>
        <v>909698.96073584992</v>
      </c>
      <c r="F285" s="231">
        <f>Yhteenveto[[#This Row],[Ikärakenne, laskennallinen kustannus]]+Yhteenveto[[#This Row],[Muut laskennalliset kustannukset ]]</f>
        <v>5493149.2607358498</v>
      </c>
      <c r="G285" s="451">
        <v>1516.35</v>
      </c>
      <c r="H285" s="17">
        <v>4444421.8499999996</v>
      </c>
      <c r="I285" s="339">
        <f>Yhteenveto[[#This Row],[Laskennalliset kustannukset yhteensä]]-Yhteenveto[[#This Row],[Omarahoitusosuus, €]]</f>
        <v>1048727.4107358502</v>
      </c>
      <c r="J285" s="33">
        <f>Lisäosat!U286</f>
        <v>283024.26114938117</v>
      </c>
      <c r="K285" s="34">
        <f>'Muut lis_väh'!Q283</f>
        <v>-35700.988929905987</v>
      </c>
      <c r="L285" s="231">
        <f>Yhteenveto[[#This Row],[Valtionosuus omarahoitusosuuden jälkeen (välisumma)]]+Yhteenveto[[#This Row],[Lisäosat yhteensä]]+Yhteenveto[[#This Row],[Valtionosuuteen tehtävät vähennykset ja lisäykset, netto]]</f>
        <v>1296050.6829553256</v>
      </c>
      <c r="M285" s="34">
        <f>'Verotuloihin perust tasaus'!N290</f>
        <v>1645721.3844789434</v>
      </c>
      <c r="N285" s="303">
        <f>SUM(Yhteenveto[[#This Row],[Valtionosuus ennen verotuloihin perustuvaa valtionosuuden tasausta]]+Yhteenveto[[#This Row],[Verotuloihin perustuva valtionosuuden tasaus]])</f>
        <v>2941772.067434269</v>
      </c>
      <c r="O285" s="241">
        <f>Verokorvaukset!G283</f>
        <v>538404.00710856263</v>
      </c>
      <c r="P285" s="372">
        <f>SUM(Yhteenveto[[#This Row],[Kunnan  peruspalvelujen valtionosuus ]:[Veroperustemuutoksista johtuvien veromenetysten korvaus]])</f>
        <v>3480176.0745428316</v>
      </c>
      <c r="Q285" s="34">
        <f>Kotikuntakorvaus!F287</f>
        <v>-16669.01999999999</v>
      </c>
      <c r="R285" s="341">
        <f>+Yhteenveto[[#This Row],[Kunnan  peruspalvelujen valtionosuus ]]+Yhteenveto[[#This Row],[Veroperustemuutoksista johtuvien veromenetysten korvaus]]+Yhteenveto[[#This Row],[Kotikuntakorvaus, netto]]</f>
        <v>3463507.0545428316</v>
      </c>
      <c r="S285" s="11"/>
      <c r="T285"/>
    </row>
    <row r="286" spans="1:20" ht="15" x14ac:dyDescent="0.25">
      <c r="A286" s="32">
        <v>925</v>
      </c>
      <c r="B286" s="13" t="s">
        <v>291</v>
      </c>
      <c r="C286" s="15">
        <v>3352</v>
      </c>
      <c r="D286" s="15">
        <f>Ikärakenne[[#This Row],[Laskennalliset kustannukset, IKÄRAKENNE yhteensä, €]]</f>
        <v>5373844.71</v>
      </c>
      <c r="E286" s="15">
        <f>'Lask. kustannukset MUUT'!AD292</f>
        <v>1510282.6438090489</v>
      </c>
      <c r="F286" s="231">
        <f>Yhteenveto[[#This Row],[Ikärakenne, laskennallinen kustannus]]+Yhteenveto[[#This Row],[Muut laskennalliset kustannukset ]]</f>
        <v>6884127.3538090494</v>
      </c>
      <c r="G286" s="451">
        <v>1516.35</v>
      </c>
      <c r="H286" s="17">
        <v>5082805.1999999993</v>
      </c>
      <c r="I286" s="339">
        <f>Yhteenveto[[#This Row],[Laskennalliset kustannukset yhteensä]]-Yhteenveto[[#This Row],[Omarahoitusosuus, €]]</f>
        <v>1801322.1538090501</v>
      </c>
      <c r="J286" s="33">
        <f>Lisäosat!U287</f>
        <v>322683.73323384218</v>
      </c>
      <c r="K286" s="34">
        <f>'Muut lis_väh'!Q284</f>
        <v>1728579.0711100744</v>
      </c>
      <c r="L286" s="231">
        <f>Yhteenveto[[#This Row],[Valtionosuus omarahoitusosuuden jälkeen (välisumma)]]+Yhteenveto[[#This Row],[Lisäosat yhteensä]]+Yhteenveto[[#This Row],[Valtionosuuteen tehtävät vähennykset ja lisäykset, netto]]</f>
        <v>3852584.9581529666</v>
      </c>
      <c r="M286" s="34">
        <f>'Verotuloihin perust tasaus'!N291</f>
        <v>120509.79003321423</v>
      </c>
      <c r="N286" s="303">
        <f>SUM(Yhteenveto[[#This Row],[Valtionosuus ennen verotuloihin perustuvaa valtionosuuden tasausta]]+Yhteenveto[[#This Row],[Verotuloihin perustuva valtionosuuden tasaus]])</f>
        <v>3973094.7481861808</v>
      </c>
      <c r="O286" s="241">
        <f>Verokorvaukset!G284</f>
        <v>636357.20657211659</v>
      </c>
      <c r="P286" s="372">
        <f>SUM(Yhteenveto[[#This Row],[Kunnan  peruspalvelujen valtionosuus ]:[Veroperustemuutoksista johtuvien veromenetysten korvaus]])</f>
        <v>4609451.9547582977</v>
      </c>
      <c r="Q286" s="34">
        <f>Kotikuntakorvaus!F288</f>
        <v>34921.596899999975</v>
      </c>
      <c r="R286" s="341">
        <f>+Yhteenveto[[#This Row],[Kunnan  peruspalvelujen valtionosuus ]]+Yhteenveto[[#This Row],[Veroperustemuutoksista johtuvien veromenetysten korvaus]]+Yhteenveto[[#This Row],[Kotikuntakorvaus, netto]]</f>
        <v>4644373.5516582979</v>
      </c>
      <c r="S286" s="11"/>
      <c r="T286"/>
    </row>
    <row r="287" spans="1:20" ht="15" x14ac:dyDescent="0.25">
      <c r="A287" s="32">
        <v>927</v>
      </c>
      <c r="B287" s="13" t="s">
        <v>292</v>
      </c>
      <c r="C287" s="15">
        <v>28799</v>
      </c>
      <c r="D287" s="15">
        <f>Ikärakenne[[#This Row],[Laskennalliset kustannukset, IKÄRAKENNE yhteensä, €]]</f>
        <v>51855509.330000006</v>
      </c>
      <c r="E287" s="15">
        <f>'Lask. kustannukset MUUT'!AD293</f>
        <v>8304090.5383536071</v>
      </c>
      <c r="F287" s="231">
        <f>Yhteenveto[[#This Row],[Ikärakenne, laskennallinen kustannus]]+Yhteenveto[[#This Row],[Muut laskennalliset kustannukset ]]</f>
        <v>60159599.868353613</v>
      </c>
      <c r="G287" s="451">
        <v>1516.35</v>
      </c>
      <c r="H287" s="17">
        <v>43669363.649999999</v>
      </c>
      <c r="I287" s="339">
        <f>Yhteenveto[[#This Row],[Laskennalliset kustannukset yhteensä]]-Yhteenveto[[#This Row],[Omarahoitusosuus, €]]</f>
        <v>16490236.218353614</v>
      </c>
      <c r="J287" s="33">
        <f>Lisäosat!U288</f>
        <v>824905.37354417145</v>
      </c>
      <c r="K287" s="34">
        <f>'Muut lis_väh'!Q285</f>
        <v>-1253013.570316609</v>
      </c>
      <c r="L287" s="231">
        <f>Yhteenveto[[#This Row],[Valtionosuus omarahoitusosuuden jälkeen (välisumma)]]+Yhteenveto[[#This Row],[Lisäosat yhteensä]]+Yhteenveto[[#This Row],[Valtionosuuteen tehtävät vähennykset ja lisäykset, netto]]</f>
        <v>16062128.021581177</v>
      </c>
      <c r="M287" s="34">
        <f>'Verotuloihin perust tasaus'!N292</f>
        <v>1520757.6495370311</v>
      </c>
      <c r="N287" s="303">
        <f>SUM(Yhteenveto[[#This Row],[Valtionosuus ennen verotuloihin perustuvaa valtionosuuden tasausta]]+Yhteenveto[[#This Row],[Verotuloihin perustuva valtionosuuden tasaus]])</f>
        <v>17582885.671118207</v>
      </c>
      <c r="O287" s="241">
        <f>Verokorvaukset!G285</f>
        <v>2309079.3738201298</v>
      </c>
      <c r="P287" s="372">
        <f>SUM(Yhteenveto[[#This Row],[Kunnan  peruspalvelujen valtionosuus ]:[Veroperustemuutoksista johtuvien veromenetysten korvaus]])</f>
        <v>19891965.044938337</v>
      </c>
      <c r="Q287" s="34">
        <f>Kotikuntakorvaus!F289</f>
        <v>-46606.579919999931</v>
      </c>
      <c r="R287" s="341">
        <f>+Yhteenveto[[#This Row],[Kunnan  peruspalvelujen valtionosuus ]]+Yhteenveto[[#This Row],[Veroperustemuutoksista johtuvien veromenetysten korvaus]]+Yhteenveto[[#This Row],[Kotikuntakorvaus, netto]]</f>
        <v>19845358.465018336</v>
      </c>
      <c r="S287" s="11"/>
      <c r="T287"/>
    </row>
    <row r="288" spans="1:20" ht="15" x14ac:dyDescent="0.25">
      <c r="A288" s="32">
        <v>931</v>
      </c>
      <c r="B288" s="13" t="s">
        <v>293</v>
      </c>
      <c r="C288" s="15">
        <v>5764</v>
      </c>
      <c r="D288" s="15">
        <f>Ikärakenne[[#This Row],[Laskennalliset kustannukset, IKÄRAKENNE yhteensä, €]]</f>
        <v>7224184.21</v>
      </c>
      <c r="E288" s="15">
        <f>'Lask. kustannukset MUUT'!AD294</f>
        <v>2189323.3892976604</v>
      </c>
      <c r="F288" s="231">
        <f>Yhteenveto[[#This Row],[Ikärakenne, laskennallinen kustannus]]+Yhteenveto[[#This Row],[Muut laskennalliset kustannukset ]]</f>
        <v>9413507.5992976613</v>
      </c>
      <c r="G288" s="451">
        <v>1516.35</v>
      </c>
      <c r="H288" s="17">
        <v>8740241.4000000004</v>
      </c>
      <c r="I288" s="339">
        <f>Yhteenveto[[#This Row],[Laskennalliset kustannukset yhteensä]]-Yhteenveto[[#This Row],[Omarahoitusosuus, €]]</f>
        <v>673266.19929766096</v>
      </c>
      <c r="J288" s="33">
        <f>Lisäosat!U289</f>
        <v>1040975.9906152008</v>
      </c>
      <c r="K288" s="34">
        <f>'Muut lis_väh'!Q286</f>
        <v>3299722.2925080736</v>
      </c>
      <c r="L288" s="231">
        <f>Yhteenveto[[#This Row],[Valtionosuus omarahoitusosuuden jälkeen (välisumma)]]+Yhteenveto[[#This Row],[Lisäosat yhteensä]]+Yhteenveto[[#This Row],[Valtionosuuteen tehtävät vähennykset ja lisäykset, netto]]</f>
        <v>5013964.4824209353</v>
      </c>
      <c r="M288" s="34">
        <f>'Verotuloihin perust tasaus'!N293</f>
        <v>1778817.1470308185</v>
      </c>
      <c r="N288" s="303">
        <f>SUM(Yhteenveto[[#This Row],[Valtionosuus ennen verotuloihin perustuvaa valtionosuuden tasausta]]+Yhteenveto[[#This Row],[Verotuloihin perustuva valtionosuuden tasaus]])</f>
        <v>6792781.6294517536</v>
      </c>
      <c r="O288" s="241">
        <f>Verokorvaukset!G286</f>
        <v>980124.79514343746</v>
      </c>
      <c r="P288" s="372">
        <f>SUM(Yhteenveto[[#This Row],[Kunnan  peruspalvelujen valtionosuus ]:[Veroperustemuutoksista johtuvien veromenetysten korvaus]])</f>
        <v>7772906.4245951911</v>
      </c>
      <c r="Q288" s="34">
        <f>Kotikuntakorvaus!F290</f>
        <v>-79956.288234000094</v>
      </c>
      <c r="R288" s="341">
        <f>+Yhteenveto[[#This Row],[Kunnan  peruspalvelujen valtionosuus ]]+Yhteenveto[[#This Row],[Veroperustemuutoksista johtuvien veromenetysten korvaus]]+Yhteenveto[[#This Row],[Kotikuntakorvaus, netto]]</f>
        <v>7692950.136361191</v>
      </c>
      <c r="S288" s="11"/>
      <c r="T288"/>
    </row>
    <row r="289" spans="1:20" ht="15" x14ac:dyDescent="0.25">
      <c r="A289" s="32">
        <v>934</v>
      </c>
      <c r="B289" s="13" t="s">
        <v>294</v>
      </c>
      <c r="C289" s="15">
        <v>2607</v>
      </c>
      <c r="D289" s="15">
        <f>Ikärakenne[[#This Row],[Laskennalliset kustannukset, IKÄRAKENNE yhteensä, €]]</f>
        <v>3704191.0400000005</v>
      </c>
      <c r="E289" s="15">
        <f>'Lask. kustannukset MUUT'!AD295</f>
        <v>659431.78181583085</v>
      </c>
      <c r="F289" s="231">
        <f>Yhteenveto[[#This Row],[Ikärakenne, laskennallinen kustannus]]+Yhteenveto[[#This Row],[Muut laskennalliset kustannukset ]]</f>
        <v>4363622.8218158316</v>
      </c>
      <c r="G289" s="451">
        <v>1516.35</v>
      </c>
      <c r="H289" s="17">
        <v>3953124.4499999997</v>
      </c>
      <c r="I289" s="339">
        <f>Yhteenveto[[#This Row],[Laskennalliset kustannukset yhteensä]]-Yhteenveto[[#This Row],[Omarahoitusosuus, €]]</f>
        <v>410498.37181583187</v>
      </c>
      <c r="J289" s="33">
        <f>Lisäosat!U290</f>
        <v>187697.56783256351</v>
      </c>
      <c r="K289" s="34">
        <f>'Muut lis_väh'!Q287</f>
        <v>164006.92816114848</v>
      </c>
      <c r="L289" s="231">
        <f>Yhteenveto[[#This Row],[Valtionosuus omarahoitusosuuden jälkeen (välisumma)]]+Yhteenveto[[#This Row],[Lisäosat yhteensä]]+Yhteenveto[[#This Row],[Valtionosuuteen tehtävät vähennykset ja lisäykset, netto]]</f>
        <v>762202.86780954385</v>
      </c>
      <c r="M289" s="34">
        <f>'Verotuloihin perust tasaus'!N294</f>
        <v>1125777.2486699692</v>
      </c>
      <c r="N289" s="303">
        <f>SUM(Yhteenveto[[#This Row],[Valtionosuus ennen verotuloihin perustuvaa valtionosuuden tasausta]]+Yhteenveto[[#This Row],[Verotuloihin perustuva valtionosuuden tasaus]])</f>
        <v>1887980.116479513</v>
      </c>
      <c r="O289" s="241">
        <f>Verokorvaukset!G287</f>
        <v>366481.13894980727</v>
      </c>
      <c r="P289" s="372">
        <f>SUM(Yhteenveto[[#This Row],[Kunnan  peruspalvelujen valtionosuus ]:[Veroperustemuutoksista johtuvien veromenetysten korvaus]])</f>
        <v>2254461.25542932</v>
      </c>
      <c r="Q289" s="34">
        <f>Kotikuntakorvaus!F291</f>
        <v>-2814897.4073999999</v>
      </c>
      <c r="R289" s="341">
        <f>+Yhteenveto[[#This Row],[Kunnan  peruspalvelujen valtionosuus ]]+Yhteenveto[[#This Row],[Veroperustemuutoksista johtuvien veromenetysten korvaus]]+Yhteenveto[[#This Row],[Kotikuntakorvaus, netto]]</f>
        <v>-560436.15197067987</v>
      </c>
      <c r="S289" s="11"/>
      <c r="T289"/>
    </row>
    <row r="290" spans="1:20" ht="15" x14ac:dyDescent="0.25">
      <c r="A290" s="32">
        <v>935</v>
      </c>
      <c r="B290" s="13" t="s">
        <v>295</v>
      </c>
      <c r="C290" s="15">
        <v>2831</v>
      </c>
      <c r="D290" s="15">
        <f>Ikärakenne[[#This Row],[Laskennalliset kustannukset, IKÄRAKENNE yhteensä, €]]</f>
        <v>3323324.0500000003</v>
      </c>
      <c r="E290" s="15">
        <f>'Lask. kustannukset MUUT'!AD296</f>
        <v>1193918.6777177872</v>
      </c>
      <c r="F290" s="231">
        <f>Yhteenveto[[#This Row],[Ikärakenne, laskennallinen kustannus]]+Yhteenveto[[#This Row],[Muut laskennalliset kustannukset ]]</f>
        <v>4517242.727717787</v>
      </c>
      <c r="G290" s="451">
        <v>1516.35</v>
      </c>
      <c r="H290" s="17">
        <v>4292786.8499999996</v>
      </c>
      <c r="I290" s="339">
        <f>Yhteenveto[[#This Row],[Laskennalliset kustannukset yhteensä]]-Yhteenveto[[#This Row],[Omarahoitusosuus, €]]</f>
        <v>224455.8777177874</v>
      </c>
      <c r="J290" s="33">
        <f>Lisäosat!U291</f>
        <v>221198.33781085588</v>
      </c>
      <c r="K290" s="34">
        <f>'Muut lis_väh'!Q288</f>
        <v>-70698.583101098062</v>
      </c>
      <c r="L290" s="231">
        <f>Yhteenveto[[#This Row],[Valtionosuus omarahoitusosuuden jälkeen (välisumma)]]+Yhteenveto[[#This Row],[Lisäosat yhteensä]]+Yhteenveto[[#This Row],[Valtionosuuteen tehtävät vähennykset ja lisäykset, netto]]</f>
        <v>374955.63242754521</v>
      </c>
      <c r="M290" s="34">
        <f>'Verotuloihin perust tasaus'!N295</f>
        <v>957330.4061472601</v>
      </c>
      <c r="N290" s="303">
        <f>SUM(Yhteenveto[[#This Row],[Valtionosuus ennen verotuloihin perustuvaa valtionosuuden tasausta]]+Yhteenveto[[#This Row],[Verotuloihin perustuva valtionosuuden tasaus]])</f>
        <v>1332286.0385748053</v>
      </c>
      <c r="O290" s="241">
        <f>Verokorvaukset!G288</f>
        <v>426238.98057070939</v>
      </c>
      <c r="P290" s="372">
        <f>SUM(Yhteenveto[[#This Row],[Kunnan  peruspalvelujen valtionosuus ]:[Veroperustemuutoksista johtuvien veromenetysten korvaus]])</f>
        <v>1758525.0191455146</v>
      </c>
      <c r="Q290" s="34">
        <f>Kotikuntakorvaus!F292</f>
        <v>692564.44296000001</v>
      </c>
      <c r="R290" s="341">
        <f>+Yhteenveto[[#This Row],[Kunnan  peruspalvelujen valtionosuus ]]+Yhteenveto[[#This Row],[Veroperustemuutoksista johtuvien veromenetysten korvaus]]+Yhteenveto[[#This Row],[Kotikuntakorvaus, netto]]</f>
        <v>2451089.4621055145</v>
      </c>
      <c r="S290" s="11"/>
      <c r="T290"/>
    </row>
    <row r="291" spans="1:20" ht="15" x14ac:dyDescent="0.25">
      <c r="A291" s="32">
        <v>936</v>
      </c>
      <c r="B291" s="13" t="s">
        <v>296</v>
      </c>
      <c r="C291" s="15">
        <v>6190</v>
      </c>
      <c r="D291" s="15">
        <f>Ikärakenne[[#This Row],[Laskennalliset kustannukset, IKÄRAKENNE yhteensä, €]]</f>
        <v>7932776.8799999999</v>
      </c>
      <c r="E291" s="15">
        <f>'Lask. kustannukset MUUT'!AD297</f>
        <v>2264102.1751642851</v>
      </c>
      <c r="F291" s="231">
        <f>Yhteenveto[[#This Row],[Ikärakenne, laskennallinen kustannus]]+Yhteenveto[[#This Row],[Muut laskennalliset kustannukset ]]</f>
        <v>10196879.055164285</v>
      </c>
      <c r="G291" s="451">
        <v>1516.35</v>
      </c>
      <c r="H291" s="17">
        <v>9386206.5</v>
      </c>
      <c r="I291" s="339">
        <f>Yhteenveto[[#This Row],[Laskennalliset kustannukset yhteensä]]-Yhteenveto[[#This Row],[Omarahoitusosuus, €]]</f>
        <v>810672.555164285</v>
      </c>
      <c r="J291" s="33">
        <f>Lisäosat!U292</f>
        <v>894200.14221800712</v>
      </c>
      <c r="K291" s="34">
        <f>'Muut lis_väh'!Q289</f>
        <v>2231517.9989228384</v>
      </c>
      <c r="L291" s="231">
        <f>Yhteenveto[[#This Row],[Valtionosuus omarahoitusosuuden jälkeen (välisumma)]]+Yhteenveto[[#This Row],[Lisäosat yhteensä]]+Yhteenveto[[#This Row],[Valtionosuuteen tehtävät vähennykset ja lisäykset, netto]]</f>
        <v>3936390.6963051306</v>
      </c>
      <c r="M291" s="34">
        <f>'Verotuloihin perust tasaus'!N296</f>
        <v>2277006.1407105457</v>
      </c>
      <c r="N291" s="303">
        <f>SUM(Yhteenveto[[#This Row],[Valtionosuus ennen verotuloihin perustuvaa valtionosuuden tasausta]]+Yhteenveto[[#This Row],[Verotuloihin perustuva valtionosuuden tasaus]])</f>
        <v>6213396.8370156763</v>
      </c>
      <c r="O291" s="241">
        <f>Verokorvaukset!G289</f>
        <v>1121143.6291099715</v>
      </c>
      <c r="P291" s="372">
        <f>SUM(Yhteenveto[[#This Row],[Kunnan  peruspalvelujen valtionosuus ]:[Veroperustemuutoksista johtuvien veromenetysten korvaus]])</f>
        <v>7334540.4661256475</v>
      </c>
      <c r="Q291" s="34">
        <f>Kotikuntakorvaus!F293</f>
        <v>148270.93290000007</v>
      </c>
      <c r="R291" s="341">
        <f>+Yhteenveto[[#This Row],[Kunnan  peruspalvelujen valtionosuus ]]+Yhteenveto[[#This Row],[Veroperustemuutoksista johtuvien veromenetysten korvaus]]+Yhteenveto[[#This Row],[Kotikuntakorvaus, netto]]</f>
        <v>7482811.3990256479</v>
      </c>
      <c r="S291" s="11"/>
      <c r="T291"/>
    </row>
    <row r="292" spans="1:20" ht="15" x14ac:dyDescent="0.25">
      <c r="A292" s="32">
        <v>946</v>
      </c>
      <c r="B292" s="13" t="s">
        <v>297</v>
      </c>
      <c r="C292" s="15">
        <v>6210</v>
      </c>
      <c r="D292" s="15">
        <f>Ikärakenne[[#This Row],[Laskennalliset kustannukset, IKÄRAKENNE yhteensä, €]]</f>
        <v>11444476.370000001</v>
      </c>
      <c r="E292" s="15">
        <f>'Lask. kustannukset MUUT'!AD298</f>
        <v>3808439.9145610249</v>
      </c>
      <c r="F292" s="231">
        <f>Yhteenveto[[#This Row],[Ikärakenne, laskennallinen kustannus]]+Yhteenveto[[#This Row],[Muut laskennalliset kustannukset ]]</f>
        <v>15252916.284561027</v>
      </c>
      <c r="G292" s="451">
        <v>1516.35</v>
      </c>
      <c r="H292" s="17">
        <v>9416533.5</v>
      </c>
      <c r="I292" s="339">
        <f>Yhteenveto[[#This Row],[Laskennalliset kustannukset yhteensä]]-Yhteenveto[[#This Row],[Omarahoitusosuus, €]]</f>
        <v>5836382.7845610268</v>
      </c>
      <c r="J292" s="33">
        <f>Lisäosat!U293</f>
        <v>368377.25914398814</v>
      </c>
      <c r="K292" s="34">
        <f>'Muut lis_väh'!Q290</f>
        <v>-668792.24417108065</v>
      </c>
      <c r="L292" s="231">
        <f>Yhteenveto[[#This Row],[Valtionosuus omarahoitusosuuden jälkeen (välisumma)]]+Yhteenveto[[#This Row],[Lisäosat yhteensä]]+Yhteenveto[[#This Row],[Valtionosuuteen tehtävät vähennykset ja lisäykset, netto]]</f>
        <v>5535967.7995339334</v>
      </c>
      <c r="M292" s="34">
        <f>'Verotuloihin perust tasaus'!N297</f>
        <v>2228107.1919770367</v>
      </c>
      <c r="N292" s="303">
        <f>SUM(Yhteenveto[[#This Row],[Valtionosuus ennen verotuloihin perustuvaa valtionosuuden tasausta]]+Yhteenveto[[#This Row],[Verotuloihin perustuva valtionosuuden tasaus]])</f>
        <v>7764074.9915109705</v>
      </c>
      <c r="O292" s="241">
        <f>Verokorvaukset!G290</f>
        <v>979120.51997832558</v>
      </c>
      <c r="P292" s="372">
        <f>SUM(Yhteenveto[[#This Row],[Kunnan  peruspalvelujen valtionosuus ]:[Veroperustemuutoksista johtuvien veromenetysten korvaus]])</f>
        <v>8743195.5114892963</v>
      </c>
      <c r="Q292" s="34">
        <f>Kotikuntakorvaus!F294</f>
        <v>-151021.32119999995</v>
      </c>
      <c r="R292" s="341">
        <f>+Yhteenveto[[#This Row],[Kunnan  peruspalvelujen valtionosuus ]]+Yhteenveto[[#This Row],[Veroperustemuutoksista johtuvien veromenetysten korvaus]]+Yhteenveto[[#This Row],[Kotikuntakorvaus, netto]]</f>
        <v>8592174.1902892962</v>
      </c>
      <c r="S292" s="11"/>
      <c r="T292"/>
    </row>
    <row r="293" spans="1:20" ht="15" x14ac:dyDescent="0.25">
      <c r="A293" s="32">
        <v>976</v>
      </c>
      <c r="B293" s="13" t="s">
        <v>298</v>
      </c>
      <c r="C293" s="15">
        <v>3721</v>
      </c>
      <c r="D293" s="15">
        <f>Ikärakenne[[#This Row],[Laskennalliset kustannukset, IKÄRAKENNE yhteensä, €]]</f>
        <v>4464478.17</v>
      </c>
      <c r="E293" s="15">
        <f>'Lask. kustannukset MUUT'!AD299</f>
        <v>2589786.4694887497</v>
      </c>
      <c r="F293" s="231">
        <f>Yhteenveto[[#This Row],[Ikärakenne, laskennallinen kustannus]]+Yhteenveto[[#This Row],[Muut laskennalliset kustannukset ]]</f>
        <v>7054264.6394887492</v>
      </c>
      <c r="G293" s="451">
        <v>1516.35</v>
      </c>
      <c r="H293" s="17">
        <v>5642338.3499999996</v>
      </c>
      <c r="I293" s="339">
        <f>Yhteenveto[[#This Row],[Laskennalliset kustannukset yhteensä]]-Yhteenveto[[#This Row],[Omarahoitusosuus, €]]</f>
        <v>1411926.2894887496</v>
      </c>
      <c r="J293" s="33">
        <f>Lisäosat!U294</f>
        <v>1409550.1843318788</v>
      </c>
      <c r="K293" s="34">
        <f>'Muut lis_väh'!Q291</f>
        <v>-360505.63718632091</v>
      </c>
      <c r="L293" s="231">
        <f>Yhteenveto[[#This Row],[Valtionosuus omarahoitusosuuden jälkeen (välisumma)]]+Yhteenveto[[#This Row],[Lisäosat yhteensä]]+Yhteenveto[[#This Row],[Valtionosuuteen tehtävät vähennykset ja lisäykset, netto]]</f>
        <v>2460970.8366343076</v>
      </c>
      <c r="M293" s="34">
        <f>'Verotuloihin perust tasaus'!N298</f>
        <v>1973527.9257328133</v>
      </c>
      <c r="N293" s="303">
        <f>SUM(Yhteenveto[[#This Row],[Valtionosuus ennen verotuloihin perustuvaa valtionosuuden tasausta]]+Yhteenveto[[#This Row],[Verotuloihin perustuva valtionosuuden tasaus]])</f>
        <v>4434498.7623671209</v>
      </c>
      <c r="O293" s="241">
        <f>Verokorvaukset!G291</f>
        <v>626519.84358243179</v>
      </c>
      <c r="P293" s="372">
        <f>SUM(Yhteenveto[[#This Row],[Kunnan  peruspalvelujen valtionosuus ]:[Veroperustemuutoksista johtuvien veromenetysten korvaus]])</f>
        <v>5061018.6059495527</v>
      </c>
      <c r="Q293" s="34">
        <f>Kotikuntakorvaus!F295</f>
        <v>-197061.15444000004</v>
      </c>
      <c r="R293" s="341">
        <f>+Yhteenveto[[#This Row],[Kunnan  peruspalvelujen valtionosuus ]]+Yhteenveto[[#This Row],[Veroperustemuutoksista johtuvien veromenetysten korvaus]]+Yhteenveto[[#This Row],[Kotikuntakorvaus, netto]]</f>
        <v>4863957.451509553</v>
      </c>
      <c r="S293" s="11"/>
      <c r="T293"/>
    </row>
    <row r="294" spans="1:20" ht="15" x14ac:dyDescent="0.25">
      <c r="A294" s="32">
        <v>977</v>
      </c>
      <c r="B294" s="13" t="s">
        <v>299</v>
      </c>
      <c r="C294" s="15">
        <v>15406</v>
      </c>
      <c r="D294" s="15">
        <f>Ikärakenne[[#This Row],[Laskennalliset kustannukset, IKÄRAKENNE yhteensä, €]]</f>
        <v>32010012.550000001</v>
      </c>
      <c r="E294" s="15">
        <f>'Lask. kustannukset MUUT'!AD300</f>
        <v>3181565.9267460667</v>
      </c>
      <c r="F294" s="231">
        <f>Yhteenveto[[#This Row],[Ikärakenne, laskennallinen kustannus]]+Yhteenveto[[#This Row],[Muut laskennalliset kustannukset ]]</f>
        <v>35191578.476746067</v>
      </c>
      <c r="G294" s="451">
        <v>1516.35</v>
      </c>
      <c r="H294" s="17">
        <v>23360888.099999998</v>
      </c>
      <c r="I294" s="339">
        <f>Yhteenveto[[#This Row],[Laskennalliset kustannukset yhteensä]]-Yhteenveto[[#This Row],[Omarahoitusosuus, €]]</f>
        <v>11830690.37674607</v>
      </c>
      <c r="J294" s="33">
        <f>Lisäosat!U295</f>
        <v>572691.08641499095</v>
      </c>
      <c r="K294" s="34">
        <f>'Muut lis_väh'!Q292</f>
        <v>-2263825.3513906454</v>
      </c>
      <c r="L294" s="231">
        <f>Yhteenveto[[#This Row],[Valtionosuus omarahoitusosuuden jälkeen (välisumma)]]+Yhteenveto[[#This Row],[Lisäosat yhteensä]]+Yhteenveto[[#This Row],[Valtionosuuteen tehtävät vähennykset ja lisäykset, netto]]</f>
        <v>10139556.111770416</v>
      </c>
      <c r="M294" s="34">
        <f>'Verotuloihin perust tasaus'!N299</f>
        <v>5805150.4684643298</v>
      </c>
      <c r="N294" s="303">
        <f>SUM(Yhteenveto[[#This Row],[Valtionosuus ennen verotuloihin perustuvaa valtionosuuden tasausta]]+Yhteenveto[[#This Row],[Verotuloihin perustuva valtionosuuden tasaus]])</f>
        <v>15944706.580234746</v>
      </c>
      <c r="O294" s="241">
        <f>Verokorvaukset!G292</f>
        <v>1125512.6972076579</v>
      </c>
      <c r="P294" s="372">
        <f>SUM(Yhteenveto[[#This Row],[Kunnan  peruspalvelujen valtionosuus ]:[Veroperustemuutoksista johtuvien veromenetysten korvaus]])</f>
        <v>17070219.277442403</v>
      </c>
      <c r="Q294" s="34">
        <f>Kotikuntakorvaus!F296</f>
        <v>433477.86510000011</v>
      </c>
      <c r="R294" s="341">
        <f>+Yhteenveto[[#This Row],[Kunnan  peruspalvelujen valtionosuus ]]+Yhteenveto[[#This Row],[Veroperustemuutoksista johtuvien veromenetysten korvaus]]+Yhteenveto[[#This Row],[Kotikuntakorvaus, netto]]</f>
        <v>17503697.142542403</v>
      </c>
      <c r="S294" s="11"/>
      <c r="T294"/>
    </row>
    <row r="295" spans="1:20" ht="15" x14ac:dyDescent="0.25">
      <c r="A295" s="32">
        <v>980</v>
      </c>
      <c r="B295" s="13" t="s">
        <v>300</v>
      </c>
      <c r="C295" s="15">
        <v>33704</v>
      </c>
      <c r="D295" s="15">
        <f>Ikärakenne[[#This Row],[Laskennalliset kustannukset, IKÄRAKENNE yhteensä, €]]</f>
        <v>70773398.510000005</v>
      </c>
      <c r="E295" s="15">
        <f>'Lask. kustannukset MUUT'!AD301</f>
        <v>6723529.6561665069</v>
      </c>
      <c r="F295" s="231">
        <f>Yhteenveto[[#This Row],[Ikärakenne, laskennallinen kustannus]]+Yhteenveto[[#This Row],[Muut laskennalliset kustannukset ]]</f>
        <v>77496928.166166514</v>
      </c>
      <c r="G295" s="451">
        <v>1516.35</v>
      </c>
      <c r="H295" s="17">
        <v>51107060.399999999</v>
      </c>
      <c r="I295" s="339">
        <f>Yhteenveto[[#This Row],[Laskennalliset kustannukset yhteensä]]-Yhteenveto[[#This Row],[Omarahoitusosuus, €]]</f>
        <v>26389867.766166516</v>
      </c>
      <c r="J295" s="33">
        <f>Lisäosat!U296</f>
        <v>1124550.1144282746</v>
      </c>
      <c r="K295" s="34">
        <f>'Muut lis_väh'!Q293</f>
        <v>-2589774.9019507198</v>
      </c>
      <c r="L295" s="231">
        <f>Yhteenveto[[#This Row],[Valtionosuus omarahoitusosuuden jälkeen (välisumma)]]+Yhteenveto[[#This Row],[Lisäosat yhteensä]]+Yhteenveto[[#This Row],[Valtionosuuteen tehtävät vähennykset ja lisäykset, netto]]</f>
        <v>24924642.978644069</v>
      </c>
      <c r="M295" s="34">
        <f>'Verotuloihin perust tasaus'!N300</f>
        <v>4649815.3100576382</v>
      </c>
      <c r="N295" s="303">
        <f>SUM(Yhteenveto[[#This Row],[Valtionosuus ennen verotuloihin perustuvaa valtionosuuden tasausta]]+Yhteenveto[[#This Row],[Verotuloihin perustuva valtionosuuden tasaus]])</f>
        <v>29574458.288701706</v>
      </c>
      <c r="O295" s="241">
        <f>Verokorvaukset!G293</f>
        <v>1789970.5474948068</v>
      </c>
      <c r="P295" s="372">
        <f>SUM(Yhteenveto[[#This Row],[Kunnan  peruspalvelujen valtionosuus ]:[Veroperustemuutoksista johtuvien veromenetysten korvaus]])</f>
        <v>31364428.836196512</v>
      </c>
      <c r="Q295" s="34">
        <f>Kotikuntakorvaus!F297</f>
        <v>-793362.00690000015</v>
      </c>
      <c r="R295" s="341">
        <f>+Yhteenveto[[#This Row],[Kunnan  peruspalvelujen valtionosuus ]]+Yhteenveto[[#This Row],[Veroperustemuutoksista johtuvien veromenetysten korvaus]]+Yhteenveto[[#This Row],[Kotikuntakorvaus, netto]]</f>
        <v>30571066.829296511</v>
      </c>
      <c r="S295" s="11"/>
      <c r="T295"/>
    </row>
    <row r="296" spans="1:20" ht="15" x14ac:dyDescent="0.25">
      <c r="A296" s="32">
        <v>981</v>
      </c>
      <c r="B296" s="13" t="s">
        <v>301</v>
      </c>
      <c r="C296" s="15">
        <v>2193</v>
      </c>
      <c r="D296" s="15">
        <f>Ikärakenne[[#This Row],[Laskennalliset kustannukset, IKÄRAKENNE yhteensä, €]]</f>
        <v>2714971.48</v>
      </c>
      <c r="E296" s="15">
        <f>'Lask. kustannukset MUUT'!AD302</f>
        <v>542953.44510862906</v>
      </c>
      <c r="F296" s="231">
        <f>Yhteenveto[[#This Row],[Ikärakenne, laskennallinen kustannus]]+Yhteenveto[[#This Row],[Muut laskennalliset kustannukset ]]</f>
        <v>3257924.9251086293</v>
      </c>
      <c r="G296" s="451">
        <v>1516.35</v>
      </c>
      <c r="H296" s="17">
        <v>3325355.55</v>
      </c>
      <c r="I296" s="339">
        <f>Yhteenveto[[#This Row],[Laskennalliset kustannukset yhteensä]]-Yhteenveto[[#This Row],[Omarahoitusosuus, €]]</f>
        <v>-67430.624891370535</v>
      </c>
      <c r="J296" s="33">
        <f>Lisäosat!U297</f>
        <v>56361.60771971236</v>
      </c>
      <c r="K296" s="34">
        <f>'Muut lis_väh'!Q294</f>
        <v>787565.02864459238</v>
      </c>
      <c r="L296" s="231">
        <f>Yhteenveto[[#This Row],[Valtionosuus omarahoitusosuuden jälkeen (välisumma)]]+Yhteenveto[[#This Row],[Lisäosat yhteensä]]+Yhteenveto[[#This Row],[Valtionosuuteen tehtävät vähennykset ja lisäykset, netto]]</f>
        <v>776496.01147293416</v>
      </c>
      <c r="M296" s="34">
        <f>'Verotuloihin perust tasaus'!N301</f>
        <v>1157552.1409047411</v>
      </c>
      <c r="N296" s="303">
        <f>SUM(Yhteenveto[[#This Row],[Valtionosuus ennen verotuloihin perustuvaa valtionosuuden tasausta]]+Yhteenveto[[#This Row],[Verotuloihin perustuva valtionosuuden tasaus]])</f>
        <v>1934048.1523776753</v>
      </c>
      <c r="O296" s="241">
        <f>Verokorvaukset!G294</f>
        <v>386553.02333186421</v>
      </c>
      <c r="P296" s="372">
        <f>SUM(Yhteenveto[[#This Row],[Kunnan  peruspalvelujen valtionosuus ]:[Veroperustemuutoksista johtuvien veromenetysten korvaus]])</f>
        <v>2320601.1757095396</v>
      </c>
      <c r="Q296" s="34">
        <f>Kotikuntakorvaus!F298</f>
        <v>-6667.6080000000002</v>
      </c>
      <c r="R296" s="341">
        <f>+Yhteenveto[[#This Row],[Kunnan  peruspalvelujen valtionosuus ]]+Yhteenveto[[#This Row],[Veroperustemuutoksista johtuvien veromenetysten korvaus]]+Yhteenveto[[#This Row],[Kotikuntakorvaus, netto]]</f>
        <v>2313933.5677095396</v>
      </c>
      <c r="S296" s="11"/>
      <c r="T296"/>
    </row>
    <row r="297" spans="1:20" ht="15" x14ac:dyDescent="0.25">
      <c r="A297" s="32">
        <v>989</v>
      </c>
      <c r="B297" s="13" t="s">
        <v>302</v>
      </c>
      <c r="C297" s="15">
        <v>5220</v>
      </c>
      <c r="D297" s="15">
        <f>Ikärakenne[[#This Row],[Laskennalliset kustannukset, IKÄRAKENNE yhteensä, €]]</f>
        <v>7086911.1299999999</v>
      </c>
      <c r="E297" s="15">
        <f>'Lask. kustannukset MUUT'!AD303</f>
        <v>1680288.3833239439</v>
      </c>
      <c r="F297" s="231">
        <f>Yhteenveto[[#This Row],[Ikärakenne, laskennallinen kustannus]]+Yhteenveto[[#This Row],[Muut laskennalliset kustannukset ]]</f>
        <v>8767199.5133239441</v>
      </c>
      <c r="G297" s="451">
        <v>1516.35</v>
      </c>
      <c r="H297" s="17">
        <v>7915346.9999999991</v>
      </c>
      <c r="I297" s="339">
        <f>Yhteenveto[[#This Row],[Laskennalliset kustannukset yhteensä]]-Yhteenveto[[#This Row],[Omarahoitusosuus, €]]</f>
        <v>851852.51332394499</v>
      </c>
      <c r="J297" s="33">
        <f>Lisäosat!U298</f>
        <v>503305.45360654494</v>
      </c>
      <c r="K297" s="34">
        <f>'Muut lis_väh'!Q295</f>
        <v>-1666704.7423596731</v>
      </c>
      <c r="L297" s="231">
        <f>Yhteenveto[[#This Row],[Valtionosuus omarahoitusosuuden jälkeen (välisumma)]]+Yhteenveto[[#This Row],[Lisäosat yhteensä]]+Yhteenveto[[#This Row],[Valtionosuuteen tehtävät vähennykset ja lisäykset, netto]]</f>
        <v>-311546.77542918315</v>
      </c>
      <c r="M297" s="34">
        <f>'Verotuloihin perust tasaus'!N302</f>
        <v>2282174.6223935839</v>
      </c>
      <c r="N297" s="303">
        <f>SUM(Yhteenveto[[#This Row],[Valtionosuus ennen verotuloihin perustuvaa valtionosuuden tasausta]]+Yhteenveto[[#This Row],[Verotuloihin perustuva valtionosuuden tasaus]])</f>
        <v>1970627.8469644007</v>
      </c>
      <c r="O297" s="241">
        <f>Verokorvaukset!G295</f>
        <v>735942.11131393386</v>
      </c>
      <c r="P297" s="372">
        <f>SUM(Yhteenveto[[#This Row],[Kunnan  peruspalvelujen valtionosuus ]:[Veroperustemuutoksista johtuvien veromenetysten korvaus]])</f>
        <v>2706569.9582783347</v>
      </c>
      <c r="Q297" s="34">
        <f>Kotikuntakorvaus!F299</f>
        <v>214330.25916000002</v>
      </c>
      <c r="R297" s="341">
        <f>+Yhteenveto[[#This Row],[Kunnan  peruspalvelujen valtionosuus ]]+Yhteenveto[[#This Row],[Veroperustemuutoksista johtuvien veromenetysten korvaus]]+Yhteenveto[[#This Row],[Kotikuntakorvaus, netto]]</f>
        <v>2920900.2174383346</v>
      </c>
      <c r="S297" s="11"/>
      <c r="T297"/>
    </row>
    <row r="298" spans="1:20" ht="15" x14ac:dyDescent="0.25">
      <c r="A298" s="32">
        <v>992</v>
      </c>
      <c r="B298" s="13" t="s">
        <v>303</v>
      </c>
      <c r="C298" s="15">
        <v>17740</v>
      </c>
      <c r="D298" s="15">
        <f>Ikärakenne[[#This Row],[Laskennalliset kustannukset, IKÄRAKENNE yhteensä, €]]</f>
        <v>27773219.869999997</v>
      </c>
      <c r="E298" s="15">
        <f>'Lask. kustannukset MUUT'!AD304</f>
        <v>5296346.830719037</v>
      </c>
      <c r="F298" s="231">
        <f>Yhteenveto[[#This Row],[Ikärakenne, laskennallinen kustannus]]+Yhteenveto[[#This Row],[Muut laskennalliset kustannukset ]]</f>
        <v>33069566.700719036</v>
      </c>
      <c r="G298" s="451">
        <v>1516.35</v>
      </c>
      <c r="H298" s="17">
        <v>26900049</v>
      </c>
      <c r="I298" s="339">
        <f>Yhteenveto[[#This Row],[Laskennalliset kustannukset yhteensä]]-Yhteenveto[[#This Row],[Omarahoitusosuus, €]]</f>
        <v>6169517.7007190362</v>
      </c>
      <c r="J298" s="33">
        <f>Lisäosat!U299</f>
        <v>591336.61919176718</v>
      </c>
      <c r="K298" s="34">
        <f>'Muut lis_väh'!Q296</f>
        <v>-1113622.5881347368</v>
      </c>
      <c r="L298" s="231">
        <f>Yhteenveto[[#This Row],[Valtionosuus omarahoitusosuuden jälkeen (välisumma)]]+Yhteenveto[[#This Row],[Lisäosat yhteensä]]+Yhteenveto[[#This Row],[Valtionosuuteen tehtävät vähennykset ja lisäykset, netto]]</f>
        <v>5647231.7317760671</v>
      </c>
      <c r="M298" s="34">
        <f>'Verotuloihin perust tasaus'!N303</f>
        <v>3452704.9351406568</v>
      </c>
      <c r="N298" s="303">
        <f>SUM(Yhteenveto[[#This Row],[Valtionosuus ennen verotuloihin perustuvaa valtionosuuden tasausta]]+Yhteenveto[[#This Row],[Verotuloihin perustuva valtionosuuden tasaus]])</f>
        <v>9099936.6669167243</v>
      </c>
      <c r="O298" s="241">
        <f>Verokorvaukset!G296</f>
        <v>1662878.4008388482</v>
      </c>
      <c r="P298" s="372">
        <f>SUM(Yhteenveto[[#This Row],[Kunnan  peruspalvelujen valtionosuus ]:[Veroperustemuutoksista johtuvien veromenetysten korvaus]])</f>
        <v>10762815.067755572</v>
      </c>
      <c r="Q298" s="34">
        <f>Kotikuntakorvaus!F300</f>
        <v>-34288.174140000017</v>
      </c>
      <c r="R298" s="341">
        <f>+Yhteenveto[[#This Row],[Kunnan  peruspalvelujen valtionosuus ]]+Yhteenveto[[#This Row],[Veroperustemuutoksista johtuvien veromenetysten korvaus]]+Yhteenveto[[#This Row],[Kotikuntakorvaus, netto]]</f>
        <v>10728526.893615572</v>
      </c>
      <c r="S298" s="11"/>
      <c r="T298"/>
    </row>
    <row r="299" spans="1:20" ht="15" x14ac:dyDescent="0.25">
      <c r="A299" s="442">
        <v>90000231</v>
      </c>
      <c r="B299" s="444" t="s">
        <v>304</v>
      </c>
      <c r="C299" s="15"/>
      <c r="D299" s="15"/>
      <c r="E299" s="15"/>
      <c r="F299" s="15"/>
      <c r="G299" s="16"/>
      <c r="H299" s="17"/>
      <c r="I299" s="17"/>
      <c r="J299" s="33"/>
      <c r="K299" s="15"/>
      <c r="L299" s="14"/>
      <c r="M299" s="34"/>
      <c r="N299" s="303"/>
      <c r="O299" s="303"/>
      <c r="P299" s="34"/>
      <c r="Q299" s="34">
        <f>Kotikuntakorvaus!F301</f>
        <v>1922779.6414888201</v>
      </c>
      <c r="R299" s="341">
        <f>+Yhteenveto[[#This Row],[Kunnan  peruspalvelujen valtionosuus ]]+Yhteenveto[[#This Row],[Veroperustemuutoksista johtuvien veromenetysten korvaus]]+Yhteenveto[[#This Row],[Kotikuntakorvaus, netto]]</f>
        <v>1922779.6414888201</v>
      </c>
      <c r="S299" s="11"/>
      <c r="T299"/>
    </row>
    <row r="300" spans="1:20" ht="15" x14ac:dyDescent="0.25">
      <c r="A300" s="443">
        <v>90000281</v>
      </c>
      <c r="B300" s="253" t="s">
        <v>1036</v>
      </c>
      <c r="C300" s="37"/>
      <c r="D300" s="37"/>
      <c r="E300" s="37"/>
      <c r="F300" s="15"/>
      <c r="G300" s="16"/>
      <c r="H300" s="17"/>
      <c r="I300" s="17"/>
      <c r="J300" s="15"/>
      <c r="K300" s="15"/>
      <c r="L300" s="18"/>
      <c r="M300" s="15"/>
      <c r="N300" s="303"/>
      <c r="O300" s="303"/>
      <c r="P300" s="34"/>
      <c r="Q300" s="34">
        <f>Kotikuntakorvaus!F302</f>
        <v>2743611.3432288016</v>
      </c>
      <c r="R300" s="341">
        <f>+Yhteenveto[[#This Row],[Kunnan  peruspalvelujen valtionosuus ]]+Yhteenveto[[#This Row],[Veroperustemuutoksista johtuvien veromenetysten korvaus]]+Yhteenveto[[#This Row],[Kotikuntakorvaus, netto]]</f>
        <v>2743611.3432288016</v>
      </c>
      <c r="S300" s="11"/>
      <c r="T300"/>
    </row>
    <row r="301" spans="1:20" ht="15" x14ac:dyDescent="0.25">
      <c r="A301" s="443">
        <v>90000381</v>
      </c>
      <c r="B301" s="253" t="s">
        <v>305</v>
      </c>
      <c r="C301" s="37"/>
      <c r="D301" s="37"/>
      <c r="E301" s="37"/>
      <c r="F301" s="15"/>
      <c r="G301" s="16"/>
      <c r="H301" s="17"/>
      <c r="I301" s="17"/>
      <c r="J301" s="15"/>
      <c r="K301" s="15"/>
      <c r="L301" s="18"/>
      <c r="M301" s="15"/>
      <c r="N301" s="303"/>
      <c r="O301" s="303"/>
      <c r="P301" s="34"/>
      <c r="Q301" s="34">
        <f>Kotikuntakorvaus!F303</f>
        <v>1088697.5440571101</v>
      </c>
      <c r="R301" s="341">
        <f>+Yhteenveto[[#This Row],[Kunnan  peruspalvelujen valtionosuus ]]+Yhteenveto[[#This Row],[Veroperustemuutoksista johtuvien veromenetysten korvaus]]+Yhteenveto[[#This Row],[Kotikuntakorvaus, netto]]</f>
        <v>1088697.5440571101</v>
      </c>
      <c r="S301" s="11"/>
      <c r="T301"/>
    </row>
    <row r="302" spans="1:20" ht="15" x14ac:dyDescent="0.25">
      <c r="A302" s="443">
        <v>90000691</v>
      </c>
      <c r="B302" s="253" t="s">
        <v>306</v>
      </c>
      <c r="C302" s="37"/>
      <c r="D302" s="37"/>
      <c r="E302" s="37"/>
      <c r="F302" s="15"/>
      <c r="G302" s="16"/>
      <c r="H302" s="17"/>
      <c r="I302" s="17"/>
      <c r="J302" s="15"/>
      <c r="K302" s="15"/>
      <c r="L302" s="18"/>
      <c r="M302" s="15"/>
      <c r="N302" s="303"/>
      <c r="O302" s="303"/>
      <c r="P302" s="34"/>
      <c r="Q302" s="34">
        <f>Kotikuntakorvaus!F304</f>
        <v>3043867.0416812696</v>
      </c>
      <c r="R302" s="341">
        <f>+Yhteenveto[[#This Row],[Kunnan  peruspalvelujen valtionosuus ]]+Yhteenveto[[#This Row],[Veroperustemuutoksista johtuvien veromenetysten korvaus]]+Yhteenveto[[#This Row],[Kotikuntakorvaus, netto]]</f>
        <v>3043867.0416812696</v>
      </c>
      <c r="S302" s="11"/>
      <c r="T302"/>
    </row>
    <row r="303" spans="1:20" ht="15" x14ac:dyDescent="0.25">
      <c r="A303" s="443">
        <v>90000851</v>
      </c>
      <c r="B303" s="253" t="s">
        <v>307</v>
      </c>
      <c r="C303" s="37"/>
      <c r="D303" s="37"/>
      <c r="E303" s="37"/>
      <c r="F303" s="15"/>
      <c r="G303" s="16"/>
      <c r="H303" s="17"/>
      <c r="I303" s="17"/>
      <c r="J303" s="15"/>
      <c r="K303" s="15"/>
      <c r="L303" s="18"/>
      <c r="M303" s="15"/>
      <c r="N303" s="303"/>
      <c r="O303" s="303"/>
      <c r="P303" s="34"/>
      <c r="Q303" s="34">
        <f>Kotikuntakorvaus!F305</f>
        <v>5888713.1400727546</v>
      </c>
      <c r="R303" s="341">
        <f>+Yhteenveto[[#This Row],[Kunnan  peruspalvelujen valtionosuus ]]+Yhteenveto[[#This Row],[Veroperustemuutoksista johtuvien veromenetysten korvaus]]+Yhteenveto[[#This Row],[Kotikuntakorvaus, netto]]</f>
        <v>5888713.1400727546</v>
      </c>
      <c r="S303" s="11"/>
      <c r="T303"/>
    </row>
    <row r="304" spans="1:20" ht="15" x14ac:dyDescent="0.25">
      <c r="A304" s="443">
        <v>90000901</v>
      </c>
      <c r="B304" s="253" t="s">
        <v>1037</v>
      </c>
      <c r="C304" s="37"/>
      <c r="D304" s="37"/>
      <c r="E304" s="37"/>
      <c r="F304" s="15"/>
      <c r="G304" s="16"/>
      <c r="H304" s="17"/>
      <c r="I304" s="17"/>
      <c r="J304" s="15"/>
      <c r="K304" s="15"/>
      <c r="L304" s="18"/>
      <c r="M304" s="15"/>
      <c r="N304" s="303"/>
      <c r="O304" s="303"/>
      <c r="P304" s="34"/>
      <c r="Q304" s="34">
        <f>Kotikuntakorvaus!F306</f>
        <v>5889064.7518799994</v>
      </c>
      <c r="R304" s="341">
        <f>+Yhteenveto[[#This Row],[Kunnan  peruspalvelujen valtionosuus ]]+Yhteenveto[[#This Row],[Veroperustemuutoksista johtuvien veromenetysten korvaus]]+Yhteenveto[[#This Row],[Kotikuntakorvaus, netto]]</f>
        <v>5889064.7518799994</v>
      </c>
      <c r="S304" s="11"/>
      <c r="T304"/>
    </row>
    <row r="305" spans="1:20" ht="15" x14ac:dyDescent="0.25">
      <c r="A305" s="443">
        <v>90001171</v>
      </c>
      <c r="B305" s="253" t="s">
        <v>308</v>
      </c>
      <c r="C305" s="37"/>
      <c r="D305" s="37"/>
      <c r="E305" s="37"/>
      <c r="F305" s="15"/>
      <c r="G305" s="16"/>
      <c r="H305" s="17"/>
      <c r="I305" s="17"/>
      <c r="J305" s="15"/>
      <c r="K305" s="15"/>
      <c r="L305" s="18"/>
      <c r="M305" s="15"/>
      <c r="N305" s="303"/>
      <c r="O305" s="303"/>
      <c r="P305" s="34"/>
      <c r="Q305" s="34">
        <f>Kotikuntakorvaus!F307</f>
        <v>1584504.8338293596</v>
      </c>
      <c r="R305" s="341">
        <f>+Yhteenveto[[#This Row],[Kunnan  peruspalvelujen valtionosuus ]]+Yhteenveto[[#This Row],[Veroperustemuutoksista johtuvien veromenetysten korvaus]]+Yhteenveto[[#This Row],[Kotikuntakorvaus, netto]]</f>
        <v>1584504.8338293596</v>
      </c>
      <c r="S305" s="11"/>
      <c r="T305"/>
    </row>
    <row r="306" spans="1:20" ht="15" x14ac:dyDescent="0.25">
      <c r="A306" s="443">
        <v>90001361</v>
      </c>
      <c r="B306" s="253" t="s">
        <v>309</v>
      </c>
      <c r="C306" s="37"/>
      <c r="D306" s="37"/>
      <c r="E306" s="37"/>
      <c r="F306" s="15"/>
      <c r="G306" s="16"/>
      <c r="H306" s="17"/>
      <c r="I306" s="17"/>
      <c r="J306" s="15"/>
      <c r="K306" s="15"/>
      <c r="L306" s="18"/>
      <c r="M306" s="15"/>
      <c r="N306" s="303"/>
      <c r="O306" s="303"/>
      <c r="P306" s="34"/>
      <c r="Q306" s="34">
        <f>Kotikuntakorvaus!F308</f>
        <v>3187023.2774880002</v>
      </c>
      <c r="R306" s="341">
        <f>+Yhteenveto[[#This Row],[Kunnan  peruspalvelujen valtionosuus ]]+Yhteenveto[[#This Row],[Veroperustemuutoksista johtuvien veromenetysten korvaus]]+Yhteenveto[[#This Row],[Kotikuntakorvaus, netto]]</f>
        <v>3187023.2774880002</v>
      </c>
      <c r="S306" s="11"/>
      <c r="T306"/>
    </row>
    <row r="307" spans="1:20" ht="15" x14ac:dyDescent="0.25">
      <c r="A307" s="443">
        <v>90001481</v>
      </c>
      <c r="B307" s="253" t="s">
        <v>310</v>
      </c>
      <c r="C307" s="37"/>
      <c r="D307" s="37"/>
      <c r="E307" s="37"/>
      <c r="F307" s="15"/>
      <c r="G307" s="16"/>
      <c r="H307" s="17"/>
      <c r="I307" s="17"/>
      <c r="J307" s="15"/>
      <c r="K307" s="15"/>
      <c r="L307" s="18"/>
      <c r="M307" s="15"/>
      <c r="N307" s="303"/>
      <c r="O307" s="303"/>
      <c r="P307" s="34"/>
      <c r="Q307" s="34">
        <f>Kotikuntakorvaus!F309</f>
        <v>7751048.4601949994</v>
      </c>
      <c r="R307" s="341">
        <f>+Yhteenveto[[#This Row],[Kunnan  peruspalvelujen valtionosuus ]]+Yhteenveto[[#This Row],[Veroperustemuutoksista johtuvien veromenetysten korvaus]]+Yhteenveto[[#This Row],[Kotikuntakorvaus, netto]]</f>
        <v>7751048.4601949994</v>
      </c>
      <c r="S307" s="11"/>
      <c r="T307"/>
    </row>
    <row r="308" spans="1:20" ht="15" x14ac:dyDescent="0.25">
      <c r="A308" s="443">
        <v>90001791</v>
      </c>
      <c r="B308" s="253" t="s">
        <v>311</v>
      </c>
      <c r="C308" s="37"/>
      <c r="D308" s="37"/>
      <c r="E308" s="37"/>
      <c r="F308" s="15"/>
      <c r="G308" s="16"/>
      <c r="H308" s="17"/>
      <c r="I308" s="17"/>
      <c r="J308" s="15"/>
      <c r="K308" s="15"/>
      <c r="L308" s="18"/>
      <c r="M308" s="15"/>
      <c r="N308" s="303"/>
      <c r="O308" s="303"/>
      <c r="P308" s="34"/>
      <c r="Q308" s="34">
        <f>Kotikuntakorvaus!F310</f>
        <v>6613073.3007875998</v>
      </c>
      <c r="R308" s="341">
        <f>+Yhteenveto[[#This Row],[Kunnan  peruspalvelujen valtionosuus ]]+Yhteenveto[[#This Row],[Veroperustemuutoksista johtuvien veromenetysten korvaus]]+Yhteenveto[[#This Row],[Kotikuntakorvaus, netto]]</f>
        <v>6613073.3007875998</v>
      </c>
      <c r="S308" s="11"/>
      <c r="T308"/>
    </row>
    <row r="309" spans="1:20" ht="15" x14ac:dyDescent="0.25">
      <c r="A309" s="443">
        <v>90001801</v>
      </c>
      <c r="B309" s="253" t="s">
        <v>312</v>
      </c>
      <c r="C309" s="37"/>
      <c r="D309" s="37"/>
      <c r="E309" s="37"/>
      <c r="F309" s="15"/>
      <c r="G309" s="16"/>
      <c r="H309" s="17"/>
      <c r="I309" s="17"/>
      <c r="J309" s="15"/>
      <c r="K309" s="15"/>
      <c r="L309" s="18"/>
      <c r="M309" s="15"/>
      <c r="N309" s="303"/>
      <c r="O309" s="303"/>
      <c r="P309" s="34"/>
      <c r="Q309" s="34">
        <f>Kotikuntakorvaus!F311</f>
        <v>5487222.6864576004</v>
      </c>
      <c r="R309" s="341">
        <f>+Yhteenveto[[#This Row],[Kunnan  peruspalvelujen valtionosuus ]]+Yhteenveto[[#This Row],[Veroperustemuutoksista johtuvien veromenetysten korvaus]]+Yhteenveto[[#This Row],[Kotikuntakorvaus, netto]]</f>
        <v>5487222.6864576004</v>
      </c>
      <c r="S309" s="11"/>
      <c r="T309"/>
    </row>
    <row r="310" spans="1:20" ht="15" x14ac:dyDescent="0.25">
      <c r="A310" s="443">
        <v>90002401</v>
      </c>
      <c r="B310" s="253" t="s">
        <v>313</v>
      </c>
      <c r="C310" s="37"/>
      <c r="D310" s="37"/>
      <c r="E310" s="37"/>
      <c r="F310" s="15"/>
      <c r="G310" s="16"/>
      <c r="H310" s="17"/>
      <c r="I310" s="17"/>
      <c r="J310" s="15"/>
      <c r="K310" s="15"/>
      <c r="L310" s="18"/>
      <c r="M310" s="15"/>
      <c r="N310" s="303"/>
      <c r="O310" s="303"/>
      <c r="P310" s="34"/>
      <c r="Q310" s="34">
        <f>Kotikuntakorvaus!F312</f>
        <v>6521273.173773</v>
      </c>
      <c r="R310" s="341">
        <f>+Yhteenveto[[#This Row],[Kunnan  peruspalvelujen valtionosuus ]]+Yhteenveto[[#This Row],[Veroperustemuutoksista johtuvien veromenetysten korvaus]]+Yhteenveto[[#This Row],[Kotikuntakorvaus, netto]]</f>
        <v>6521273.173773</v>
      </c>
      <c r="S310" s="11"/>
      <c r="T310"/>
    </row>
    <row r="311" spans="1:20" ht="15" x14ac:dyDescent="0.25">
      <c r="A311" s="443">
        <v>90003031</v>
      </c>
      <c r="B311" s="253" t="s">
        <v>314</v>
      </c>
      <c r="C311" s="37"/>
      <c r="D311" s="37"/>
      <c r="E311" s="37"/>
      <c r="F311" s="15"/>
      <c r="G311" s="16"/>
      <c r="H311" s="17"/>
      <c r="I311" s="17"/>
      <c r="J311" s="15"/>
      <c r="K311" s="15"/>
      <c r="L311" s="18"/>
      <c r="M311" s="15"/>
      <c r="N311" s="303"/>
      <c r="O311" s="303"/>
      <c r="P311" s="34"/>
      <c r="Q311" s="34">
        <f>Kotikuntakorvaus!F313</f>
        <v>8087071.5666258</v>
      </c>
      <c r="R311" s="341">
        <f>+Yhteenveto[[#This Row],[Kunnan  peruspalvelujen valtionosuus ]]+Yhteenveto[[#This Row],[Veroperustemuutoksista johtuvien veromenetysten korvaus]]+Yhteenveto[[#This Row],[Kotikuntakorvaus, netto]]</f>
        <v>8087071.5666258</v>
      </c>
      <c r="S311" s="11"/>
      <c r="T311"/>
    </row>
    <row r="312" spans="1:20" ht="15" x14ac:dyDescent="0.25">
      <c r="A312" s="443">
        <v>90003941</v>
      </c>
      <c r="B312" s="253" t="s">
        <v>1038</v>
      </c>
      <c r="C312" s="37"/>
      <c r="D312" s="37"/>
      <c r="E312" s="37"/>
      <c r="F312" s="15"/>
      <c r="G312" s="16"/>
      <c r="H312" s="17"/>
      <c r="I312" s="17"/>
      <c r="J312" s="15"/>
      <c r="K312" s="15"/>
      <c r="L312" s="18"/>
      <c r="M312" s="15"/>
      <c r="N312" s="303"/>
      <c r="O312" s="303"/>
      <c r="P312" s="34"/>
      <c r="Q312" s="34">
        <f>Kotikuntakorvaus!F314</f>
        <v>4528430.9825154888</v>
      </c>
      <c r="R312" s="341">
        <f>+Yhteenveto[[#This Row],[Kunnan  peruspalvelujen valtionosuus ]]+Yhteenveto[[#This Row],[Veroperustemuutoksista johtuvien veromenetysten korvaus]]+Yhteenveto[[#This Row],[Kotikuntakorvaus, netto]]</f>
        <v>4528430.9825154888</v>
      </c>
      <c r="S312" s="11"/>
      <c r="T312"/>
    </row>
    <row r="313" spans="1:20" ht="15" x14ac:dyDescent="0.25">
      <c r="A313" s="443">
        <v>90004041</v>
      </c>
      <c r="B313" s="253" t="s">
        <v>719</v>
      </c>
      <c r="C313" s="37"/>
      <c r="D313" s="37"/>
      <c r="E313" s="37"/>
      <c r="F313" s="15"/>
      <c r="G313" s="16"/>
      <c r="H313" s="17"/>
      <c r="I313" s="17"/>
      <c r="J313" s="15"/>
      <c r="K313" s="15"/>
      <c r="L313" s="18"/>
      <c r="M313" s="15"/>
      <c r="N313" s="303"/>
      <c r="O313" s="303"/>
      <c r="P313" s="34"/>
      <c r="Q313" s="34">
        <f>Kotikuntakorvaus!F315</f>
        <v>9147103.221964201</v>
      </c>
      <c r="R313" s="341">
        <f>+Yhteenveto[[#This Row],[Kunnan  peruspalvelujen valtionosuus ]]+Yhteenveto[[#This Row],[Veroperustemuutoksista johtuvien veromenetysten korvaus]]+Yhteenveto[[#This Row],[Kotikuntakorvaus, netto]]</f>
        <v>9147103.221964201</v>
      </c>
      <c r="S313" s="11"/>
      <c r="T313"/>
    </row>
    <row r="314" spans="1:20" s="45" customFormat="1" ht="15" x14ac:dyDescent="0.25">
      <c r="A314" s="46">
        <v>90004951</v>
      </c>
      <c r="B314" s="445" t="s">
        <v>1039</v>
      </c>
      <c r="C314" s="39"/>
      <c r="D314" s="39"/>
      <c r="E314" s="39"/>
      <c r="F314" s="15"/>
      <c r="G314" s="40"/>
      <c r="H314" s="41"/>
      <c r="I314" s="41"/>
      <c r="J314" s="15"/>
      <c r="K314" s="15"/>
      <c r="L314" s="42"/>
      <c r="M314" s="15"/>
      <c r="N314" s="303"/>
      <c r="O314" s="303"/>
      <c r="P314" s="34"/>
      <c r="Q314" s="34">
        <f>Kotikuntakorvaus!F316</f>
        <v>2105600.4604773303</v>
      </c>
      <c r="R314" s="341">
        <f>+Yhteenveto[[#This Row],[Kunnan  peruspalvelujen valtionosuus ]]+Yhteenveto[[#This Row],[Veroperustemuutoksista johtuvien veromenetysten korvaus]]+Yhteenveto[[#This Row],[Kotikuntakorvaus, netto]]</f>
        <v>2105600.4604773303</v>
      </c>
      <c r="S314" s="44"/>
    </row>
    <row r="315" spans="1:20" s="45" customFormat="1" ht="15" x14ac:dyDescent="0.25">
      <c r="A315" s="46">
        <v>90004961</v>
      </c>
      <c r="B315" s="445" t="s">
        <v>315</v>
      </c>
      <c r="C315" s="39"/>
      <c r="D315" s="39"/>
      <c r="E315" s="39"/>
      <c r="F315" s="15"/>
      <c r="G315" s="40"/>
      <c r="H315" s="41"/>
      <c r="I315" s="41"/>
      <c r="J315" s="15"/>
      <c r="K315" s="15"/>
      <c r="L315" s="42"/>
      <c r="M315" s="15"/>
      <c r="N315" s="303"/>
      <c r="O315" s="303"/>
      <c r="P315" s="34"/>
      <c r="Q315" s="34">
        <f>Kotikuntakorvaus!F317</f>
        <v>4313393.5151784588</v>
      </c>
      <c r="R315" s="341">
        <f>+Yhteenveto[[#This Row],[Kunnan  peruspalvelujen valtionosuus ]]+Yhteenveto[[#This Row],[Veroperustemuutoksista johtuvien veromenetysten korvaus]]+Yhteenveto[[#This Row],[Kotikuntakorvaus, netto]]</f>
        <v>4313393.5151784588</v>
      </c>
      <c r="S315" s="44"/>
    </row>
    <row r="316" spans="1:20" ht="15" x14ac:dyDescent="0.25">
      <c r="A316" s="443">
        <v>90006471</v>
      </c>
      <c r="B316" s="253" t="s">
        <v>316</v>
      </c>
      <c r="C316" s="37"/>
      <c r="D316" s="37"/>
      <c r="E316" s="37"/>
      <c r="F316" s="15"/>
      <c r="G316" s="16"/>
      <c r="H316" s="17"/>
      <c r="I316" s="17"/>
      <c r="J316" s="15"/>
      <c r="K316" s="15"/>
      <c r="L316" s="18"/>
      <c r="M316" s="15"/>
      <c r="N316" s="303"/>
      <c r="O316" s="303"/>
      <c r="P316" s="34"/>
      <c r="Q316" s="34">
        <f>Kotikuntakorvaus!F318</f>
        <v>6166197.2107920004</v>
      </c>
      <c r="R316" s="341">
        <f>+Yhteenveto[[#This Row],[Kunnan  peruspalvelujen valtionosuus ]]+Yhteenveto[[#This Row],[Veroperustemuutoksista johtuvien veromenetysten korvaus]]+Yhteenveto[[#This Row],[Kotikuntakorvaus, netto]]</f>
        <v>6166197.2107920004</v>
      </c>
      <c r="S316" s="11"/>
      <c r="T316"/>
    </row>
    <row r="317" spans="1:20" ht="15" x14ac:dyDescent="0.25">
      <c r="A317" s="443">
        <v>90007291</v>
      </c>
      <c r="B317" s="253" t="s">
        <v>1040</v>
      </c>
      <c r="C317" s="37"/>
      <c r="D317" s="37"/>
      <c r="E317" s="37"/>
      <c r="F317" s="15"/>
      <c r="G317" s="16"/>
      <c r="H317" s="17"/>
      <c r="I317" s="17"/>
      <c r="J317" s="15"/>
      <c r="K317" s="15"/>
      <c r="L317" s="18"/>
      <c r="M317" s="15"/>
      <c r="N317" s="303"/>
      <c r="O317" s="303"/>
      <c r="P317" s="34"/>
      <c r="Q317" s="34">
        <f>Kotikuntakorvaus!F319</f>
        <v>5304142.0557888588</v>
      </c>
      <c r="R317" s="341">
        <f>+Yhteenveto[[#This Row],[Kunnan  peruspalvelujen valtionosuus ]]+Yhteenveto[[#This Row],[Veroperustemuutoksista johtuvien veromenetysten korvaus]]+Yhteenveto[[#This Row],[Kotikuntakorvaus, netto]]</f>
        <v>5304142.0557888588</v>
      </c>
      <c r="S317" s="11"/>
      <c r="T317"/>
    </row>
    <row r="318" spans="1:20" ht="15" x14ac:dyDescent="0.25">
      <c r="A318" s="443">
        <v>90008441</v>
      </c>
      <c r="B318" s="253" t="s">
        <v>317</v>
      </c>
      <c r="C318" s="37"/>
      <c r="D318" s="37"/>
      <c r="E318" s="37"/>
      <c r="F318" s="15"/>
      <c r="G318" s="16"/>
      <c r="H318" s="17"/>
      <c r="I318" s="17"/>
      <c r="J318" s="15"/>
      <c r="K318" s="15"/>
      <c r="L318" s="18"/>
      <c r="M318" s="15"/>
      <c r="N318" s="303"/>
      <c r="O318" s="303"/>
      <c r="P318" s="34"/>
      <c r="Q318" s="34">
        <f>Kotikuntakorvaus!F320</f>
        <v>4669681.9326672005</v>
      </c>
      <c r="R318" s="341">
        <f>+Yhteenveto[[#This Row],[Kunnan  peruspalvelujen valtionosuus ]]+Yhteenveto[[#This Row],[Veroperustemuutoksista johtuvien veromenetysten korvaus]]+Yhteenveto[[#This Row],[Kotikuntakorvaus, netto]]</f>
        <v>4669681.9326672005</v>
      </c>
      <c r="S318" s="11"/>
      <c r="T318"/>
    </row>
    <row r="319" spans="1:20" ht="15" x14ac:dyDescent="0.25">
      <c r="A319" s="443">
        <v>90031161</v>
      </c>
      <c r="B319" s="253" t="s">
        <v>318</v>
      </c>
      <c r="C319" s="37"/>
      <c r="D319" s="37"/>
      <c r="E319" s="37"/>
      <c r="F319" s="15"/>
      <c r="G319" s="16"/>
      <c r="H319" s="17"/>
      <c r="I319" s="17"/>
      <c r="J319" s="15"/>
      <c r="K319" s="15"/>
      <c r="L319" s="18"/>
      <c r="M319" s="15"/>
      <c r="N319" s="303"/>
      <c r="O319" s="303"/>
      <c r="P319" s="34"/>
      <c r="Q319" s="34">
        <f>Kotikuntakorvaus!F321</f>
        <v>982607.77462986007</v>
      </c>
      <c r="R319" s="341">
        <f>+Yhteenveto[[#This Row],[Kunnan  peruspalvelujen valtionosuus ]]+Yhteenveto[[#This Row],[Veroperustemuutoksista johtuvien veromenetysten korvaus]]+Yhteenveto[[#This Row],[Kotikuntakorvaus, netto]]</f>
        <v>982607.77462986007</v>
      </c>
      <c r="S319" s="11"/>
      <c r="T319"/>
    </row>
    <row r="320" spans="1:20" ht="15" x14ac:dyDescent="0.25">
      <c r="A320" s="443">
        <v>90032731</v>
      </c>
      <c r="B320" s="253" t="s">
        <v>319</v>
      </c>
      <c r="C320" s="37"/>
      <c r="D320" s="37"/>
      <c r="E320" s="37"/>
      <c r="F320" s="15"/>
      <c r="G320" s="16"/>
      <c r="H320" s="17"/>
      <c r="I320" s="17"/>
      <c r="J320" s="15"/>
      <c r="K320" s="15"/>
      <c r="L320" s="18"/>
      <c r="M320" s="15"/>
      <c r="N320" s="303"/>
      <c r="O320" s="303"/>
      <c r="P320" s="34"/>
      <c r="Q320" s="34">
        <f>Kotikuntakorvaus!F322</f>
        <v>675510.36859800003</v>
      </c>
      <c r="R320" s="341">
        <f>+Yhteenveto[[#This Row],[Kunnan  peruspalvelujen valtionosuus ]]+Yhteenveto[[#This Row],[Veroperustemuutoksista johtuvien veromenetysten korvaus]]+Yhteenveto[[#This Row],[Kotikuntakorvaus, netto]]</f>
        <v>675510.36859800003</v>
      </c>
      <c r="S320" s="11"/>
      <c r="T320"/>
    </row>
    <row r="321" spans="1:20" ht="15" x14ac:dyDescent="0.25">
      <c r="A321" s="443">
        <v>90033141</v>
      </c>
      <c r="B321" s="253" t="s">
        <v>320</v>
      </c>
      <c r="C321" s="37"/>
      <c r="D321" s="37"/>
      <c r="E321" s="37"/>
      <c r="F321" s="15"/>
      <c r="G321" s="16"/>
      <c r="H321" s="17"/>
      <c r="I321" s="17"/>
      <c r="J321" s="15"/>
      <c r="K321" s="15"/>
      <c r="L321" s="18"/>
      <c r="M321" s="15"/>
      <c r="N321" s="303"/>
      <c r="O321" s="303"/>
      <c r="P321" s="34"/>
      <c r="Q321" s="34">
        <f>Kotikuntakorvaus!F323</f>
        <v>285792.848253</v>
      </c>
      <c r="R321" s="341">
        <f>+Yhteenveto[[#This Row],[Kunnan  peruspalvelujen valtionosuus ]]+Yhteenveto[[#This Row],[Veroperustemuutoksista johtuvien veromenetysten korvaus]]+Yhteenveto[[#This Row],[Kotikuntakorvaus, netto]]</f>
        <v>285792.848253</v>
      </c>
      <c r="S321" s="11"/>
      <c r="T321"/>
    </row>
    <row r="322" spans="1:20" ht="15" x14ac:dyDescent="0.25">
      <c r="A322" s="443">
        <v>90034021</v>
      </c>
      <c r="B322" s="253" t="s">
        <v>700</v>
      </c>
      <c r="C322" s="37"/>
      <c r="D322" s="37"/>
      <c r="E322" s="37"/>
      <c r="F322" s="15"/>
      <c r="G322" s="16"/>
      <c r="H322" s="17"/>
      <c r="I322" s="17"/>
      <c r="J322" s="15"/>
      <c r="K322" s="15"/>
      <c r="L322" s="18"/>
      <c r="M322" s="15"/>
      <c r="N322" s="303"/>
      <c r="O322" s="303"/>
      <c r="P322" s="34"/>
      <c r="Q322" s="34">
        <f>Kotikuntakorvaus!F324</f>
        <v>6942168.0957456008</v>
      </c>
      <c r="R322" s="341">
        <f>+Yhteenveto[[#This Row],[Kunnan  peruspalvelujen valtionosuus ]]+Yhteenveto[[#This Row],[Veroperustemuutoksista johtuvien veromenetysten korvaus]]+Yhteenveto[[#This Row],[Kotikuntakorvaus, netto]]</f>
        <v>6942168.0957456008</v>
      </c>
      <c r="S322" s="11"/>
      <c r="T322"/>
    </row>
    <row r="323" spans="1:20" ht="15" x14ac:dyDescent="0.25">
      <c r="A323" s="443">
        <v>90034091</v>
      </c>
      <c r="B323" s="253" t="s">
        <v>321</v>
      </c>
      <c r="C323" s="37"/>
      <c r="D323" s="37"/>
      <c r="E323" s="37"/>
      <c r="F323" s="15"/>
      <c r="G323" s="16"/>
      <c r="H323" s="17"/>
      <c r="I323" s="17"/>
      <c r="J323" s="15"/>
      <c r="K323" s="15"/>
      <c r="L323" s="18"/>
      <c r="M323" s="15"/>
      <c r="N323" s="303"/>
      <c r="O323" s="303"/>
      <c r="P323" s="34"/>
      <c r="Q323" s="34">
        <f>Kotikuntakorvaus!F325</f>
        <v>422626.99984080013</v>
      </c>
      <c r="R323" s="341">
        <f>+Yhteenveto[[#This Row],[Kunnan  peruspalvelujen valtionosuus ]]+Yhteenveto[[#This Row],[Veroperustemuutoksista johtuvien veromenetysten korvaus]]+Yhteenveto[[#This Row],[Kotikuntakorvaus, netto]]</f>
        <v>422626.99984080013</v>
      </c>
      <c r="S323" s="11"/>
      <c r="T323"/>
    </row>
    <row r="324" spans="1:20" ht="15" x14ac:dyDescent="0.25">
      <c r="A324" s="443">
        <v>90034101</v>
      </c>
      <c r="B324" s="253" t="s">
        <v>322</v>
      </c>
      <c r="C324" s="37"/>
      <c r="D324" s="37"/>
      <c r="E324" s="37"/>
      <c r="F324" s="15"/>
      <c r="G324" s="16"/>
      <c r="H324" s="17"/>
      <c r="I324" s="17"/>
      <c r="J324" s="15"/>
      <c r="K324" s="15"/>
      <c r="L324" s="18"/>
      <c r="M324" s="15"/>
      <c r="N324" s="303"/>
      <c r="O324" s="303"/>
      <c r="P324" s="34"/>
      <c r="Q324" s="34">
        <f>Kotikuntakorvaus!F326</f>
        <v>724614.77616146998</v>
      </c>
      <c r="R324" s="341">
        <f>+Yhteenveto[[#This Row],[Kunnan  peruspalvelujen valtionosuus ]]+Yhteenveto[[#This Row],[Veroperustemuutoksista johtuvien veromenetysten korvaus]]+Yhteenveto[[#This Row],[Kotikuntakorvaus, netto]]</f>
        <v>724614.77616146998</v>
      </c>
      <c r="S324" s="11"/>
      <c r="T324"/>
    </row>
    <row r="325" spans="1:20" ht="15" x14ac:dyDescent="0.25">
      <c r="A325" s="443">
        <v>90035101</v>
      </c>
      <c r="B325" s="253" t="s">
        <v>323</v>
      </c>
      <c r="C325" s="37"/>
      <c r="D325" s="37"/>
      <c r="E325" s="37"/>
      <c r="F325" s="15"/>
      <c r="G325" s="16"/>
      <c r="H325" s="17"/>
      <c r="I325" s="17"/>
      <c r="J325" s="15"/>
      <c r="K325" s="15"/>
      <c r="L325" s="18"/>
      <c r="M325" s="15"/>
      <c r="N325" s="303"/>
      <c r="O325" s="303"/>
      <c r="P325" s="34"/>
      <c r="Q325" s="34">
        <f>Kotikuntakorvaus!F327</f>
        <v>3405766.5254240441</v>
      </c>
      <c r="R325" s="341">
        <f>+Yhteenveto[[#This Row],[Kunnan  peruspalvelujen valtionosuus ]]+Yhteenveto[[#This Row],[Veroperustemuutoksista johtuvien veromenetysten korvaus]]+Yhteenveto[[#This Row],[Kotikuntakorvaus, netto]]</f>
        <v>3405766.5254240441</v>
      </c>
      <c r="S325" s="11"/>
      <c r="T325"/>
    </row>
    <row r="326" spans="1:20" ht="15" x14ac:dyDescent="0.25">
      <c r="A326" s="443">
        <v>90035401</v>
      </c>
      <c r="B326" s="253" t="s">
        <v>324</v>
      </c>
      <c r="C326" s="37"/>
      <c r="D326" s="37"/>
      <c r="E326" s="37"/>
      <c r="F326" s="15"/>
      <c r="G326" s="16"/>
      <c r="H326" s="17"/>
      <c r="I326" s="17"/>
      <c r="J326" s="15"/>
      <c r="K326" s="15"/>
      <c r="L326" s="18"/>
      <c r="M326" s="15"/>
      <c r="N326" s="303"/>
      <c r="O326" s="303"/>
      <c r="P326" s="34"/>
      <c r="Q326" s="34">
        <f>Kotikuntakorvaus!F328</f>
        <v>2068360.7863110299</v>
      </c>
      <c r="R326" s="341">
        <f>+Yhteenveto[[#This Row],[Kunnan  peruspalvelujen valtionosuus ]]+Yhteenveto[[#This Row],[Veroperustemuutoksista johtuvien veromenetysten korvaus]]+Yhteenveto[[#This Row],[Kotikuntakorvaus, netto]]</f>
        <v>2068360.7863110299</v>
      </c>
      <c r="S326" s="11"/>
      <c r="T326"/>
    </row>
    <row r="327" spans="1:20" ht="15" x14ac:dyDescent="0.25">
      <c r="A327" s="443">
        <v>90035411</v>
      </c>
      <c r="B327" s="253" t="s">
        <v>1041</v>
      </c>
      <c r="C327" s="37"/>
      <c r="D327" s="37"/>
      <c r="E327" s="37"/>
      <c r="F327" s="15"/>
      <c r="G327" s="16"/>
      <c r="H327" s="17"/>
      <c r="I327" s="17"/>
      <c r="J327" s="15"/>
      <c r="K327" s="15"/>
      <c r="L327" s="18"/>
      <c r="M327" s="15"/>
      <c r="N327" s="303"/>
      <c r="O327" s="303"/>
      <c r="P327" s="34"/>
      <c r="Q327" s="34">
        <f>Kotikuntakorvaus!F329</f>
        <v>1569868.7758430699</v>
      </c>
      <c r="R327" s="341">
        <f>+Yhteenveto[[#This Row],[Kunnan  peruspalvelujen valtionosuus ]]+Yhteenveto[[#This Row],[Veroperustemuutoksista johtuvien veromenetysten korvaus]]+Yhteenveto[[#This Row],[Kotikuntakorvaus, netto]]</f>
        <v>1569868.7758430699</v>
      </c>
      <c r="S327" s="11"/>
      <c r="T327"/>
    </row>
    <row r="328" spans="1:20" ht="15" x14ac:dyDescent="0.25">
      <c r="A328" s="443">
        <v>90035421</v>
      </c>
      <c r="B328" s="253" t="s">
        <v>325</v>
      </c>
      <c r="C328" s="37"/>
      <c r="D328" s="37"/>
      <c r="E328" s="37"/>
      <c r="F328" s="15"/>
      <c r="G328" s="16"/>
      <c r="H328" s="17"/>
      <c r="I328" s="17"/>
      <c r="J328" s="15"/>
      <c r="K328" s="15"/>
      <c r="L328" s="18"/>
      <c r="M328" s="15"/>
      <c r="N328" s="303"/>
      <c r="O328" s="303"/>
      <c r="P328" s="34"/>
      <c r="Q328" s="34">
        <f>Kotikuntakorvaus!F330</f>
        <v>1223886.22167012</v>
      </c>
      <c r="R328" s="341">
        <f>+Yhteenveto[[#This Row],[Kunnan  peruspalvelujen valtionosuus ]]+Yhteenveto[[#This Row],[Veroperustemuutoksista johtuvien veromenetysten korvaus]]+Yhteenveto[[#This Row],[Kotikuntakorvaus, netto]]</f>
        <v>1223886.22167012</v>
      </c>
      <c r="S328" s="11"/>
      <c r="T328"/>
    </row>
    <row r="329" spans="1:20" ht="15" x14ac:dyDescent="0.25">
      <c r="A329" s="443">
        <v>90035431</v>
      </c>
      <c r="B329" s="253" t="s">
        <v>1042</v>
      </c>
      <c r="C329" s="37"/>
      <c r="D329" s="37"/>
      <c r="E329" s="37"/>
      <c r="F329" s="15"/>
      <c r="G329" s="16"/>
      <c r="H329" s="17"/>
      <c r="I329" s="17"/>
      <c r="J329" s="15"/>
      <c r="K329" s="15"/>
      <c r="L329" s="18"/>
      <c r="M329" s="15"/>
      <c r="N329" s="303"/>
      <c r="O329" s="303"/>
      <c r="P329" s="34"/>
      <c r="Q329" s="34">
        <f>Kotikuntakorvaus!F331</f>
        <v>1381158.8921026799</v>
      </c>
      <c r="R329" s="341">
        <f>+Yhteenveto[[#This Row],[Kunnan  peruspalvelujen valtionosuus ]]+Yhteenveto[[#This Row],[Veroperustemuutoksista johtuvien veromenetysten korvaus]]+Yhteenveto[[#This Row],[Kotikuntakorvaus, netto]]</f>
        <v>1381158.8921026799</v>
      </c>
      <c r="S329" s="11"/>
      <c r="T329"/>
    </row>
    <row r="330" spans="1:20" ht="15" x14ac:dyDescent="0.25">
      <c r="A330" s="443">
        <v>90035441</v>
      </c>
      <c r="B330" s="253" t="s">
        <v>326</v>
      </c>
      <c r="C330" s="37"/>
      <c r="D330" s="37"/>
      <c r="E330" s="37"/>
      <c r="F330" s="15"/>
      <c r="G330" s="16"/>
      <c r="H330" s="17"/>
      <c r="I330" s="17"/>
      <c r="J330" s="15"/>
      <c r="K330" s="15"/>
      <c r="L330" s="18"/>
      <c r="M330" s="15"/>
      <c r="N330" s="303"/>
      <c r="O330" s="303"/>
      <c r="P330" s="34"/>
      <c r="Q330" s="34">
        <f>Kotikuntakorvaus!F332</f>
        <v>1822925.3523870902</v>
      </c>
      <c r="R330" s="341">
        <f>+Yhteenveto[[#This Row],[Kunnan  peruspalvelujen valtionosuus ]]+Yhteenveto[[#This Row],[Veroperustemuutoksista johtuvien veromenetysten korvaus]]+Yhteenveto[[#This Row],[Kotikuntakorvaus, netto]]</f>
        <v>1822925.3523870902</v>
      </c>
      <c r="S330" s="11"/>
      <c r="T330"/>
    </row>
    <row r="331" spans="1:20" ht="15" x14ac:dyDescent="0.25">
      <c r="A331" s="443">
        <v>90035451</v>
      </c>
      <c r="B331" s="253" t="s">
        <v>327</v>
      </c>
      <c r="C331" s="37"/>
      <c r="D331" s="37"/>
      <c r="E331" s="37"/>
      <c r="F331" s="15"/>
      <c r="G331" s="16"/>
      <c r="H331" s="17"/>
      <c r="I331" s="17"/>
      <c r="J331" s="15"/>
      <c r="K331" s="15"/>
      <c r="L331" s="18"/>
      <c r="M331" s="15"/>
      <c r="N331" s="303"/>
      <c r="O331" s="303"/>
      <c r="P331" s="34"/>
      <c r="Q331" s="34">
        <f>Kotikuntakorvaus!F333</f>
        <v>864306.85623180005</v>
      </c>
      <c r="R331" s="341">
        <f>+Yhteenveto[[#This Row],[Kunnan  peruspalvelujen valtionosuus ]]+Yhteenveto[[#This Row],[Veroperustemuutoksista johtuvien veromenetysten korvaus]]+Yhteenveto[[#This Row],[Kotikuntakorvaus, netto]]</f>
        <v>864306.85623180005</v>
      </c>
      <c r="S331" s="11"/>
      <c r="T331"/>
    </row>
    <row r="332" spans="1:20" ht="15" x14ac:dyDescent="0.25">
      <c r="A332" s="443">
        <v>90035461</v>
      </c>
      <c r="B332" s="253" t="s">
        <v>1043</v>
      </c>
      <c r="C332" s="37"/>
      <c r="D332" s="37"/>
      <c r="E332" s="37"/>
      <c r="F332" s="15"/>
      <c r="G332" s="16"/>
      <c r="H332" s="17"/>
      <c r="I332" s="17"/>
      <c r="J332" s="15"/>
      <c r="K332" s="15"/>
      <c r="L332" s="18"/>
      <c r="M332" s="15"/>
      <c r="N332" s="303"/>
      <c r="O332" s="303"/>
      <c r="P332" s="34"/>
      <c r="Q332" s="34">
        <f>Kotikuntakorvaus!F334</f>
        <v>1055614.8567744901</v>
      </c>
      <c r="R332" s="341">
        <f>+Yhteenveto[[#This Row],[Kunnan  peruspalvelujen valtionosuus ]]+Yhteenveto[[#This Row],[Veroperustemuutoksista johtuvien veromenetysten korvaus]]+Yhteenveto[[#This Row],[Kotikuntakorvaus, netto]]</f>
        <v>1055614.8567744901</v>
      </c>
      <c r="S332" s="11"/>
      <c r="T332"/>
    </row>
    <row r="333" spans="1:20" ht="15" x14ac:dyDescent="0.25">
      <c r="A333" s="443">
        <v>90035471</v>
      </c>
      <c r="B333" s="253" t="s">
        <v>328</v>
      </c>
      <c r="C333" s="37"/>
      <c r="D333" s="37"/>
      <c r="E333" s="37"/>
      <c r="F333" s="15"/>
      <c r="G333" s="16"/>
      <c r="H333" s="17"/>
      <c r="I333" s="17"/>
      <c r="J333" s="15"/>
      <c r="K333" s="15"/>
      <c r="L333" s="18"/>
      <c r="M333" s="15"/>
      <c r="N333" s="303"/>
      <c r="O333" s="303"/>
      <c r="P333" s="34"/>
      <c r="Q333" s="34">
        <f>Kotikuntakorvaus!F335</f>
        <v>1009801.3971606001</v>
      </c>
      <c r="R333" s="341">
        <f>+Yhteenveto[[#This Row],[Kunnan  peruspalvelujen valtionosuus ]]+Yhteenveto[[#This Row],[Veroperustemuutoksista johtuvien veromenetysten korvaus]]+Yhteenveto[[#This Row],[Kotikuntakorvaus, netto]]</f>
        <v>1009801.3971606001</v>
      </c>
      <c r="S333" s="11"/>
      <c r="T333"/>
    </row>
    <row r="334" spans="1:20" ht="15" x14ac:dyDescent="0.25">
      <c r="A334" s="443">
        <v>90035481</v>
      </c>
      <c r="B334" s="253" t="s">
        <v>329</v>
      </c>
      <c r="C334" s="37"/>
      <c r="D334" s="37"/>
      <c r="E334" s="37"/>
      <c r="F334" s="15"/>
      <c r="G334" s="16"/>
      <c r="H334" s="17"/>
      <c r="I334" s="17"/>
      <c r="J334" s="15"/>
      <c r="K334" s="15"/>
      <c r="L334" s="18"/>
      <c r="M334" s="15"/>
      <c r="N334" s="303"/>
      <c r="O334" s="303"/>
      <c r="P334" s="34"/>
      <c r="Q334" s="34">
        <f>Kotikuntakorvaus!F336</f>
        <v>2034758.4756679502</v>
      </c>
      <c r="R334" s="341">
        <f>+Yhteenveto[[#This Row],[Kunnan  peruspalvelujen valtionosuus ]]+Yhteenveto[[#This Row],[Veroperustemuutoksista johtuvien veromenetysten korvaus]]+Yhteenveto[[#This Row],[Kotikuntakorvaus, netto]]</f>
        <v>2034758.4756679502</v>
      </c>
      <c r="S334" s="11"/>
      <c r="T334"/>
    </row>
    <row r="335" spans="1:20" ht="15" x14ac:dyDescent="0.25">
      <c r="A335" s="443">
        <v>90035491</v>
      </c>
      <c r="B335" s="253" t="s">
        <v>330</v>
      </c>
      <c r="C335" s="37"/>
      <c r="D335" s="37"/>
      <c r="E335" s="37"/>
      <c r="F335" s="15"/>
      <c r="G335" s="16"/>
      <c r="H335" s="17"/>
      <c r="I335" s="17"/>
      <c r="J335" s="15"/>
      <c r="K335" s="15"/>
      <c r="L335" s="18"/>
      <c r="M335" s="15"/>
      <c r="N335" s="303"/>
      <c r="O335" s="303"/>
      <c r="P335" s="34"/>
      <c r="Q335" s="34">
        <f>Kotikuntakorvaus!F337</f>
        <v>2062038.7020920999</v>
      </c>
      <c r="R335" s="341">
        <f>+Yhteenveto[[#This Row],[Kunnan  peruspalvelujen valtionosuus ]]+Yhteenveto[[#This Row],[Veroperustemuutoksista johtuvien veromenetysten korvaus]]+Yhteenveto[[#This Row],[Kotikuntakorvaus, netto]]</f>
        <v>2062038.7020920999</v>
      </c>
      <c r="S335" s="11"/>
      <c r="T335"/>
    </row>
    <row r="336" spans="1:20" ht="15" x14ac:dyDescent="0.25">
      <c r="A336" s="443">
        <v>90035501</v>
      </c>
      <c r="B336" s="253" t="s">
        <v>331</v>
      </c>
      <c r="C336" s="37"/>
      <c r="D336" s="37"/>
      <c r="E336" s="37"/>
      <c r="F336" s="15"/>
      <c r="G336" s="16"/>
      <c r="H336" s="17"/>
      <c r="I336" s="17"/>
      <c r="J336" s="15"/>
      <c r="K336" s="15"/>
      <c r="L336" s="18"/>
      <c r="M336" s="15"/>
      <c r="N336" s="303"/>
      <c r="O336" s="303"/>
      <c r="P336" s="34"/>
      <c r="Q336" s="34">
        <f>Kotikuntakorvaus!F338</f>
        <v>805416.20871299994</v>
      </c>
      <c r="R336" s="341">
        <f>+Yhteenveto[[#This Row],[Kunnan  peruspalvelujen valtionosuus ]]+Yhteenveto[[#This Row],[Veroperustemuutoksista johtuvien veromenetysten korvaus]]+Yhteenveto[[#This Row],[Kotikuntakorvaus, netto]]</f>
        <v>805416.20871299994</v>
      </c>
      <c r="S336" s="11"/>
      <c r="T336"/>
    </row>
    <row r="337" spans="1:20" ht="15" x14ac:dyDescent="0.25">
      <c r="A337" s="443">
        <v>90035521</v>
      </c>
      <c r="B337" s="253" t="s">
        <v>332</v>
      </c>
      <c r="C337" s="37"/>
      <c r="D337" s="37"/>
      <c r="E337" s="37"/>
      <c r="F337" s="15"/>
      <c r="G337" s="16"/>
      <c r="H337" s="17"/>
      <c r="I337" s="17"/>
      <c r="J337" s="15"/>
      <c r="K337" s="15"/>
      <c r="L337" s="18"/>
      <c r="M337" s="15"/>
      <c r="N337" s="303"/>
      <c r="O337" s="303"/>
      <c r="P337" s="34"/>
      <c r="Q337" s="34">
        <f>Kotikuntakorvaus!F339</f>
        <v>5743223.7953775581</v>
      </c>
      <c r="R337" s="341">
        <f>+Yhteenveto[[#This Row],[Kunnan  peruspalvelujen valtionosuus ]]+Yhteenveto[[#This Row],[Veroperustemuutoksista johtuvien veromenetysten korvaus]]+Yhteenveto[[#This Row],[Kotikuntakorvaus, netto]]</f>
        <v>5743223.7953775581</v>
      </c>
      <c r="S337" s="11"/>
      <c r="T337"/>
    </row>
    <row r="338" spans="1:20" ht="15" x14ac:dyDescent="0.25">
      <c r="A338" s="443">
        <v>90035531</v>
      </c>
      <c r="B338" s="253" t="s">
        <v>333</v>
      </c>
      <c r="C338" s="37"/>
      <c r="D338" s="37"/>
      <c r="E338" s="37"/>
      <c r="F338" s="15"/>
      <c r="G338" s="16"/>
      <c r="H338" s="17"/>
      <c r="I338" s="17"/>
      <c r="J338" s="15"/>
      <c r="K338" s="15"/>
      <c r="L338" s="18"/>
      <c r="M338" s="15"/>
      <c r="N338" s="303"/>
      <c r="O338" s="303"/>
      <c r="P338" s="34"/>
      <c r="Q338" s="34">
        <f>Kotikuntakorvaus!F340</f>
        <v>1030586.3315790002</v>
      </c>
      <c r="R338" s="341">
        <f>+Yhteenveto[[#This Row],[Kunnan  peruspalvelujen valtionosuus ]]+Yhteenveto[[#This Row],[Veroperustemuutoksista johtuvien veromenetysten korvaus]]+Yhteenveto[[#This Row],[Kotikuntakorvaus, netto]]</f>
        <v>1030586.3315790002</v>
      </c>
      <c r="S338" s="11"/>
      <c r="T338"/>
    </row>
    <row r="339" spans="1:20" ht="15" x14ac:dyDescent="0.25">
      <c r="A339" s="443">
        <v>90035541</v>
      </c>
      <c r="B339" s="253" t="s">
        <v>334</v>
      </c>
      <c r="C339" s="37"/>
      <c r="D339" s="37"/>
      <c r="E339" s="37"/>
      <c r="F339" s="15"/>
      <c r="G339" s="16"/>
      <c r="H339" s="17"/>
      <c r="I339" s="17"/>
      <c r="J339" s="15"/>
      <c r="K339" s="15"/>
      <c r="L339" s="18"/>
      <c r="M339" s="15"/>
      <c r="N339" s="303"/>
      <c r="O339" s="303"/>
      <c r="P339" s="34"/>
      <c r="Q339" s="34">
        <f>Kotikuntakorvaus!F341</f>
        <v>2083776.2793380101</v>
      </c>
      <c r="R339" s="341">
        <f>+Yhteenveto[[#This Row],[Kunnan  peruspalvelujen valtionosuus ]]+Yhteenveto[[#This Row],[Veroperustemuutoksista johtuvien veromenetysten korvaus]]+Yhteenveto[[#This Row],[Kotikuntakorvaus, netto]]</f>
        <v>2083776.2793380101</v>
      </c>
      <c r="S339" s="11"/>
      <c r="T339"/>
    </row>
    <row r="340" spans="1:20" ht="15" x14ac:dyDescent="0.25">
      <c r="A340" s="443">
        <v>90035551</v>
      </c>
      <c r="B340" s="253" t="s">
        <v>1044</v>
      </c>
      <c r="C340" s="37"/>
      <c r="D340" s="37"/>
      <c r="E340" s="37"/>
      <c r="F340" s="15"/>
      <c r="G340" s="16"/>
      <c r="H340" s="17"/>
      <c r="I340" s="17"/>
      <c r="J340" s="15"/>
      <c r="K340" s="15"/>
      <c r="L340" s="18"/>
      <c r="M340" s="15"/>
      <c r="N340" s="303"/>
      <c r="O340" s="303"/>
      <c r="P340" s="34"/>
      <c r="Q340" s="34">
        <f>Kotikuntakorvaus!F342</f>
        <v>1419178.00130967</v>
      </c>
      <c r="R340" s="341">
        <f>+Yhteenveto[[#This Row],[Kunnan  peruspalvelujen valtionosuus ]]+Yhteenveto[[#This Row],[Veroperustemuutoksista johtuvien veromenetysten korvaus]]+Yhteenveto[[#This Row],[Kotikuntakorvaus, netto]]</f>
        <v>1419178.00130967</v>
      </c>
      <c r="S340" s="11"/>
      <c r="T340"/>
    </row>
    <row r="341" spans="1:20" ht="15" x14ac:dyDescent="0.25">
      <c r="A341" s="443">
        <v>90036381</v>
      </c>
      <c r="B341" s="253" t="s">
        <v>335</v>
      </c>
      <c r="C341" s="37"/>
      <c r="D341" s="37"/>
      <c r="E341" s="37"/>
      <c r="F341" s="15"/>
      <c r="G341" s="16"/>
      <c r="H341" s="17"/>
      <c r="I341" s="17"/>
      <c r="J341" s="15"/>
      <c r="K341" s="15"/>
      <c r="L341" s="18"/>
      <c r="M341" s="15"/>
      <c r="N341" s="303"/>
      <c r="O341" s="303"/>
      <c r="P341" s="34"/>
      <c r="Q341" s="34">
        <f>Kotikuntakorvaus!F343</f>
        <v>2144399.0047250101</v>
      </c>
      <c r="R341" s="341">
        <f>+Yhteenveto[[#This Row],[Kunnan  peruspalvelujen valtionosuus ]]+Yhteenveto[[#This Row],[Veroperustemuutoksista johtuvien veromenetysten korvaus]]+Yhteenveto[[#This Row],[Kotikuntakorvaus, netto]]</f>
        <v>2144399.0047250101</v>
      </c>
      <c r="S341" s="11"/>
      <c r="T341"/>
    </row>
    <row r="342" spans="1:20" ht="15" x14ac:dyDescent="0.25">
      <c r="A342" s="443">
        <v>90036811</v>
      </c>
      <c r="B342" s="253" t="s">
        <v>336</v>
      </c>
      <c r="C342" s="37"/>
      <c r="D342" s="37"/>
      <c r="E342" s="37"/>
      <c r="F342" s="15"/>
      <c r="G342" s="16"/>
      <c r="H342" s="17"/>
      <c r="I342" s="17"/>
      <c r="J342" s="15"/>
      <c r="K342" s="15"/>
      <c r="L342" s="18"/>
      <c r="M342" s="15"/>
      <c r="N342" s="303"/>
      <c r="O342" s="303"/>
      <c r="P342" s="34"/>
      <c r="Q342" s="34">
        <f>Kotikuntakorvaus!F344</f>
        <v>4577188.9745053202</v>
      </c>
      <c r="R342" s="341">
        <f>+Yhteenveto[[#This Row],[Kunnan  peruspalvelujen valtionosuus ]]+Yhteenveto[[#This Row],[Veroperustemuutoksista johtuvien veromenetysten korvaus]]+Yhteenveto[[#This Row],[Kotikuntakorvaus, netto]]</f>
        <v>4577188.9745053202</v>
      </c>
      <c r="S342" s="11"/>
      <c r="T342"/>
    </row>
    <row r="343" spans="1:20" ht="15" x14ac:dyDescent="0.25">
      <c r="A343" s="443">
        <v>90037151</v>
      </c>
      <c r="B343" s="253" t="s">
        <v>337</v>
      </c>
      <c r="C343" s="37"/>
      <c r="D343" s="37"/>
      <c r="E343" s="37"/>
      <c r="F343" s="15"/>
      <c r="G343" s="16"/>
      <c r="H343" s="17"/>
      <c r="I343" s="17"/>
      <c r="J343" s="15"/>
      <c r="K343" s="15"/>
      <c r="L343" s="18"/>
      <c r="M343" s="15"/>
      <c r="N343" s="303"/>
      <c r="O343" s="303"/>
      <c r="P343" s="34"/>
      <c r="Q343" s="34">
        <f>Kotikuntakorvaus!F345</f>
        <v>1520504.55659937</v>
      </c>
      <c r="R343" s="341">
        <f>+Yhteenveto[[#This Row],[Kunnan  peruspalvelujen valtionosuus ]]+Yhteenveto[[#This Row],[Veroperustemuutoksista johtuvien veromenetysten korvaus]]+Yhteenveto[[#This Row],[Kotikuntakorvaus, netto]]</f>
        <v>1520504.55659937</v>
      </c>
      <c r="S343" s="11"/>
      <c r="T343"/>
    </row>
    <row r="344" spans="1:20" ht="15" x14ac:dyDescent="0.25">
      <c r="A344" s="443">
        <v>90037171</v>
      </c>
      <c r="B344" s="253" t="s">
        <v>338</v>
      </c>
      <c r="C344" s="37"/>
      <c r="D344" s="37"/>
      <c r="E344" s="37"/>
      <c r="F344" s="15"/>
      <c r="G344" s="16"/>
      <c r="H344" s="17"/>
      <c r="I344" s="17"/>
      <c r="J344" s="15"/>
      <c r="K344" s="15"/>
      <c r="L344" s="18"/>
      <c r="M344" s="15"/>
      <c r="N344" s="303"/>
      <c r="O344" s="303"/>
      <c r="P344" s="34"/>
      <c r="Q344" s="34">
        <f>Kotikuntakorvaus!F346</f>
        <v>961130.00906417996</v>
      </c>
      <c r="R344" s="341">
        <f>+Yhteenveto[[#This Row],[Kunnan  peruspalvelujen valtionosuus ]]+Yhteenveto[[#This Row],[Veroperustemuutoksista johtuvien veromenetysten korvaus]]+Yhteenveto[[#This Row],[Kotikuntakorvaus, netto]]</f>
        <v>961130.00906417996</v>
      </c>
      <c r="S344" s="11"/>
      <c r="T344"/>
    </row>
    <row r="345" spans="1:20" ht="15" x14ac:dyDescent="0.25">
      <c r="A345" s="46">
        <v>90037181</v>
      </c>
      <c r="B345" s="445" t="s">
        <v>1045</v>
      </c>
      <c r="C345" s="39"/>
      <c r="D345" s="39"/>
      <c r="E345" s="39"/>
      <c r="F345" s="15"/>
      <c r="G345" s="40"/>
      <c r="H345" s="41"/>
      <c r="I345" s="41"/>
      <c r="J345" s="15"/>
      <c r="K345" s="15"/>
      <c r="L345" s="42"/>
      <c r="M345" s="15"/>
      <c r="N345" s="303"/>
      <c r="O345" s="303"/>
      <c r="P345" s="34"/>
      <c r="Q345" s="34">
        <f>Kotikuntakorvaus!F347</f>
        <v>2972505.4335114304</v>
      </c>
      <c r="R345" s="341">
        <f>+Yhteenveto[[#This Row],[Kunnan  peruspalvelujen valtionosuus ]]+Yhteenveto[[#This Row],[Veroperustemuutoksista johtuvien veromenetysten korvaus]]+Yhteenveto[[#This Row],[Kotikuntakorvaus, netto]]</f>
        <v>2972505.4335114304</v>
      </c>
      <c r="S345" s="11"/>
      <c r="T345"/>
    </row>
    <row r="346" spans="1:20" ht="15" x14ac:dyDescent="0.25">
      <c r="A346" s="443">
        <v>90037191</v>
      </c>
      <c r="B346" s="253" t="s">
        <v>339</v>
      </c>
      <c r="C346" s="37"/>
      <c r="D346" s="37"/>
      <c r="E346" s="37"/>
      <c r="F346" s="15"/>
      <c r="G346" s="16"/>
      <c r="H346" s="17"/>
      <c r="I346" s="17"/>
      <c r="J346" s="15"/>
      <c r="K346" s="15"/>
      <c r="L346" s="18"/>
      <c r="M346" s="15"/>
      <c r="N346" s="303"/>
      <c r="O346" s="303"/>
      <c r="P346" s="34"/>
      <c r="Q346" s="34">
        <f>Kotikuntakorvaus!F348</f>
        <v>1700900.4665724002</v>
      </c>
      <c r="R346" s="341">
        <f>+Yhteenveto[[#This Row],[Kunnan  peruspalvelujen valtionosuus ]]+Yhteenveto[[#This Row],[Veroperustemuutoksista johtuvien veromenetysten korvaus]]+Yhteenveto[[#This Row],[Kotikuntakorvaus, netto]]</f>
        <v>1700900.4665724002</v>
      </c>
      <c r="S346" s="11"/>
      <c r="T346"/>
    </row>
    <row r="347" spans="1:20" ht="15" x14ac:dyDescent="0.25">
      <c r="A347" s="443">
        <v>90037251</v>
      </c>
      <c r="B347" s="253" t="s">
        <v>340</v>
      </c>
      <c r="C347" s="37"/>
      <c r="D347" s="37"/>
      <c r="E347" s="37"/>
      <c r="F347" s="15"/>
      <c r="G347" s="16"/>
      <c r="H347" s="17"/>
      <c r="I347" s="17"/>
      <c r="J347" s="15"/>
      <c r="K347" s="15"/>
      <c r="L347" s="18"/>
      <c r="M347" s="15"/>
      <c r="N347" s="303"/>
      <c r="O347" s="303"/>
      <c r="P347" s="34"/>
      <c r="Q347" s="34">
        <f>Kotikuntakorvaus!F349</f>
        <v>5149727.3138388302</v>
      </c>
      <c r="R347" s="341">
        <f>+Yhteenveto[[#This Row],[Kunnan  peruspalvelujen valtionosuus ]]+Yhteenveto[[#This Row],[Veroperustemuutoksista johtuvien veromenetysten korvaus]]+Yhteenveto[[#This Row],[Kotikuntakorvaus, netto]]</f>
        <v>5149727.3138388302</v>
      </c>
      <c r="S347" s="11"/>
      <c r="T347"/>
    </row>
    <row r="348" spans="1:20" ht="15" x14ac:dyDescent="0.25">
      <c r="A348" s="443">
        <v>90037591</v>
      </c>
      <c r="B348" s="253" t="s">
        <v>341</v>
      </c>
      <c r="C348" s="37"/>
      <c r="D348" s="37"/>
      <c r="E348" s="37"/>
      <c r="F348" s="15"/>
      <c r="G348" s="16"/>
      <c r="H348" s="17"/>
      <c r="I348" s="17"/>
      <c r="J348" s="15"/>
      <c r="K348" s="15"/>
      <c r="L348" s="18"/>
      <c r="M348" s="15"/>
      <c r="N348" s="303"/>
      <c r="O348" s="303"/>
      <c r="P348" s="34"/>
      <c r="Q348" s="34">
        <f>Kotikuntakorvaus!F350</f>
        <v>3408729.2446175995</v>
      </c>
      <c r="R348" s="341">
        <f>+Yhteenveto[[#This Row],[Kunnan  peruspalvelujen valtionosuus ]]+Yhteenveto[[#This Row],[Veroperustemuutoksista johtuvien veromenetysten korvaus]]+Yhteenveto[[#This Row],[Kotikuntakorvaus, netto]]</f>
        <v>3408729.2446175995</v>
      </c>
      <c r="S348" s="11"/>
      <c r="T348"/>
    </row>
    <row r="349" spans="1:20" ht="15" x14ac:dyDescent="0.25">
      <c r="A349" s="443">
        <v>90037841</v>
      </c>
      <c r="B349" s="253" t="s">
        <v>1046</v>
      </c>
      <c r="C349" s="37"/>
      <c r="D349" s="37"/>
      <c r="E349" s="37"/>
      <c r="F349" s="15"/>
      <c r="G349" s="16"/>
      <c r="H349" s="17"/>
      <c r="I349" s="17"/>
      <c r="J349" s="15"/>
      <c r="K349" s="15"/>
      <c r="L349" s="18"/>
      <c r="M349" s="15"/>
      <c r="N349" s="303"/>
      <c r="O349" s="303"/>
      <c r="P349" s="34"/>
      <c r="Q349" s="34">
        <f>Kotikuntakorvaus!F351</f>
        <v>840404.18165063998</v>
      </c>
      <c r="R349" s="341">
        <f>+Yhteenveto[[#This Row],[Kunnan  peruspalvelujen valtionosuus ]]+Yhteenveto[[#This Row],[Veroperustemuutoksista johtuvien veromenetysten korvaus]]+Yhteenveto[[#This Row],[Kotikuntakorvaus, netto]]</f>
        <v>840404.18165063998</v>
      </c>
      <c r="S349" s="11"/>
      <c r="T349"/>
    </row>
    <row r="350" spans="1:20" ht="15" x14ac:dyDescent="0.25">
      <c r="A350" s="443">
        <v>90037851</v>
      </c>
      <c r="B350" s="253" t="s">
        <v>342</v>
      </c>
      <c r="C350" s="37"/>
      <c r="D350" s="37"/>
      <c r="E350" s="37"/>
      <c r="F350" s="15"/>
      <c r="G350" s="16"/>
      <c r="H350" s="17"/>
      <c r="I350" s="17"/>
      <c r="J350" s="15"/>
      <c r="K350" s="15"/>
      <c r="L350" s="18"/>
      <c r="M350" s="15"/>
      <c r="N350" s="303"/>
      <c r="O350" s="303"/>
      <c r="P350" s="34"/>
      <c r="Q350" s="34">
        <f>Kotikuntakorvaus!F352</f>
        <v>755185.95053519995</v>
      </c>
      <c r="R350" s="341">
        <f>+Yhteenveto[[#This Row],[Kunnan  peruspalvelujen valtionosuus ]]+Yhteenveto[[#This Row],[Veroperustemuutoksista johtuvien veromenetysten korvaus]]+Yhteenveto[[#This Row],[Kotikuntakorvaus, netto]]</f>
        <v>755185.95053519995</v>
      </c>
      <c r="S350" s="11"/>
      <c r="T350"/>
    </row>
    <row r="351" spans="1:20" ht="15" x14ac:dyDescent="0.25">
      <c r="A351" s="443">
        <v>90037861</v>
      </c>
      <c r="B351" s="253" t="s">
        <v>343</v>
      </c>
      <c r="C351" s="37"/>
      <c r="D351" s="37"/>
      <c r="E351" s="37"/>
      <c r="F351" s="15"/>
      <c r="G351" s="16"/>
      <c r="H351" s="17"/>
      <c r="I351" s="17"/>
      <c r="J351" s="15"/>
      <c r="K351" s="15"/>
      <c r="L351" s="18"/>
      <c r="M351" s="15"/>
      <c r="N351" s="303"/>
      <c r="O351" s="303"/>
      <c r="P351" s="34"/>
      <c r="Q351" s="34">
        <f>Kotikuntakorvaus!F353</f>
        <v>1632743.2024587302</v>
      </c>
      <c r="R351" s="341">
        <f>+Yhteenveto[[#This Row],[Kunnan  peruspalvelujen valtionosuus ]]+Yhteenveto[[#This Row],[Veroperustemuutoksista johtuvien veromenetysten korvaus]]+Yhteenveto[[#This Row],[Kotikuntakorvaus, netto]]</f>
        <v>1632743.2024587302</v>
      </c>
      <c r="S351" s="11"/>
      <c r="T351"/>
    </row>
    <row r="352" spans="1:20" ht="15" x14ac:dyDescent="0.25">
      <c r="A352" s="46">
        <v>90037981</v>
      </c>
      <c r="B352" s="445" t="s">
        <v>344</v>
      </c>
      <c r="C352" s="39"/>
      <c r="D352" s="39"/>
      <c r="E352" s="39"/>
      <c r="F352" s="15"/>
      <c r="G352" s="40"/>
      <c r="H352" s="41"/>
      <c r="I352" s="41"/>
      <c r="J352" s="15"/>
      <c r="K352" s="15"/>
      <c r="L352" s="42"/>
      <c r="M352" s="15"/>
      <c r="N352" s="303"/>
      <c r="O352" s="303"/>
      <c r="P352" s="34"/>
      <c r="Q352" s="34">
        <f>Kotikuntakorvaus!F354</f>
        <v>2496010.8119696099</v>
      </c>
      <c r="R352" s="341">
        <f>+Yhteenveto[[#This Row],[Kunnan  peruspalvelujen valtionosuus ]]+Yhteenveto[[#This Row],[Veroperustemuutoksista johtuvien veromenetysten korvaus]]+Yhteenveto[[#This Row],[Kotikuntakorvaus, netto]]</f>
        <v>2496010.8119696099</v>
      </c>
      <c r="S352" s="11"/>
      <c r="T352"/>
    </row>
    <row r="353" spans="1:20" ht="15" x14ac:dyDescent="0.25">
      <c r="A353" s="443">
        <v>90037991</v>
      </c>
      <c r="B353" s="253" t="s">
        <v>345</v>
      </c>
      <c r="C353" s="37"/>
      <c r="D353" s="37"/>
      <c r="E353" s="37"/>
      <c r="F353" s="15"/>
      <c r="G353" s="16"/>
      <c r="H353" s="17"/>
      <c r="I353" s="17"/>
      <c r="J353" s="15"/>
      <c r="K353" s="15"/>
      <c r="L353" s="18"/>
      <c r="M353" s="15"/>
      <c r="N353" s="303"/>
      <c r="O353" s="303"/>
      <c r="P353" s="34"/>
      <c r="Q353" s="34">
        <f>Kotikuntakorvaus!F355</f>
        <v>1143691.0163724599</v>
      </c>
      <c r="R353" s="341">
        <f>+Yhteenveto[[#This Row],[Kunnan  peruspalvelujen valtionosuus ]]+Yhteenveto[[#This Row],[Veroperustemuutoksista johtuvien veromenetysten korvaus]]+Yhteenveto[[#This Row],[Kotikuntakorvaus, netto]]</f>
        <v>1143691.0163724599</v>
      </c>
      <c r="S353" s="11"/>
      <c r="T353"/>
    </row>
    <row r="354" spans="1:20" ht="15" x14ac:dyDescent="0.25">
      <c r="A354" s="443">
        <v>90038081</v>
      </c>
      <c r="B354" s="253" t="s">
        <v>346</v>
      </c>
      <c r="C354" s="37"/>
      <c r="D354" s="37"/>
      <c r="E354" s="37"/>
      <c r="F354" s="15"/>
      <c r="G354" s="16"/>
      <c r="H354" s="17"/>
      <c r="I354" s="17"/>
      <c r="J354" s="15"/>
      <c r="K354" s="15"/>
      <c r="L354" s="18"/>
      <c r="M354" s="15"/>
      <c r="N354" s="303"/>
      <c r="O354" s="303"/>
      <c r="P354" s="34"/>
      <c r="Q354" s="34">
        <f>Kotikuntakorvaus!F356</f>
        <v>1340628.2699868002</v>
      </c>
      <c r="R354" s="341">
        <f>+Yhteenveto[[#This Row],[Kunnan  peruspalvelujen valtionosuus ]]+Yhteenveto[[#This Row],[Veroperustemuutoksista johtuvien veromenetysten korvaus]]+Yhteenveto[[#This Row],[Kotikuntakorvaus, netto]]</f>
        <v>1340628.2699868002</v>
      </c>
      <c r="S354" s="11"/>
      <c r="T354"/>
    </row>
    <row r="355" spans="1:20" ht="15" x14ac:dyDescent="0.25">
      <c r="A355" s="443">
        <v>90038581</v>
      </c>
      <c r="B355" s="253" t="s">
        <v>347</v>
      </c>
      <c r="C355" s="37"/>
      <c r="D355" s="37"/>
      <c r="E355" s="37"/>
      <c r="F355" s="15"/>
      <c r="G355" s="16"/>
      <c r="H355" s="17"/>
      <c r="I355" s="17"/>
      <c r="J355" s="15"/>
      <c r="K355" s="15"/>
      <c r="L355" s="18"/>
      <c r="M355" s="15"/>
      <c r="N355" s="303"/>
      <c r="O355" s="303"/>
      <c r="P355" s="34"/>
      <c r="Q355" s="34">
        <f>Kotikuntakorvaus!F357</f>
        <v>337755.18429900002</v>
      </c>
      <c r="R355" s="341">
        <f>+Yhteenveto[[#This Row],[Kunnan  peruspalvelujen valtionosuus ]]+Yhteenveto[[#This Row],[Veroperustemuutoksista johtuvien veromenetysten korvaus]]+Yhteenveto[[#This Row],[Kotikuntakorvaus, netto]]</f>
        <v>337755.18429900002</v>
      </c>
      <c r="S355" s="11"/>
      <c r="T355"/>
    </row>
    <row r="356" spans="1:20" ht="15" x14ac:dyDescent="0.25">
      <c r="A356" s="443">
        <v>90038611</v>
      </c>
      <c r="B356" s="253" t="s">
        <v>348</v>
      </c>
      <c r="C356" s="37"/>
      <c r="D356" s="37"/>
      <c r="E356" s="37"/>
      <c r="F356" s="15"/>
      <c r="G356" s="16"/>
      <c r="H356" s="17"/>
      <c r="I356" s="17"/>
      <c r="J356" s="15"/>
      <c r="K356" s="15"/>
      <c r="L356" s="18"/>
      <c r="M356" s="15"/>
      <c r="N356" s="303"/>
      <c r="O356" s="303"/>
      <c r="P356" s="34"/>
      <c r="Q356" s="34">
        <f>Kotikuntakorvaus!F358</f>
        <v>919733.34801420011</v>
      </c>
      <c r="R356" s="341">
        <f>+Yhteenveto[[#This Row],[Kunnan  peruspalvelujen valtionosuus ]]+Yhteenveto[[#This Row],[Veroperustemuutoksista johtuvien veromenetysten korvaus]]+Yhteenveto[[#This Row],[Kotikuntakorvaus, netto]]</f>
        <v>919733.34801420011</v>
      </c>
      <c r="S356" s="11"/>
      <c r="T356"/>
    </row>
    <row r="357" spans="1:20" ht="15" x14ac:dyDescent="0.25">
      <c r="A357" s="443">
        <v>90038691</v>
      </c>
      <c r="B357" s="253" t="s">
        <v>349</v>
      </c>
      <c r="C357" s="37"/>
      <c r="D357" s="37"/>
      <c r="E357" s="37"/>
      <c r="F357" s="15"/>
      <c r="G357" s="16"/>
      <c r="H357" s="17"/>
      <c r="I357" s="17"/>
      <c r="J357" s="15"/>
      <c r="K357" s="15"/>
      <c r="L357" s="18"/>
      <c r="M357" s="15"/>
      <c r="N357" s="303"/>
      <c r="O357" s="303"/>
      <c r="P357" s="34"/>
      <c r="Q357" s="34">
        <f>Kotikuntakorvaus!F359</f>
        <v>381057.13100400002</v>
      </c>
      <c r="R357" s="341">
        <f>+Yhteenveto[[#This Row],[Kunnan  peruspalvelujen valtionosuus ]]+Yhteenveto[[#This Row],[Veroperustemuutoksista johtuvien veromenetysten korvaus]]+Yhteenveto[[#This Row],[Kotikuntakorvaus, netto]]</f>
        <v>381057.13100400002</v>
      </c>
      <c r="S357" s="11"/>
      <c r="T357"/>
    </row>
    <row r="358" spans="1:20" ht="15" x14ac:dyDescent="0.25">
      <c r="A358" s="443">
        <v>90053421</v>
      </c>
      <c r="B358" s="253" t="s">
        <v>1047</v>
      </c>
      <c r="C358" s="37"/>
      <c r="D358" s="37"/>
      <c r="E358" s="37"/>
      <c r="F358" s="15"/>
      <c r="G358" s="16"/>
      <c r="H358" s="17"/>
      <c r="I358" s="17"/>
      <c r="J358" s="15"/>
      <c r="K358" s="15"/>
      <c r="L358" s="18"/>
      <c r="M358" s="15"/>
      <c r="N358" s="303"/>
      <c r="O358" s="303"/>
      <c r="P358" s="34"/>
      <c r="Q358" s="34">
        <f>Kotikuntakorvaus!F360</f>
        <v>7413293.2758960007</v>
      </c>
      <c r="R358" s="341">
        <f>+Yhteenveto[[#This Row],[Kunnan  peruspalvelujen valtionosuus ]]+Yhteenveto[[#This Row],[Veroperustemuutoksista johtuvien veromenetysten korvaus]]+Yhteenveto[[#This Row],[Kotikuntakorvaus, netto]]</f>
        <v>7413293.2758960007</v>
      </c>
      <c r="S358" s="11"/>
      <c r="T358"/>
    </row>
    <row r="359" spans="1:20" ht="15" x14ac:dyDescent="0.25">
      <c r="A359" s="443">
        <v>90053431</v>
      </c>
      <c r="B359" s="253" t="s">
        <v>731</v>
      </c>
      <c r="C359" s="37"/>
      <c r="D359" s="37"/>
      <c r="E359" s="37"/>
      <c r="F359" s="15"/>
      <c r="G359" s="16"/>
      <c r="H359" s="17"/>
      <c r="I359" s="17"/>
      <c r="J359" s="15"/>
      <c r="K359" s="15"/>
      <c r="L359" s="18"/>
      <c r="M359" s="15"/>
      <c r="N359" s="303"/>
      <c r="O359" s="303"/>
      <c r="P359" s="34"/>
      <c r="Q359" s="34">
        <f>Kotikuntakorvaus!F361</f>
        <v>8239494.4190274002</v>
      </c>
      <c r="R359" s="341">
        <f>+Yhteenveto[[#This Row],[Kunnan  peruspalvelujen valtionosuus ]]+Yhteenveto[[#This Row],[Veroperustemuutoksista johtuvien veromenetysten korvaus]]+Yhteenveto[[#This Row],[Kotikuntakorvaus, netto]]</f>
        <v>8239494.4190274002</v>
      </c>
      <c r="S359" s="11"/>
      <c r="T359"/>
    </row>
    <row r="360" spans="1:20" ht="15" x14ac:dyDescent="0.25">
      <c r="A360" s="443">
        <v>90000842</v>
      </c>
      <c r="B360" s="253" t="s">
        <v>350</v>
      </c>
      <c r="C360" s="37"/>
      <c r="D360" s="37"/>
      <c r="E360" s="37"/>
      <c r="F360" s="15"/>
      <c r="G360" s="16"/>
      <c r="H360" s="17"/>
      <c r="I360" s="17"/>
      <c r="J360" s="15"/>
      <c r="K360" s="15"/>
      <c r="L360" s="18"/>
      <c r="M360" s="15"/>
      <c r="N360" s="303"/>
      <c r="O360" s="303"/>
      <c r="P360" s="34"/>
      <c r="Q360" s="34">
        <f>Kotikuntakorvaus!F362</f>
        <v>5732851.0309500005</v>
      </c>
      <c r="R360" s="341">
        <f>+Yhteenveto[[#This Row],[Kunnan  peruspalvelujen valtionosuus ]]+Yhteenveto[[#This Row],[Veroperustemuutoksista johtuvien veromenetysten korvaus]]+Yhteenveto[[#This Row],[Kotikuntakorvaus, netto]]</f>
        <v>5732851.0309500005</v>
      </c>
      <c r="S360" s="11"/>
      <c r="T360"/>
    </row>
    <row r="361" spans="1:20" ht="15" x14ac:dyDescent="0.25">
      <c r="A361" s="443">
        <v>90000872</v>
      </c>
      <c r="B361" s="253" t="s">
        <v>351</v>
      </c>
      <c r="C361" s="37"/>
      <c r="D361" s="37"/>
      <c r="E361" s="37"/>
      <c r="F361" s="15"/>
      <c r="G361" s="16"/>
      <c r="H361" s="17"/>
      <c r="I361" s="17"/>
      <c r="J361" s="15"/>
      <c r="K361" s="15"/>
      <c r="L361" s="18"/>
      <c r="M361" s="15"/>
      <c r="N361" s="303"/>
      <c r="O361" s="303"/>
      <c r="P361" s="34"/>
      <c r="Q361" s="34">
        <f>Kotikuntakorvaus!F363</f>
        <v>5180758.0864319988</v>
      </c>
      <c r="R361" s="341">
        <f>+Yhteenveto[[#This Row],[Kunnan  peruspalvelujen valtionosuus ]]+Yhteenveto[[#This Row],[Veroperustemuutoksista johtuvien veromenetysten korvaus]]+Yhteenveto[[#This Row],[Kotikuntakorvaus, netto]]</f>
        <v>5180758.0864319988</v>
      </c>
      <c r="S361" s="11"/>
      <c r="T361"/>
    </row>
    <row r="362" spans="1:20" ht="15" x14ac:dyDescent="0.25">
      <c r="A362" s="443">
        <v>90037822</v>
      </c>
      <c r="B362" s="253" t="s">
        <v>1048</v>
      </c>
      <c r="C362" s="37"/>
      <c r="D362" s="37"/>
      <c r="E362" s="37"/>
      <c r="F362" s="15"/>
      <c r="G362" s="16"/>
      <c r="H362" s="17"/>
      <c r="I362" s="17"/>
      <c r="J362" s="15"/>
      <c r="K362" s="15"/>
      <c r="L362" s="18"/>
      <c r="M362" s="15"/>
      <c r="N362" s="303"/>
      <c r="O362" s="303"/>
      <c r="P362" s="34"/>
      <c r="Q362" s="34">
        <f>Kotikuntakorvaus!F364</f>
        <v>2190587.6006339998</v>
      </c>
      <c r="R362" s="341">
        <f>+Yhteenveto[[#This Row],[Kunnan  peruspalvelujen valtionosuus ]]+Yhteenveto[[#This Row],[Veroperustemuutoksista johtuvien veromenetysten korvaus]]+Yhteenveto[[#This Row],[Kotikuntakorvaus, netto]]</f>
        <v>2190587.6006339998</v>
      </c>
      <c r="S362" s="11"/>
      <c r="T362"/>
    </row>
    <row r="363" spans="1:20" ht="15" x14ac:dyDescent="0.25">
      <c r="A363" s="443">
        <v>90038382</v>
      </c>
      <c r="B363" s="253" t="s">
        <v>353</v>
      </c>
      <c r="C363" s="37"/>
      <c r="D363" s="37"/>
      <c r="E363" s="37"/>
      <c r="F363" s="15"/>
      <c r="G363" s="16"/>
      <c r="H363" s="17"/>
      <c r="I363" s="17"/>
      <c r="J363" s="15"/>
      <c r="K363" s="15"/>
      <c r="L363" s="18"/>
      <c r="M363" s="15"/>
      <c r="N363" s="303"/>
      <c r="O363" s="303"/>
      <c r="P363" s="34"/>
      <c r="Q363" s="34">
        <f>Kotikuntakorvaus!F365</f>
        <v>3154223.6468339991</v>
      </c>
      <c r="R363" s="341">
        <f>+Yhteenveto[[#This Row],[Kunnan  peruspalvelujen valtionosuus ]]+Yhteenveto[[#This Row],[Veroperustemuutoksista johtuvien veromenetysten korvaus]]+Yhteenveto[[#This Row],[Kotikuntakorvaus, netto]]</f>
        <v>3154223.6468339991</v>
      </c>
      <c r="S363" s="11"/>
      <c r="T363"/>
    </row>
    <row r="364" spans="1:20" ht="15" x14ac:dyDescent="0.25">
      <c r="A364" s="443">
        <v>90053342</v>
      </c>
      <c r="B364" s="253" t="s">
        <v>352</v>
      </c>
      <c r="C364" s="37"/>
      <c r="D364" s="37"/>
      <c r="E364" s="37"/>
      <c r="F364" s="15"/>
      <c r="G364" s="16"/>
      <c r="H364" s="17"/>
      <c r="I364" s="17"/>
      <c r="J364" s="15"/>
      <c r="K364" s="15"/>
      <c r="L364" s="18"/>
      <c r="M364" s="15"/>
      <c r="N364" s="303"/>
      <c r="O364" s="303"/>
      <c r="P364" s="34"/>
      <c r="Q364" s="34">
        <f>Kotikuntakorvaus!F366</f>
        <v>827316.80063999968</v>
      </c>
      <c r="R364" s="341">
        <f>+Yhteenveto[[#This Row],[Kunnan  peruspalvelujen valtionosuus ]]+Yhteenveto[[#This Row],[Veroperustemuutoksista johtuvien veromenetysten korvaus]]+Yhteenveto[[#This Row],[Kotikuntakorvaus, netto]]</f>
        <v>827316.80063999968</v>
      </c>
      <c r="S364" s="11"/>
      <c r="T364"/>
    </row>
    <row r="365" spans="1:20" ht="15" x14ac:dyDescent="0.25">
      <c r="A365" s="443">
        <v>90053456</v>
      </c>
      <c r="B365" s="253" t="s">
        <v>732</v>
      </c>
      <c r="C365" s="37"/>
      <c r="D365" s="37"/>
      <c r="E365" s="37"/>
      <c r="F365" s="15"/>
      <c r="G365" s="16"/>
      <c r="H365" s="17"/>
      <c r="I365" s="17"/>
      <c r="J365" s="15"/>
      <c r="K365" s="15"/>
      <c r="L365" s="18"/>
      <c r="M365" s="15"/>
      <c r="N365" s="303"/>
      <c r="O365" s="303"/>
      <c r="P365" s="34"/>
      <c r="Q365" s="34">
        <f>Kotikuntakorvaus!F367</f>
        <v>898543.52310000022</v>
      </c>
      <c r="R365" s="341">
        <f>+Yhteenveto[[#This Row],[Kunnan  peruspalvelujen valtionosuus ]]+Yhteenveto[[#This Row],[Veroperustemuutoksista johtuvien veromenetysten korvaus]]+Yhteenveto[[#This Row],[Kotikuntakorvaus, netto]]</f>
        <v>898543.52310000022</v>
      </c>
      <c r="S365" s="11"/>
      <c r="T365"/>
    </row>
    <row r="366" spans="1:20" ht="15" x14ac:dyDescent="0.25">
      <c r="A366" s="443">
        <v>90000837</v>
      </c>
      <c r="B366" s="253" t="s">
        <v>691</v>
      </c>
      <c r="C366" s="37"/>
      <c r="D366" s="37"/>
      <c r="E366" s="37"/>
      <c r="F366" s="15"/>
      <c r="G366" s="16"/>
      <c r="H366" s="17"/>
      <c r="I366" s="17"/>
      <c r="J366" s="15"/>
      <c r="K366" s="15"/>
      <c r="L366" s="18"/>
      <c r="M366" s="15"/>
      <c r="N366" s="303"/>
      <c r="O366" s="303"/>
      <c r="P366" s="34"/>
      <c r="Q366" s="34">
        <f>Kotikuntakorvaus!F368</f>
        <v>13650436.396169476</v>
      </c>
      <c r="R366" s="341">
        <f>+Yhteenveto[[#This Row],[Kunnan  peruspalvelujen valtionosuus ]]+Yhteenveto[[#This Row],[Veroperustemuutoksista johtuvien veromenetysten korvaus]]+Yhteenveto[[#This Row],[Kotikuntakorvaus, netto]]</f>
        <v>13650436.396169476</v>
      </c>
      <c r="S366" s="11"/>
      <c r="T366"/>
    </row>
    <row r="367" spans="1:20" ht="15" x14ac:dyDescent="0.25">
      <c r="A367" s="443">
        <v>90002047</v>
      </c>
      <c r="B367" s="253" t="s">
        <v>692</v>
      </c>
      <c r="C367" s="37"/>
      <c r="D367" s="37"/>
      <c r="E367" s="37"/>
      <c r="F367" s="15"/>
      <c r="G367" s="16"/>
      <c r="H367" s="17"/>
      <c r="I367" s="17"/>
      <c r="J367" s="15"/>
      <c r="K367" s="15"/>
      <c r="L367" s="18"/>
      <c r="M367" s="15"/>
      <c r="N367" s="303"/>
      <c r="O367" s="303"/>
      <c r="P367" s="34"/>
      <c r="Q367" s="34">
        <f>Kotikuntakorvaus!F369</f>
        <v>7574168.6682944167</v>
      </c>
      <c r="R367" s="341">
        <f>+Yhteenveto[[#This Row],[Kunnan  peruspalvelujen valtionosuus ]]+Yhteenveto[[#This Row],[Veroperustemuutoksista johtuvien veromenetysten korvaus]]+Yhteenveto[[#This Row],[Kotikuntakorvaus, netto]]</f>
        <v>7574168.6682944167</v>
      </c>
      <c r="S367" s="11"/>
      <c r="T367"/>
    </row>
    <row r="368" spans="1:20" s="45" customFormat="1" ht="15" x14ac:dyDescent="0.25">
      <c r="A368" s="46">
        <v>90005997</v>
      </c>
      <c r="B368" s="445" t="s">
        <v>693</v>
      </c>
      <c r="C368" s="39"/>
      <c r="D368" s="39"/>
      <c r="E368" s="39"/>
      <c r="F368" s="15"/>
      <c r="G368" s="40"/>
      <c r="H368" s="41"/>
      <c r="I368" s="41"/>
      <c r="J368" s="15"/>
      <c r="K368" s="15"/>
      <c r="L368" s="42"/>
      <c r="M368" s="15"/>
      <c r="N368" s="303"/>
      <c r="O368" s="303"/>
      <c r="P368" s="34"/>
      <c r="Q368" s="34">
        <f>Kotikuntakorvaus!F370</f>
        <v>7893286.6947315829</v>
      </c>
      <c r="R368" s="341">
        <f>+Yhteenveto[[#This Row],[Kunnan  peruspalvelujen valtionosuus ]]+Yhteenveto[[#This Row],[Veroperustemuutoksista johtuvien veromenetysten korvaus]]+Yhteenveto[[#This Row],[Kotikuntakorvaus, netto]]</f>
        <v>7893286.6947315829</v>
      </c>
      <c r="S368" s="44"/>
    </row>
    <row r="369" spans="1:20" ht="15" x14ac:dyDescent="0.25">
      <c r="A369" s="443">
        <v>90008177</v>
      </c>
      <c r="B369" s="253" t="s">
        <v>701</v>
      </c>
      <c r="C369" s="37"/>
      <c r="D369" s="37"/>
      <c r="E369" s="37"/>
      <c r="F369" s="15"/>
      <c r="G369" s="16"/>
      <c r="H369" s="17"/>
      <c r="I369" s="17"/>
      <c r="J369" s="15"/>
      <c r="K369" s="15"/>
      <c r="L369" s="18"/>
      <c r="M369" s="15"/>
      <c r="N369" s="303"/>
      <c r="O369" s="303"/>
      <c r="P369" s="34"/>
      <c r="Q369" s="34">
        <f>Kotikuntakorvaus!F371</f>
        <v>6795911.440554793</v>
      </c>
      <c r="R369" s="341">
        <f>+Yhteenveto[[#This Row],[Kunnan  peruspalvelujen valtionosuus ]]+Yhteenveto[[#This Row],[Veroperustemuutoksista johtuvien veromenetysten korvaus]]+Yhteenveto[[#This Row],[Kotikuntakorvaus, netto]]</f>
        <v>6795911.440554793</v>
      </c>
      <c r="S369" s="11"/>
      <c r="T369"/>
    </row>
    <row r="370" spans="1:20" ht="15" x14ac:dyDescent="0.25">
      <c r="A370" s="443">
        <v>90008367</v>
      </c>
      <c r="B370" s="253" t="s">
        <v>694</v>
      </c>
      <c r="C370" s="37"/>
      <c r="D370" s="37"/>
      <c r="E370" s="37"/>
      <c r="F370" s="15"/>
      <c r="G370" s="16"/>
      <c r="H370" s="17"/>
      <c r="I370" s="17"/>
      <c r="J370" s="15"/>
      <c r="K370" s="15"/>
      <c r="L370" s="18"/>
      <c r="M370" s="15"/>
      <c r="N370" s="303"/>
      <c r="O370" s="303"/>
      <c r="P370" s="34"/>
      <c r="Q370" s="34">
        <f>Kotikuntakorvaus!F372</f>
        <v>9503530.2056823969</v>
      </c>
      <c r="R370" s="341">
        <f>+Yhteenveto[[#This Row],[Kunnan  peruspalvelujen valtionosuus ]]+Yhteenveto[[#This Row],[Veroperustemuutoksista johtuvien veromenetysten korvaus]]+Yhteenveto[[#This Row],[Kotikuntakorvaus, netto]]</f>
        <v>9503530.2056823969</v>
      </c>
      <c r="S370" s="11"/>
      <c r="T370"/>
    </row>
    <row r="371" spans="1:20" ht="15" x14ac:dyDescent="0.25">
      <c r="A371" s="443">
        <v>90008987</v>
      </c>
      <c r="B371" s="253" t="s">
        <v>695</v>
      </c>
      <c r="C371" s="37"/>
      <c r="D371" s="37"/>
      <c r="E371" s="37"/>
      <c r="F371" s="15"/>
      <c r="G371" s="16"/>
      <c r="H371" s="17"/>
      <c r="I371" s="17"/>
      <c r="J371" s="15"/>
      <c r="K371" s="15"/>
      <c r="L371" s="18"/>
      <c r="M371" s="15"/>
      <c r="N371" s="303"/>
      <c r="O371" s="303"/>
      <c r="P371" s="34"/>
      <c r="Q371" s="34">
        <f>Kotikuntakorvaus!F373</f>
        <v>5097747.6570141483</v>
      </c>
      <c r="R371" s="341">
        <f>+Yhteenveto[[#This Row],[Kunnan  peruspalvelujen valtionosuus ]]+Yhteenveto[[#This Row],[Veroperustemuutoksista johtuvien veromenetysten korvaus]]+Yhteenveto[[#This Row],[Kotikuntakorvaus, netto]]</f>
        <v>5097747.6570141483</v>
      </c>
      <c r="S371" s="11"/>
      <c r="T371"/>
    </row>
    <row r="372" spans="1:20" ht="15" x14ac:dyDescent="0.25">
      <c r="A372" s="443">
        <v>90038737</v>
      </c>
      <c r="B372" s="253" t="s">
        <v>354</v>
      </c>
      <c r="C372" s="37"/>
      <c r="D372" s="37"/>
      <c r="E372" s="37"/>
      <c r="F372" s="15"/>
      <c r="G372" s="16"/>
      <c r="H372" s="17"/>
      <c r="I372" s="17"/>
      <c r="J372" s="15"/>
      <c r="K372" s="15"/>
      <c r="L372" s="18"/>
      <c r="M372" s="15"/>
      <c r="N372" s="303"/>
      <c r="O372" s="303"/>
      <c r="P372" s="34"/>
      <c r="Q372" s="34">
        <f>Kotikuntakorvaus!F374</f>
        <v>9650063.9933321159</v>
      </c>
      <c r="R372" s="341">
        <f>+Yhteenveto[[#This Row],[Kunnan  peruspalvelujen valtionosuus ]]+Yhteenveto[[#This Row],[Veroperustemuutoksista johtuvien veromenetysten korvaus]]+Yhteenveto[[#This Row],[Kotikuntakorvaus, netto]]</f>
        <v>9650063.9933321159</v>
      </c>
      <c r="S372" s="11"/>
      <c r="T372"/>
    </row>
    <row r="373" spans="1:20" ht="15" x14ac:dyDescent="0.25">
      <c r="A373" s="443">
        <v>90042287</v>
      </c>
      <c r="B373" s="253" t="s">
        <v>696</v>
      </c>
      <c r="C373" s="37"/>
      <c r="D373" s="37"/>
      <c r="E373" s="37"/>
      <c r="F373" s="15"/>
      <c r="G373" s="16"/>
      <c r="H373" s="17"/>
      <c r="I373" s="17"/>
      <c r="J373" s="15"/>
      <c r="K373" s="15"/>
      <c r="L373" s="18"/>
      <c r="M373" s="15"/>
      <c r="N373" s="303"/>
      <c r="O373" s="303"/>
      <c r="P373" s="34"/>
      <c r="Q373" s="34">
        <f>Kotikuntakorvaus!F375</f>
        <v>5190552.3891923046</v>
      </c>
      <c r="R373" s="341">
        <f>+Yhteenveto[[#This Row],[Kunnan  peruspalvelujen valtionosuus ]]+Yhteenveto[[#This Row],[Veroperustemuutoksista johtuvien veromenetysten korvaus]]+Yhteenveto[[#This Row],[Kotikuntakorvaus, netto]]</f>
        <v>5190552.3891923046</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activeCell="J7" sqref="J7"/>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1070</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3"/>
      <c r="D3" s="333"/>
      <c r="E3" s="333"/>
      <c r="F3" s="333"/>
      <c r="G3" s="333"/>
      <c r="H3" s="333"/>
      <c r="J3" s="320">
        <v>8779.61</v>
      </c>
      <c r="K3" s="320">
        <v>9335.8799999999992</v>
      </c>
      <c r="L3" s="320">
        <v>8001.13</v>
      </c>
      <c r="M3" s="320">
        <v>13556.58</v>
      </c>
      <c r="N3" s="320">
        <v>68.72</v>
      </c>
      <c r="O3" s="320">
        <v>86.32</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5605317</v>
      </c>
      <c r="D6" s="38">
        <f t="shared" si="0"/>
        <v>280783</v>
      </c>
      <c r="E6" s="38">
        <f t="shared" si="0"/>
        <v>50320</v>
      </c>
      <c r="F6" s="38">
        <f t="shared" si="0"/>
        <v>355267</v>
      </c>
      <c r="G6" s="38">
        <f t="shared" si="0"/>
        <v>193794</v>
      </c>
      <c r="H6" s="38">
        <f t="shared" si="0"/>
        <v>4725153</v>
      </c>
      <c r="I6" s="38">
        <f t="shared" si="0"/>
        <v>3276639</v>
      </c>
      <c r="J6" s="135">
        <f t="shared" ref="J6:O6" si="1">SUM(J7:J298)</f>
        <v>2465165234.6300006</v>
      </c>
      <c r="K6" s="135">
        <f t="shared" si="1"/>
        <v>469781481.60000032</v>
      </c>
      <c r="L6" s="135">
        <f t="shared" si="1"/>
        <v>2842537451.7100015</v>
      </c>
      <c r="M6" s="135">
        <f t="shared" si="1"/>
        <v>2627183864.5200014</v>
      </c>
      <c r="N6" s="135">
        <f t="shared" si="1"/>
        <v>324712514.15999985</v>
      </c>
      <c r="O6" s="135">
        <f t="shared" si="1"/>
        <v>282839478.48000008</v>
      </c>
      <c r="P6" s="177">
        <f>SUM(P7:P298)</f>
        <v>9012220025.1000004</v>
      </c>
      <c r="R6" s="69"/>
      <c r="S6" s="68"/>
      <c r="T6" s="68"/>
      <c r="U6" s="68"/>
      <c r="V6" s="68"/>
      <c r="W6" s="68"/>
      <c r="X6" s="68"/>
      <c r="Y6" s="68"/>
      <c r="Z6" s="68"/>
      <c r="AA6" s="68"/>
      <c r="AB6" s="68"/>
      <c r="AC6" s="68"/>
    </row>
    <row r="7" spans="1:43" x14ac:dyDescent="0.25">
      <c r="A7" s="127">
        <v>5</v>
      </c>
      <c r="B7" s="124" t="s">
        <v>12</v>
      </c>
      <c r="C7" s="38">
        <f>SUM(Ikärakenne[[#This Row],[0–5-vuotiaat]:[16 vuotta täyttäneet]])</f>
        <v>9078</v>
      </c>
      <c r="D7" s="41">
        <v>439</v>
      </c>
      <c r="E7" s="41">
        <v>90</v>
      </c>
      <c r="F7" s="41">
        <v>647</v>
      </c>
      <c r="G7" s="41">
        <v>383</v>
      </c>
      <c r="H7" s="41">
        <v>7519</v>
      </c>
      <c r="I7" s="41">
        <v>4385</v>
      </c>
      <c r="J7" s="136" cm="1">
        <f t="array" ref="J7">Ikäryhmähinnat[Ikä 0–5]*Ikärakenne[[#This Row],[0–5-vuotiaat]]</f>
        <v>3854248.79</v>
      </c>
      <c r="K7" s="136" cm="1">
        <f t="array" ref="K7">Ikäryhmähinnat[Ikä 6]*Ikärakenne[[#This Row],[6 vuotiaat]]</f>
        <v>840229.2</v>
      </c>
      <c r="L7" s="136" cm="1">
        <f t="array" ref="L7">Ikäryhmähinnat[Ikä 7–12]*Ikärakenne[[#This Row],[7–12-vuotiaat]]</f>
        <v>5176731.1100000003</v>
      </c>
      <c r="M7" s="136" cm="1">
        <f t="array" ref="M7">Ikäryhmähinnat[Ikä 13–15]*Ikärakenne[[#This Row],[13–15-vuotiaat]]</f>
        <v>5192170.1399999997</v>
      </c>
      <c r="N7" s="136" cm="1">
        <f t="array" ref="N7">Ikäryhmähinnat[Ikä 16+]*Ikärakenne[[#This Row],[16 vuotta täyttäneet]]</f>
        <v>516705.68</v>
      </c>
      <c r="O7" s="136" cm="1">
        <f t="array" ref="O7">Ikäryhmähinnat[Ikä 18-64]*Ikärakenne[[#This Row],[18–64-vuotiaat]]</f>
        <v>378513.19999999995</v>
      </c>
      <c r="P7" s="178">
        <f>SUM(Ikärakenne[[#This Row],[Ikä 0–5]:[Ikä 18-64]])</f>
        <v>15958598.120000001</v>
      </c>
      <c r="R7" s="43"/>
      <c r="S7" s="76"/>
      <c r="T7" s="76"/>
      <c r="U7" s="76"/>
      <c r="V7" s="76"/>
      <c r="W7" s="76"/>
      <c r="X7" s="76"/>
      <c r="Y7" s="76"/>
      <c r="Z7" s="76"/>
      <c r="AA7" s="76"/>
      <c r="AB7" s="76"/>
    </row>
    <row r="8" spans="1:43" x14ac:dyDescent="0.25">
      <c r="A8" s="127">
        <v>9</v>
      </c>
      <c r="B8" s="124" t="s">
        <v>13</v>
      </c>
      <c r="C8" s="38">
        <f>SUM(Ikärakenne[[#This Row],[0–5-vuotiaat]:[16 vuotta täyttäneet]])</f>
        <v>2410</v>
      </c>
      <c r="D8" s="41">
        <v>139</v>
      </c>
      <c r="E8" s="41">
        <v>35</v>
      </c>
      <c r="F8" s="41">
        <v>195</v>
      </c>
      <c r="G8" s="41">
        <v>106</v>
      </c>
      <c r="H8" s="41">
        <v>1935</v>
      </c>
      <c r="I8" s="41">
        <v>1211</v>
      </c>
      <c r="J8" s="136" cm="1">
        <f t="array" ref="J8">Ikäryhmähinnat[Ikä 0–5]*Ikärakenne[[#This Row],[0–5-vuotiaat]]</f>
        <v>1220365.79</v>
      </c>
      <c r="K8" s="136" cm="1">
        <f t="array" ref="K8">Ikäryhmähinnat[Ikä 6]*Ikärakenne[[#This Row],[6 vuotiaat]]</f>
        <v>326755.8</v>
      </c>
      <c r="L8" s="136" cm="1">
        <f t="array" ref="L8">Ikäryhmähinnat[Ikä 7–12]*Ikärakenne[[#This Row],[7–12-vuotiaat]]</f>
        <v>1560220.35</v>
      </c>
      <c r="M8" s="136" cm="1">
        <f t="array" ref="M8">Ikäryhmähinnat[Ikä 13–15]*Ikärakenne[[#This Row],[13–15-vuotiaat]]</f>
        <v>1436997.48</v>
      </c>
      <c r="N8" s="136" cm="1">
        <f t="array" ref="N8">Ikäryhmähinnat[Ikä 16+]*Ikärakenne[[#This Row],[16 vuotta täyttäneet]]</f>
        <v>132973.20000000001</v>
      </c>
      <c r="O8" s="136" cm="1">
        <f t="array" ref="O8">Ikäryhmähinnat[Ikä 18-64]*Ikärakenne[[#This Row],[18–64-vuotiaat]]</f>
        <v>104533.51999999999</v>
      </c>
      <c r="P8" s="178">
        <f>SUM(Ikärakenne[[#This Row],[Ikä 0–5]:[Ikä 18-64]])</f>
        <v>4781846.1399999997</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10780</v>
      </c>
      <c r="D9" s="41">
        <v>539</v>
      </c>
      <c r="E9" s="41">
        <v>100</v>
      </c>
      <c r="F9" s="41">
        <v>763</v>
      </c>
      <c r="G9" s="41">
        <v>393</v>
      </c>
      <c r="H9" s="41">
        <v>8985</v>
      </c>
      <c r="I9" s="41">
        <v>5392</v>
      </c>
      <c r="J9" s="136" cm="1">
        <f t="array" ref="J9">Ikäryhmähinnat[Ikä 0–5]*Ikärakenne[[#This Row],[0–5-vuotiaat]]</f>
        <v>4732209.79</v>
      </c>
      <c r="K9" s="136" cm="1">
        <f t="array" ref="K9">Ikäryhmähinnat[Ikä 6]*Ikärakenne[[#This Row],[6 vuotiaat]]</f>
        <v>933587.99999999988</v>
      </c>
      <c r="L9" s="136" cm="1">
        <f t="array" ref="L9">Ikäryhmähinnat[Ikä 7–12]*Ikärakenne[[#This Row],[7–12-vuotiaat]]</f>
        <v>6104862.1900000004</v>
      </c>
      <c r="M9" s="136" cm="1">
        <f t="array" ref="M9">Ikäryhmähinnat[Ikä 13–15]*Ikärakenne[[#This Row],[13–15-vuotiaat]]</f>
        <v>5327735.9400000004</v>
      </c>
      <c r="N9" s="136" cm="1">
        <f t="array" ref="N9">Ikäryhmähinnat[Ikä 16+]*Ikärakenne[[#This Row],[16 vuotta täyttäneet]]</f>
        <v>617449.19999999995</v>
      </c>
      <c r="O9" s="136" cm="1">
        <f t="array" ref="O9">Ikäryhmähinnat[Ikä 18-64]*Ikärakenne[[#This Row],[18–64-vuotiaat]]</f>
        <v>465437.43999999994</v>
      </c>
      <c r="P9" s="178">
        <f>SUM(Ikärakenne[[#This Row],[Ikä 0–5]:[Ikä 18-64]])</f>
        <v>18181282.560000002</v>
      </c>
      <c r="AE9" s="79"/>
      <c r="AF9" s="78"/>
      <c r="AG9" s="43"/>
      <c r="AH9" s="43"/>
      <c r="AI9" s="79"/>
      <c r="AJ9" s="63"/>
    </row>
    <row r="10" spans="1:43" x14ac:dyDescent="0.25">
      <c r="A10" s="127">
        <v>16</v>
      </c>
      <c r="B10" s="124" t="s">
        <v>15</v>
      </c>
      <c r="C10" s="38">
        <f>SUM(Ikärakenne[[#This Row],[0–5-vuotiaat]:[16 vuotta täyttäneet]])</f>
        <v>7889</v>
      </c>
      <c r="D10" s="41">
        <v>302</v>
      </c>
      <c r="E10" s="41">
        <v>68</v>
      </c>
      <c r="F10" s="41">
        <v>439</v>
      </c>
      <c r="G10" s="41">
        <v>259</v>
      </c>
      <c r="H10" s="41">
        <v>6821</v>
      </c>
      <c r="I10" s="41">
        <v>3803</v>
      </c>
      <c r="J10" s="136" cm="1">
        <f t="array" ref="J10">Ikäryhmähinnat[Ikä 0–5]*Ikärakenne[[#This Row],[0–5-vuotiaat]]</f>
        <v>2651442.2200000002</v>
      </c>
      <c r="K10" s="136" cm="1">
        <f t="array" ref="K10">Ikäryhmähinnat[Ikä 6]*Ikärakenne[[#This Row],[6 vuotiaat]]</f>
        <v>634839.84</v>
      </c>
      <c r="L10" s="136" cm="1">
        <f t="array" ref="L10">Ikäryhmähinnat[Ikä 7–12]*Ikärakenne[[#This Row],[7–12-vuotiaat]]</f>
        <v>3512496.07</v>
      </c>
      <c r="M10" s="136" cm="1">
        <f t="array" ref="M10">Ikäryhmähinnat[Ikä 13–15]*Ikärakenne[[#This Row],[13–15-vuotiaat]]</f>
        <v>3511154.22</v>
      </c>
      <c r="N10" s="136" cm="1">
        <f t="array" ref="N10">Ikäryhmähinnat[Ikä 16+]*Ikärakenne[[#This Row],[16 vuotta täyttäneet]]</f>
        <v>468739.12</v>
      </c>
      <c r="O10" s="136" cm="1">
        <f t="array" ref="O10">Ikäryhmähinnat[Ikä 18-64]*Ikärakenne[[#This Row],[18–64-vuotiaat]]</f>
        <v>328274.95999999996</v>
      </c>
      <c r="P10" s="178">
        <f>SUM(Ikärakenne[[#This Row],[Ikä 0–5]:[Ikä 18-64]])</f>
        <v>11106946.43</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4651</v>
      </c>
      <c r="D11" s="41">
        <v>215</v>
      </c>
      <c r="E11" s="41">
        <v>47</v>
      </c>
      <c r="F11" s="41">
        <v>364</v>
      </c>
      <c r="G11" s="41">
        <v>219</v>
      </c>
      <c r="H11" s="41">
        <v>3806</v>
      </c>
      <c r="I11" s="41">
        <v>2609</v>
      </c>
      <c r="J11" s="136" cm="1">
        <f t="array" ref="J11">Ikäryhmähinnat[Ikä 0–5]*Ikärakenne[[#This Row],[0–5-vuotiaat]]</f>
        <v>1887616.1500000001</v>
      </c>
      <c r="K11" s="136" cm="1">
        <f t="array" ref="K11">Ikäryhmähinnat[Ikä 6]*Ikärakenne[[#This Row],[6 vuotiaat]]</f>
        <v>438786.36</v>
      </c>
      <c r="L11" s="136" cm="1">
        <f t="array" ref="L11">Ikäryhmähinnat[Ikä 7–12]*Ikärakenne[[#This Row],[7–12-vuotiaat]]</f>
        <v>2912411.32</v>
      </c>
      <c r="M11" s="136" cm="1">
        <f t="array" ref="M11">Ikäryhmähinnat[Ikä 13–15]*Ikärakenne[[#This Row],[13–15-vuotiaat]]</f>
        <v>2968891.02</v>
      </c>
      <c r="N11" s="136" cm="1">
        <f t="array" ref="N11">Ikäryhmähinnat[Ikä 16+]*Ikärakenne[[#This Row],[16 vuotta täyttäneet]]</f>
        <v>261548.32</v>
      </c>
      <c r="O11" s="136" cm="1">
        <f t="array" ref="O11">Ikäryhmähinnat[Ikä 18-64]*Ikärakenne[[#This Row],[18–64-vuotiaat]]</f>
        <v>225208.87999999998</v>
      </c>
      <c r="P11" s="178">
        <f>SUM(Ikärakenne[[#This Row],[Ikä 0–5]:[Ikä 18-64]])</f>
        <v>8694462.0500000007</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3966</v>
      </c>
      <c r="D12" s="41">
        <v>250</v>
      </c>
      <c r="E12" s="41">
        <v>45</v>
      </c>
      <c r="F12" s="41">
        <v>292</v>
      </c>
      <c r="G12" s="41">
        <v>164</v>
      </c>
      <c r="H12" s="41">
        <v>3215</v>
      </c>
      <c r="I12" s="41">
        <v>2189</v>
      </c>
      <c r="J12" s="136" cm="1">
        <f t="array" ref="J12">Ikäryhmähinnat[Ikä 0–5]*Ikärakenne[[#This Row],[0–5-vuotiaat]]</f>
        <v>2194902.5</v>
      </c>
      <c r="K12" s="136" cm="1">
        <f t="array" ref="K12">Ikäryhmähinnat[Ikä 6]*Ikärakenne[[#This Row],[6 vuotiaat]]</f>
        <v>420114.6</v>
      </c>
      <c r="L12" s="136" cm="1">
        <f t="array" ref="L12">Ikäryhmähinnat[Ikä 7–12]*Ikärakenne[[#This Row],[7–12-vuotiaat]]</f>
        <v>2336329.96</v>
      </c>
      <c r="M12" s="136" cm="1">
        <f t="array" ref="M12">Ikäryhmähinnat[Ikä 13–15]*Ikärakenne[[#This Row],[13–15-vuotiaat]]</f>
        <v>2223279.12</v>
      </c>
      <c r="N12" s="136" cm="1">
        <f t="array" ref="N12">Ikäryhmähinnat[Ikä 16+]*Ikärakenne[[#This Row],[16 vuotta täyttäneet]]</f>
        <v>220934.8</v>
      </c>
      <c r="O12" s="136" cm="1">
        <f t="array" ref="O12">Ikäryhmähinnat[Ikä 18-64]*Ikärakenne[[#This Row],[18–64-vuotiaat]]</f>
        <v>188954.47999999998</v>
      </c>
      <c r="P12" s="178">
        <f>SUM(Ikärakenne[[#This Row],[Ikä 0–5]:[Ikä 18-64]])</f>
        <v>7584515.4600000009</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16387</v>
      </c>
      <c r="D13" s="41">
        <v>794</v>
      </c>
      <c r="E13" s="41">
        <v>122</v>
      </c>
      <c r="F13" s="41">
        <v>1101</v>
      </c>
      <c r="G13" s="41">
        <v>661</v>
      </c>
      <c r="H13" s="41">
        <v>13709</v>
      </c>
      <c r="I13" s="41">
        <v>9049</v>
      </c>
      <c r="J13" s="136" cm="1">
        <f t="array" ref="J13">Ikäryhmähinnat[Ikä 0–5]*Ikärakenne[[#This Row],[0–5-vuotiaat]]</f>
        <v>6971010.3400000008</v>
      </c>
      <c r="K13" s="136" cm="1">
        <f t="array" ref="K13">Ikäryhmähinnat[Ikä 6]*Ikärakenne[[#This Row],[6 vuotiaat]]</f>
        <v>1138977.3599999999</v>
      </c>
      <c r="L13" s="136" cm="1">
        <f t="array" ref="L13">Ikäryhmähinnat[Ikä 7–12]*Ikärakenne[[#This Row],[7–12-vuotiaat]]</f>
        <v>8809244.1300000008</v>
      </c>
      <c r="M13" s="136" cm="1">
        <f t="array" ref="M13">Ikäryhmähinnat[Ikä 13–15]*Ikärakenne[[#This Row],[13–15-vuotiaat]]</f>
        <v>8960899.3800000008</v>
      </c>
      <c r="N13" s="136" cm="1">
        <f t="array" ref="N13">Ikäryhmähinnat[Ikä 16+]*Ikärakenne[[#This Row],[16 vuotta täyttäneet]]</f>
        <v>942082.48</v>
      </c>
      <c r="O13" s="136" cm="1">
        <f t="array" ref="O13">Ikäryhmähinnat[Ikä 18-64]*Ikärakenne[[#This Row],[18–64-vuotiaat]]</f>
        <v>781109.67999999993</v>
      </c>
      <c r="P13" s="178">
        <f>SUM(Ikärakenne[[#This Row],[Ikä 0–5]:[Ikä 18-64]])</f>
        <v>27603323.370000001</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1288</v>
      </c>
      <c r="D14" s="41">
        <v>53</v>
      </c>
      <c r="E14" s="41">
        <v>5</v>
      </c>
      <c r="F14" s="41">
        <v>67</v>
      </c>
      <c r="G14" s="41">
        <v>41</v>
      </c>
      <c r="H14" s="41">
        <v>1122</v>
      </c>
      <c r="I14" s="41">
        <v>589</v>
      </c>
      <c r="J14" s="136" cm="1">
        <f t="array" ref="J14">Ikäryhmähinnat[Ikä 0–5]*Ikärakenne[[#This Row],[0–5-vuotiaat]]</f>
        <v>465319.33</v>
      </c>
      <c r="K14" s="136" cm="1">
        <f t="array" ref="K14">Ikäryhmähinnat[Ikä 6]*Ikärakenne[[#This Row],[6 vuotiaat]]</f>
        <v>46679.399999999994</v>
      </c>
      <c r="L14" s="136" cm="1">
        <f t="array" ref="L14">Ikäryhmähinnat[Ikä 7–12]*Ikärakenne[[#This Row],[7–12-vuotiaat]]</f>
        <v>536075.71</v>
      </c>
      <c r="M14" s="136" cm="1">
        <f t="array" ref="M14">Ikäryhmähinnat[Ikä 13–15]*Ikärakenne[[#This Row],[13–15-vuotiaat]]</f>
        <v>555819.78</v>
      </c>
      <c r="N14" s="136" cm="1">
        <f t="array" ref="N14">Ikäryhmähinnat[Ikä 16+]*Ikärakenne[[#This Row],[16 vuotta täyttäneet]]</f>
        <v>77103.839999999997</v>
      </c>
      <c r="O14" s="136" cm="1">
        <f t="array" ref="O14">Ikäryhmähinnat[Ikä 18-64]*Ikärakenne[[#This Row],[18–64-vuotiaat]]</f>
        <v>50842.479999999996</v>
      </c>
      <c r="P14" s="178">
        <f>SUM(Ikärakenne[[#This Row],[Ikä 0–5]:[Ikä 18-64]])</f>
        <v>1731840.54</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1762</v>
      </c>
      <c r="D15" s="41">
        <v>60</v>
      </c>
      <c r="E15" s="41">
        <v>7</v>
      </c>
      <c r="F15" s="41">
        <v>85</v>
      </c>
      <c r="G15" s="41">
        <v>63</v>
      </c>
      <c r="H15" s="41">
        <v>1547</v>
      </c>
      <c r="I15" s="41">
        <v>956</v>
      </c>
      <c r="J15" s="136" cm="1">
        <f t="array" ref="J15">Ikäryhmähinnat[Ikä 0–5]*Ikärakenne[[#This Row],[0–5-vuotiaat]]</f>
        <v>526776.60000000009</v>
      </c>
      <c r="K15" s="136" cm="1">
        <f t="array" ref="K15">Ikäryhmähinnat[Ikä 6]*Ikärakenne[[#This Row],[6 vuotiaat]]</f>
        <v>65351.159999999996</v>
      </c>
      <c r="L15" s="136" cm="1">
        <f t="array" ref="L15">Ikäryhmähinnat[Ikä 7–12]*Ikärakenne[[#This Row],[7–12-vuotiaat]]</f>
        <v>680096.05</v>
      </c>
      <c r="M15" s="136" cm="1">
        <f t="array" ref="M15">Ikäryhmähinnat[Ikä 13–15]*Ikärakenne[[#This Row],[13–15-vuotiaat]]</f>
        <v>854064.54</v>
      </c>
      <c r="N15" s="136" cm="1">
        <f t="array" ref="N15">Ikäryhmähinnat[Ikä 16+]*Ikärakenne[[#This Row],[16 vuotta täyttäneet]]</f>
        <v>106309.84</v>
      </c>
      <c r="O15" s="136" cm="1">
        <f t="array" ref="O15">Ikäryhmähinnat[Ikä 18-64]*Ikärakenne[[#This Row],[18–64-vuotiaat]]</f>
        <v>82521.919999999998</v>
      </c>
      <c r="P15" s="178">
        <f>SUM(Ikärakenne[[#This Row],[Ikä 0–5]:[Ikä 18-64]])</f>
        <v>2315120.11</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320931</v>
      </c>
      <c r="D16" s="41">
        <v>20732</v>
      </c>
      <c r="E16" s="41">
        <v>3531</v>
      </c>
      <c r="F16" s="41">
        <v>23553</v>
      </c>
      <c r="G16" s="41">
        <v>12331</v>
      </c>
      <c r="H16" s="41">
        <v>260784</v>
      </c>
      <c r="I16" s="41">
        <v>204100</v>
      </c>
      <c r="J16" s="136" cm="1">
        <f t="array" ref="J16">Ikäryhmähinnat[Ikä 0–5]*Ikärakenne[[#This Row],[0–5-vuotiaat]]</f>
        <v>182018874.52000001</v>
      </c>
      <c r="K16" s="136" cm="1">
        <f t="array" ref="K16">Ikäryhmähinnat[Ikä 6]*Ikärakenne[[#This Row],[6 vuotiaat]]</f>
        <v>32964992.279999997</v>
      </c>
      <c r="L16" s="136" cm="1">
        <f t="array" ref="L16">Ikäryhmähinnat[Ikä 7–12]*Ikärakenne[[#This Row],[7–12-vuotiaat]]</f>
        <v>188450614.89000002</v>
      </c>
      <c r="M16" s="136" cm="1">
        <f t="array" ref="M16">Ikäryhmähinnat[Ikä 13–15]*Ikärakenne[[#This Row],[13–15-vuotiaat]]</f>
        <v>167166187.97999999</v>
      </c>
      <c r="N16" s="136" cm="1">
        <f t="array" ref="N16">Ikäryhmähinnat[Ikä 16+]*Ikärakenne[[#This Row],[16 vuotta täyttäneet]]</f>
        <v>17921076.48</v>
      </c>
      <c r="O16" s="136" cm="1">
        <f t="array" ref="O16">Ikäryhmähinnat[Ikä 18-64]*Ikärakenne[[#This Row],[18–64-vuotiaat]]</f>
        <v>17617912</v>
      </c>
      <c r="P16" s="178">
        <f>SUM(Ikärakenne[[#This Row],[Ikä 0–5]:[Ikä 18-64]])</f>
        <v>606139658.1500001</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11084</v>
      </c>
      <c r="D17" s="41">
        <v>485</v>
      </c>
      <c r="E17" s="41">
        <v>88</v>
      </c>
      <c r="F17" s="41">
        <v>720</v>
      </c>
      <c r="G17" s="41">
        <v>415</v>
      </c>
      <c r="H17" s="41">
        <v>9376</v>
      </c>
      <c r="I17" s="41">
        <v>5826</v>
      </c>
      <c r="J17" s="136" cm="1">
        <f t="array" ref="J17">Ikäryhmähinnat[Ikä 0–5]*Ikärakenne[[#This Row],[0–5-vuotiaat]]</f>
        <v>4258110.8500000006</v>
      </c>
      <c r="K17" s="136" cm="1">
        <f t="array" ref="K17">Ikäryhmähinnat[Ikä 6]*Ikärakenne[[#This Row],[6 vuotiaat]]</f>
        <v>821557.44</v>
      </c>
      <c r="L17" s="136" cm="1">
        <f t="array" ref="L17">Ikäryhmähinnat[Ikä 7–12]*Ikärakenne[[#This Row],[7–12-vuotiaat]]</f>
        <v>5760813.5999999996</v>
      </c>
      <c r="M17" s="136" cm="1">
        <f t="array" ref="M17">Ikäryhmähinnat[Ikä 13–15]*Ikärakenne[[#This Row],[13–15-vuotiaat]]</f>
        <v>5625980.7000000002</v>
      </c>
      <c r="N17" s="136" cm="1">
        <f t="array" ref="N17">Ikäryhmähinnat[Ikä 16+]*Ikärakenne[[#This Row],[16 vuotta täyttäneet]]</f>
        <v>644318.71999999997</v>
      </c>
      <c r="O17" s="136" cm="1">
        <f t="array" ref="O17">Ikäryhmähinnat[Ikä 18-64]*Ikärakenne[[#This Row],[18–64-vuotiaat]]</f>
        <v>502900.31999999995</v>
      </c>
      <c r="P17" s="178">
        <f>SUM(Ikärakenne[[#This Row],[Ikä 0–5]:[Ikä 18-64]])</f>
        <v>17613681.629999999</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9052</v>
      </c>
      <c r="D18" s="41">
        <v>404</v>
      </c>
      <c r="E18" s="41">
        <v>93</v>
      </c>
      <c r="F18" s="41">
        <v>634</v>
      </c>
      <c r="G18" s="41">
        <v>375</v>
      </c>
      <c r="H18" s="41">
        <v>7546</v>
      </c>
      <c r="I18" s="41">
        <v>4804</v>
      </c>
      <c r="J18" s="136" cm="1">
        <f t="array" ref="J18">Ikäryhmähinnat[Ikä 0–5]*Ikärakenne[[#This Row],[0–5-vuotiaat]]</f>
        <v>3546962.4400000004</v>
      </c>
      <c r="K18" s="136" cm="1">
        <f t="array" ref="K18">Ikäryhmähinnat[Ikä 6]*Ikärakenne[[#This Row],[6 vuotiaat]]</f>
        <v>868236.84</v>
      </c>
      <c r="L18" s="136" cm="1">
        <f t="array" ref="L18">Ikäryhmähinnat[Ikä 7–12]*Ikärakenne[[#This Row],[7–12-vuotiaat]]</f>
        <v>5072716.42</v>
      </c>
      <c r="M18" s="136" cm="1">
        <f t="array" ref="M18">Ikäryhmähinnat[Ikä 13–15]*Ikärakenne[[#This Row],[13–15-vuotiaat]]</f>
        <v>5083717.5</v>
      </c>
      <c r="N18" s="136" cm="1">
        <f t="array" ref="N18">Ikäryhmähinnat[Ikä 16+]*Ikärakenne[[#This Row],[16 vuotta täyttäneet]]</f>
        <v>518561.12</v>
      </c>
      <c r="O18" s="136" cm="1">
        <f t="array" ref="O18">Ikäryhmähinnat[Ikä 18-64]*Ikärakenne[[#This Row],[18–64-vuotiaat]]</f>
        <v>414681.27999999997</v>
      </c>
      <c r="P18" s="178">
        <f>SUM(Ikärakenne[[#This Row],[Ikä 0–5]:[Ikä 18-64]])</f>
        <v>15504875.599999998</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2272</v>
      </c>
      <c r="D19" s="41">
        <v>90</v>
      </c>
      <c r="E19" s="41">
        <v>26</v>
      </c>
      <c r="F19" s="41">
        <v>151</v>
      </c>
      <c r="G19" s="41">
        <v>101</v>
      </c>
      <c r="H19" s="41">
        <v>1904</v>
      </c>
      <c r="I19" s="41">
        <v>1149</v>
      </c>
      <c r="J19" s="136" cm="1">
        <f t="array" ref="J19">Ikäryhmähinnat[Ikä 0–5]*Ikärakenne[[#This Row],[0–5-vuotiaat]]</f>
        <v>790164.9</v>
      </c>
      <c r="K19" s="136" cm="1">
        <f t="array" ref="K19">Ikäryhmähinnat[Ikä 6]*Ikärakenne[[#This Row],[6 vuotiaat]]</f>
        <v>242732.87999999998</v>
      </c>
      <c r="L19" s="136" cm="1">
        <f t="array" ref="L19">Ikäryhmähinnat[Ikä 7–12]*Ikärakenne[[#This Row],[7–12-vuotiaat]]</f>
        <v>1208170.6300000001</v>
      </c>
      <c r="M19" s="136" cm="1">
        <f t="array" ref="M19">Ikäryhmähinnat[Ikä 13–15]*Ikärakenne[[#This Row],[13–15-vuotiaat]]</f>
        <v>1369214.58</v>
      </c>
      <c r="N19" s="136" cm="1">
        <f t="array" ref="N19">Ikäryhmähinnat[Ikä 16+]*Ikärakenne[[#This Row],[16 vuotta täyttäneet]]</f>
        <v>130842.88</v>
      </c>
      <c r="O19" s="136" cm="1">
        <f t="array" ref="O19">Ikäryhmähinnat[Ikä 18-64]*Ikärakenne[[#This Row],[18–64-vuotiaat]]</f>
        <v>99181.68</v>
      </c>
      <c r="P19" s="178">
        <f>SUM(Ikärakenne[[#This Row],[Ikä 0–5]:[Ikä 18-64]])</f>
        <v>3840307.5500000003</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16478</v>
      </c>
      <c r="D20" s="41">
        <v>573</v>
      </c>
      <c r="E20" s="41">
        <v>119</v>
      </c>
      <c r="F20" s="41">
        <v>789</v>
      </c>
      <c r="G20" s="41">
        <v>475</v>
      </c>
      <c r="H20" s="41">
        <v>14522</v>
      </c>
      <c r="I20" s="41">
        <v>8637</v>
      </c>
      <c r="J20" s="136" cm="1">
        <f t="array" ref="J20">Ikäryhmähinnat[Ikä 0–5]*Ikärakenne[[#This Row],[0–5-vuotiaat]]</f>
        <v>5030716.53</v>
      </c>
      <c r="K20" s="136" cm="1">
        <f t="array" ref="K20">Ikäryhmähinnat[Ikä 6]*Ikärakenne[[#This Row],[6 vuotiaat]]</f>
        <v>1110969.72</v>
      </c>
      <c r="L20" s="136" cm="1">
        <f t="array" ref="L20">Ikäryhmähinnat[Ikä 7–12]*Ikärakenne[[#This Row],[7–12-vuotiaat]]</f>
        <v>6312891.5700000003</v>
      </c>
      <c r="M20" s="136" cm="1">
        <f t="array" ref="M20">Ikäryhmähinnat[Ikä 13–15]*Ikärakenne[[#This Row],[13–15-vuotiaat]]</f>
        <v>6439375.5</v>
      </c>
      <c r="N20" s="136" cm="1">
        <f t="array" ref="N20">Ikäryhmähinnat[Ikä 16+]*Ikärakenne[[#This Row],[16 vuotta täyttäneet]]</f>
        <v>997951.84</v>
      </c>
      <c r="O20" s="136" cm="1">
        <f t="array" ref="O20">Ikäryhmähinnat[Ikä 18-64]*Ikärakenne[[#This Row],[18–64-vuotiaat]]</f>
        <v>745545.84</v>
      </c>
      <c r="P20" s="178">
        <f>SUM(Ikärakenne[[#This Row],[Ikä 0–5]:[Ikä 18-64]])</f>
        <v>20637451</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6492</v>
      </c>
      <c r="D21" s="41">
        <v>352</v>
      </c>
      <c r="E21" s="41">
        <v>72</v>
      </c>
      <c r="F21" s="41">
        <v>473</v>
      </c>
      <c r="G21" s="41">
        <v>284</v>
      </c>
      <c r="H21" s="41">
        <v>5311</v>
      </c>
      <c r="I21" s="41">
        <v>3304</v>
      </c>
      <c r="J21" s="136" cm="1">
        <f t="array" ref="J21">Ikäryhmähinnat[Ikä 0–5]*Ikärakenne[[#This Row],[0–5-vuotiaat]]</f>
        <v>3090422.72</v>
      </c>
      <c r="K21" s="136" cm="1">
        <f t="array" ref="K21">Ikäryhmähinnat[Ikä 6]*Ikärakenne[[#This Row],[6 vuotiaat]]</f>
        <v>672183.36</v>
      </c>
      <c r="L21" s="136" cm="1">
        <f t="array" ref="L21">Ikäryhmähinnat[Ikä 7–12]*Ikärakenne[[#This Row],[7–12-vuotiaat]]</f>
        <v>3784534.49</v>
      </c>
      <c r="M21" s="136" cm="1">
        <f t="array" ref="M21">Ikäryhmähinnat[Ikä 13–15]*Ikärakenne[[#This Row],[13–15-vuotiaat]]</f>
        <v>3850068.72</v>
      </c>
      <c r="N21" s="136" cm="1">
        <f t="array" ref="N21">Ikäryhmähinnat[Ikä 16+]*Ikärakenne[[#This Row],[16 vuotta täyttäneet]]</f>
        <v>364971.92</v>
      </c>
      <c r="O21" s="136" cm="1">
        <f t="array" ref="O21">Ikäryhmähinnat[Ikä 18-64]*Ikärakenne[[#This Row],[18–64-vuotiaat]]</f>
        <v>285201.27999999997</v>
      </c>
      <c r="P21" s="178">
        <f>SUM(Ikärakenne[[#This Row],[Ikä 0–5]:[Ikä 18-64]])</f>
        <v>12047382.49</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6365</v>
      </c>
      <c r="D22" s="41">
        <v>348</v>
      </c>
      <c r="E22" s="41">
        <v>64</v>
      </c>
      <c r="F22" s="41">
        <v>559</v>
      </c>
      <c r="G22" s="41">
        <v>288</v>
      </c>
      <c r="H22" s="41">
        <v>5106</v>
      </c>
      <c r="I22" s="41">
        <v>3223</v>
      </c>
      <c r="J22" s="136" cm="1">
        <f t="array" ref="J22">Ikäryhmähinnat[Ikä 0–5]*Ikärakenne[[#This Row],[0–5-vuotiaat]]</f>
        <v>3055304.2800000003</v>
      </c>
      <c r="K22" s="136" cm="1">
        <f t="array" ref="K22">Ikäryhmähinnat[Ikä 6]*Ikärakenne[[#This Row],[6 vuotiaat]]</f>
        <v>597496.31999999995</v>
      </c>
      <c r="L22" s="136" cm="1">
        <f t="array" ref="L22">Ikäryhmähinnat[Ikä 7–12]*Ikärakenne[[#This Row],[7–12-vuotiaat]]</f>
        <v>4472631.67</v>
      </c>
      <c r="M22" s="136" cm="1">
        <f t="array" ref="M22">Ikäryhmähinnat[Ikä 13–15]*Ikärakenne[[#This Row],[13–15-vuotiaat]]</f>
        <v>3904295.04</v>
      </c>
      <c r="N22" s="136" cm="1">
        <f t="array" ref="N22">Ikäryhmähinnat[Ikä 16+]*Ikärakenne[[#This Row],[16 vuotta täyttäneet]]</f>
        <v>350884.32</v>
      </c>
      <c r="O22" s="136" cm="1">
        <f t="array" ref="O22">Ikäryhmähinnat[Ikä 18-64]*Ikärakenne[[#This Row],[18–64-vuotiaat]]</f>
        <v>278209.36</v>
      </c>
      <c r="P22" s="178">
        <f>SUM(Ikärakenne[[#This Row],[Ikä 0–5]:[Ikä 18-64]])</f>
        <v>12658820.989999998</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927</v>
      </c>
      <c r="D23" s="41">
        <v>18</v>
      </c>
      <c r="E23" s="41">
        <v>13</v>
      </c>
      <c r="F23" s="41">
        <v>52</v>
      </c>
      <c r="G23" s="41">
        <v>29</v>
      </c>
      <c r="H23" s="41">
        <v>815</v>
      </c>
      <c r="I23" s="41">
        <v>404</v>
      </c>
      <c r="J23" s="136" cm="1">
        <f t="array" ref="J23">Ikäryhmähinnat[Ikä 0–5]*Ikärakenne[[#This Row],[0–5-vuotiaat]]</f>
        <v>158032.98000000001</v>
      </c>
      <c r="K23" s="136" cm="1">
        <f t="array" ref="K23">Ikäryhmähinnat[Ikä 6]*Ikärakenne[[#This Row],[6 vuotiaat]]</f>
        <v>121366.43999999999</v>
      </c>
      <c r="L23" s="136" cm="1">
        <f t="array" ref="L23">Ikäryhmähinnat[Ikä 7–12]*Ikärakenne[[#This Row],[7–12-vuotiaat]]</f>
        <v>416058.76</v>
      </c>
      <c r="M23" s="136" cm="1">
        <f t="array" ref="M23">Ikäryhmähinnat[Ikä 13–15]*Ikärakenne[[#This Row],[13–15-vuotiaat]]</f>
        <v>393140.82</v>
      </c>
      <c r="N23" s="136" cm="1">
        <f t="array" ref="N23">Ikäryhmähinnat[Ikä 16+]*Ikärakenne[[#This Row],[16 vuotta täyttäneet]]</f>
        <v>56006.799999999996</v>
      </c>
      <c r="O23" s="136" cm="1">
        <f t="array" ref="O23">Ikäryhmähinnat[Ikä 18-64]*Ikärakenne[[#This Row],[18–64-vuotiaat]]</f>
        <v>34873.279999999999</v>
      </c>
      <c r="P23" s="178">
        <f>SUM(Ikärakenne[[#This Row],[Ikä 0–5]:[Ikä 18-64]])</f>
        <v>1179479.08</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985</v>
      </c>
      <c r="D24" s="41">
        <v>39</v>
      </c>
      <c r="E24" s="41">
        <v>5</v>
      </c>
      <c r="F24" s="41">
        <v>67</v>
      </c>
      <c r="G24" s="41">
        <v>33</v>
      </c>
      <c r="H24" s="41">
        <v>841</v>
      </c>
      <c r="I24" s="41">
        <v>451</v>
      </c>
      <c r="J24" s="136" cm="1">
        <f t="array" ref="J24">Ikäryhmähinnat[Ikä 0–5]*Ikärakenne[[#This Row],[0–5-vuotiaat]]</f>
        <v>342404.79000000004</v>
      </c>
      <c r="K24" s="136" cm="1">
        <f t="array" ref="K24">Ikäryhmähinnat[Ikä 6]*Ikärakenne[[#This Row],[6 vuotiaat]]</f>
        <v>46679.399999999994</v>
      </c>
      <c r="L24" s="136" cm="1">
        <f t="array" ref="L24">Ikäryhmähinnat[Ikä 7–12]*Ikärakenne[[#This Row],[7–12-vuotiaat]]</f>
        <v>536075.71</v>
      </c>
      <c r="M24" s="136" cm="1">
        <f t="array" ref="M24">Ikäryhmähinnat[Ikä 13–15]*Ikärakenne[[#This Row],[13–15-vuotiaat]]</f>
        <v>447367.14</v>
      </c>
      <c r="N24" s="136" cm="1">
        <f t="array" ref="N24">Ikäryhmähinnat[Ikä 16+]*Ikärakenne[[#This Row],[16 vuotta täyttäneet]]</f>
        <v>57793.52</v>
      </c>
      <c r="O24" s="136" cm="1">
        <f t="array" ref="O24">Ikäryhmähinnat[Ikä 18-64]*Ikärakenne[[#This Row],[18–64-vuotiaat]]</f>
        <v>38930.32</v>
      </c>
      <c r="P24" s="178">
        <f>SUM(Ikärakenne[[#This Row],[Ikä 0–5]:[Ikä 18-64]])</f>
        <v>1469250.8800000001</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19311</v>
      </c>
      <c r="D25" s="41">
        <v>670</v>
      </c>
      <c r="E25" s="41">
        <v>134</v>
      </c>
      <c r="F25" s="41">
        <v>1030</v>
      </c>
      <c r="G25" s="41">
        <v>641</v>
      </c>
      <c r="H25" s="41">
        <v>16836</v>
      </c>
      <c r="I25" s="41">
        <v>10263</v>
      </c>
      <c r="J25" s="136" cm="1">
        <f t="array" ref="J25">Ikäryhmähinnat[Ikä 0–5]*Ikärakenne[[#This Row],[0–5-vuotiaat]]</f>
        <v>5882338.7000000002</v>
      </c>
      <c r="K25" s="136" cm="1">
        <f t="array" ref="K25">Ikäryhmähinnat[Ikä 6]*Ikärakenne[[#This Row],[6 vuotiaat]]</f>
        <v>1251007.92</v>
      </c>
      <c r="L25" s="136" cm="1">
        <f t="array" ref="L25">Ikäryhmähinnat[Ikä 7–12]*Ikärakenne[[#This Row],[7–12-vuotiaat]]</f>
        <v>8241163.9000000004</v>
      </c>
      <c r="M25" s="136" cm="1">
        <f t="array" ref="M25">Ikäryhmähinnat[Ikä 13–15]*Ikärakenne[[#This Row],[13–15-vuotiaat]]</f>
        <v>8689767.7799999993</v>
      </c>
      <c r="N25" s="136" cm="1">
        <f t="array" ref="N25">Ikäryhmähinnat[Ikä 16+]*Ikärakenne[[#This Row],[16 vuotta täyttäneet]]</f>
        <v>1156969.92</v>
      </c>
      <c r="O25" s="136" cm="1">
        <f t="array" ref="O25">Ikäryhmähinnat[Ikä 18-64]*Ikärakenne[[#This Row],[18–64-vuotiaat]]</f>
        <v>885902.15999999992</v>
      </c>
      <c r="P25" s="178">
        <f>SUM(Ikärakenne[[#This Row],[Ikä 0–5]:[Ikä 18-64]])</f>
        <v>26107150.379999999</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4509</v>
      </c>
      <c r="D26" s="41">
        <v>155</v>
      </c>
      <c r="E26" s="41">
        <v>27</v>
      </c>
      <c r="F26" s="41">
        <v>273</v>
      </c>
      <c r="G26" s="41">
        <v>161</v>
      </c>
      <c r="H26" s="41">
        <v>3893</v>
      </c>
      <c r="I26" s="41">
        <v>2183</v>
      </c>
      <c r="J26" s="136" cm="1">
        <f t="array" ref="J26">Ikäryhmähinnat[Ikä 0–5]*Ikärakenne[[#This Row],[0–5-vuotiaat]]</f>
        <v>1360839.55</v>
      </c>
      <c r="K26" s="136" cm="1">
        <f t="array" ref="K26">Ikäryhmähinnat[Ikä 6]*Ikärakenne[[#This Row],[6 vuotiaat]]</f>
        <v>252068.75999999998</v>
      </c>
      <c r="L26" s="136" cm="1">
        <f t="array" ref="L26">Ikäryhmähinnat[Ikä 7–12]*Ikärakenne[[#This Row],[7–12-vuotiaat]]</f>
        <v>2184308.4900000002</v>
      </c>
      <c r="M26" s="136" cm="1">
        <f t="array" ref="M26">Ikäryhmähinnat[Ikä 13–15]*Ikärakenne[[#This Row],[13–15-vuotiaat]]</f>
        <v>2182609.38</v>
      </c>
      <c r="N26" s="136" cm="1">
        <f t="array" ref="N26">Ikäryhmähinnat[Ikä 16+]*Ikärakenne[[#This Row],[16 vuotta täyttäneet]]</f>
        <v>267526.96000000002</v>
      </c>
      <c r="O26" s="136" cm="1">
        <f t="array" ref="O26">Ikäryhmähinnat[Ikä 18-64]*Ikärakenne[[#This Row],[18–64-vuotiaat]]</f>
        <v>188436.56</v>
      </c>
      <c r="P26" s="178">
        <f>SUM(Ikärakenne[[#This Row],[Ikä 0–5]:[Ikä 18-64]])</f>
        <v>6435789.6999999993</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7702</v>
      </c>
      <c r="D27" s="41">
        <v>225</v>
      </c>
      <c r="E27" s="41">
        <v>45</v>
      </c>
      <c r="F27" s="41">
        <v>368</v>
      </c>
      <c r="G27" s="41">
        <v>254</v>
      </c>
      <c r="H27" s="41">
        <v>6810</v>
      </c>
      <c r="I27" s="41">
        <v>3928</v>
      </c>
      <c r="J27" s="136" cm="1">
        <f t="array" ref="J27">Ikäryhmähinnat[Ikä 0–5]*Ikärakenne[[#This Row],[0–5-vuotiaat]]</f>
        <v>1975412.2500000002</v>
      </c>
      <c r="K27" s="136" cm="1">
        <f t="array" ref="K27">Ikäryhmähinnat[Ikä 6]*Ikärakenne[[#This Row],[6 vuotiaat]]</f>
        <v>420114.6</v>
      </c>
      <c r="L27" s="136" cm="1">
        <f t="array" ref="L27">Ikäryhmähinnat[Ikä 7–12]*Ikärakenne[[#This Row],[7–12-vuotiaat]]</f>
        <v>2944415.84</v>
      </c>
      <c r="M27" s="136" cm="1">
        <f t="array" ref="M27">Ikäryhmähinnat[Ikä 13–15]*Ikärakenne[[#This Row],[13–15-vuotiaat]]</f>
        <v>3443371.32</v>
      </c>
      <c r="N27" s="136" cm="1">
        <f t="array" ref="N27">Ikäryhmähinnat[Ikä 16+]*Ikärakenne[[#This Row],[16 vuotta täyttäneet]]</f>
        <v>467983.2</v>
      </c>
      <c r="O27" s="136" cm="1">
        <f t="array" ref="O27">Ikäryhmähinnat[Ikä 18-64]*Ikärakenne[[#This Row],[18–64-vuotiaat]]</f>
        <v>339064.95999999996</v>
      </c>
      <c r="P27" s="178">
        <f>SUM(Ikärakenne[[#This Row],[Ikä 0–5]:[Ikä 18-64]])</f>
        <v>9590362.1699999981</v>
      </c>
      <c r="S27" s="95"/>
      <c r="T27" s="95"/>
      <c r="U27" s="95"/>
      <c r="V27" s="95"/>
      <c r="W27" s="95"/>
      <c r="X27" s="95"/>
      <c r="Y27" s="95"/>
      <c r="Z27" s="95"/>
      <c r="AA27" s="95"/>
    </row>
    <row r="28" spans="1:31" x14ac:dyDescent="0.25">
      <c r="A28" s="127">
        <v>79</v>
      </c>
      <c r="B28" s="124" t="s">
        <v>33</v>
      </c>
      <c r="C28" s="38">
        <f>SUM(Ikärakenne[[#This Row],[0–5-vuotiaat]:[16 vuotta täyttäneet]])</f>
        <v>6647</v>
      </c>
      <c r="D28" s="41">
        <v>263</v>
      </c>
      <c r="E28" s="41">
        <v>58</v>
      </c>
      <c r="F28" s="41">
        <v>399</v>
      </c>
      <c r="G28" s="41">
        <v>207</v>
      </c>
      <c r="H28" s="41">
        <v>5720</v>
      </c>
      <c r="I28" s="41">
        <v>3363</v>
      </c>
      <c r="J28" s="136" cm="1">
        <f t="array" ref="J28">Ikäryhmähinnat[Ikä 0–5]*Ikärakenne[[#This Row],[0–5-vuotiaat]]</f>
        <v>2309037.4300000002</v>
      </c>
      <c r="K28" s="136" cm="1">
        <f t="array" ref="K28">Ikäryhmähinnat[Ikä 6]*Ikärakenne[[#This Row],[6 vuotiaat]]</f>
        <v>541481.03999999992</v>
      </c>
      <c r="L28" s="136" cm="1">
        <f t="array" ref="L28">Ikäryhmähinnat[Ikä 7–12]*Ikärakenne[[#This Row],[7–12-vuotiaat]]</f>
        <v>3192450.87</v>
      </c>
      <c r="M28" s="136" cm="1">
        <f t="array" ref="M28">Ikäryhmähinnat[Ikä 13–15]*Ikärakenne[[#This Row],[13–15-vuotiaat]]</f>
        <v>2806212.06</v>
      </c>
      <c r="N28" s="136" cm="1">
        <f t="array" ref="N28">Ikäryhmähinnat[Ikä 16+]*Ikärakenne[[#This Row],[16 vuotta täyttäneet]]</f>
        <v>393078.39999999997</v>
      </c>
      <c r="O28" s="136" cm="1">
        <f t="array" ref="O28">Ikäryhmähinnat[Ikä 18-64]*Ikärakenne[[#This Row],[18–64-vuotiaat]]</f>
        <v>290294.15999999997</v>
      </c>
      <c r="P28" s="178">
        <f>SUM(Ikärakenne[[#This Row],[Ikä 0–5]:[Ikä 18-64]])</f>
        <v>9532553.9600000009</v>
      </c>
      <c r="S28" s="96"/>
      <c r="T28" s="96"/>
      <c r="U28" s="43"/>
      <c r="V28" s="43"/>
      <c r="W28" s="43"/>
      <c r="X28" s="43"/>
      <c r="Y28" s="43"/>
      <c r="Z28" s="43"/>
      <c r="AA28" s="43"/>
      <c r="AB28" s="43"/>
    </row>
    <row r="29" spans="1:31" x14ac:dyDescent="0.25">
      <c r="A29" s="127">
        <v>81</v>
      </c>
      <c r="B29" s="124" t="s">
        <v>34</v>
      </c>
      <c r="C29" s="38">
        <f>SUM(Ikärakenne[[#This Row],[0–5-vuotiaat]:[16 vuotta täyttäneet]])</f>
        <v>2482</v>
      </c>
      <c r="D29" s="41">
        <v>87</v>
      </c>
      <c r="E29" s="41">
        <v>12</v>
      </c>
      <c r="F29" s="41">
        <v>102</v>
      </c>
      <c r="G29" s="41">
        <v>48</v>
      </c>
      <c r="H29" s="41">
        <v>2233</v>
      </c>
      <c r="I29" s="41">
        <v>1102</v>
      </c>
      <c r="J29" s="136" cm="1">
        <f t="array" ref="J29">Ikäryhmähinnat[Ikä 0–5]*Ikärakenne[[#This Row],[0–5-vuotiaat]]</f>
        <v>763826.07000000007</v>
      </c>
      <c r="K29" s="136" cm="1">
        <f t="array" ref="K29">Ikäryhmähinnat[Ikä 6]*Ikärakenne[[#This Row],[6 vuotiaat]]</f>
        <v>112030.56</v>
      </c>
      <c r="L29" s="136" cm="1">
        <f t="array" ref="L29">Ikäryhmähinnat[Ikä 7–12]*Ikärakenne[[#This Row],[7–12-vuotiaat]]</f>
        <v>816115.26</v>
      </c>
      <c r="M29" s="136" cm="1">
        <f t="array" ref="M29">Ikäryhmähinnat[Ikä 13–15]*Ikärakenne[[#This Row],[13–15-vuotiaat]]</f>
        <v>650715.84</v>
      </c>
      <c r="N29" s="136" cm="1">
        <f t="array" ref="N29">Ikäryhmähinnat[Ikä 16+]*Ikärakenne[[#This Row],[16 vuotta täyttäneet]]</f>
        <v>153451.76</v>
      </c>
      <c r="O29" s="136" cm="1">
        <f t="array" ref="O29">Ikäryhmähinnat[Ikä 18-64]*Ikärakenne[[#This Row],[18–64-vuotiaat]]</f>
        <v>95124.64</v>
      </c>
      <c r="P29" s="178">
        <f>SUM(Ikärakenne[[#This Row],[Ikä 0–5]:[Ikä 18-64]])</f>
        <v>2591264.1300000004</v>
      </c>
      <c r="S29" s="64"/>
      <c r="T29" s="64"/>
      <c r="U29" s="64"/>
      <c r="V29" s="64"/>
      <c r="W29" s="64"/>
      <c r="X29" s="64"/>
      <c r="Y29" s="64"/>
      <c r="Z29" s="64"/>
      <c r="AA29" s="64"/>
      <c r="AB29" s="64"/>
      <c r="AC29" s="97"/>
    </row>
    <row r="30" spans="1:31" x14ac:dyDescent="0.25">
      <c r="A30" s="127">
        <v>82</v>
      </c>
      <c r="B30" s="124" t="s">
        <v>35</v>
      </c>
      <c r="C30" s="38">
        <f>SUM(Ikärakenne[[#This Row],[0–5-vuotiaat]:[16 vuotta täyttäneet]])</f>
        <v>9361</v>
      </c>
      <c r="D30" s="41">
        <v>451</v>
      </c>
      <c r="E30" s="41">
        <v>95</v>
      </c>
      <c r="F30" s="41">
        <v>674</v>
      </c>
      <c r="G30" s="41">
        <v>371</v>
      </c>
      <c r="H30" s="41">
        <v>7770</v>
      </c>
      <c r="I30" s="41">
        <v>5155</v>
      </c>
      <c r="J30" s="136" cm="1">
        <f t="array" ref="J30">Ikäryhmähinnat[Ikä 0–5]*Ikärakenne[[#This Row],[0–5-vuotiaat]]</f>
        <v>3959604.1100000003</v>
      </c>
      <c r="K30" s="136" cm="1">
        <f t="array" ref="K30">Ikäryhmähinnat[Ikä 6]*Ikärakenne[[#This Row],[6 vuotiaat]]</f>
        <v>886908.6</v>
      </c>
      <c r="L30" s="136" cm="1">
        <f t="array" ref="L30">Ikäryhmähinnat[Ikä 7–12]*Ikärakenne[[#This Row],[7–12-vuotiaat]]</f>
        <v>5392761.6200000001</v>
      </c>
      <c r="M30" s="136" cm="1">
        <f t="array" ref="M30">Ikäryhmähinnat[Ikä 13–15]*Ikärakenne[[#This Row],[13–15-vuotiaat]]</f>
        <v>5029491.18</v>
      </c>
      <c r="N30" s="136" cm="1">
        <f t="array" ref="N30">Ikäryhmähinnat[Ikä 16+]*Ikärakenne[[#This Row],[16 vuotta täyttäneet]]</f>
        <v>533954.4</v>
      </c>
      <c r="O30" s="136" cm="1">
        <f t="array" ref="O30">Ikäryhmähinnat[Ikä 18-64]*Ikärakenne[[#This Row],[18–64-vuotiaat]]</f>
        <v>444979.6</v>
      </c>
      <c r="P30" s="178">
        <f>SUM(Ikärakenne[[#This Row],[Ikä 0–5]:[Ikä 18-64]])</f>
        <v>16247699.51</v>
      </c>
      <c r="S30" s="98"/>
      <c r="T30" s="98"/>
      <c r="U30" s="98"/>
      <c r="V30" s="98"/>
      <c r="W30" s="98"/>
      <c r="X30" s="98"/>
      <c r="Y30" s="98"/>
      <c r="Z30" s="98"/>
      <c r="AA30" s="98"/>
      <c r="AB30" s="43"/>
    </row>
    <row r="31" spans="1:31" x14ac:dyDescent="0.25">
      <c r="A31" s="127">
        <v>86</v>
      </c>
      <c r="B31" s="124" t="s">
        <v>36</v>
      </c>
      <c r="C31" s="38">
        <f>SUM(Ikärakenne[[#This Row],[0–5-vuotiaat]:[16 vuotta täyttäneet]])</f>
        <v>7901</v>
      </c>
      <c r="D31" s="41">
        <v>359</v>
      </c>
      <c r="E31" s="41">
        <v>70</v>
      </c>
      <c r="F31" s="41">
        <v>552</v>
      </c>
      <c r="G31" s="41">
        <v>306</v>
      </c>
      <c r="H31" s="41">
        <v>6614</v>
      </c>
      <c r="I31" s="41">
        <v>4402</v>
      </c>
      <c r="J31" s="136" cm="1">
        <f t="array" ref="J31">Ikäryhmähinnat[Ikä 0–5]*Ikärakenne[[#This Row],[0–5-vuotiaat]]</f>
        <v>3151879.99</v>
      </c>
      <c r="K31" s="136" cm="1">
        <f t="array" ref="K31">Ikäryhmähinnat[Ikä 6]*Ikärakenne[[#This Row],[6 vuotiaat]]</f>
        <v>653511.6</v>
      </c>
      <c r="L31" s="136" cm="1">
        <f t="array" ref="L31">Ikäryhmähinnat[Ikä 7–12]*Ikärakenne[[#This Row],[7–12-vuotiaat]]</f>
        <v>4416623.76</v>
      </c>
      <c r="M31" s="136" cm="1">
        <f t="array" ref="M31">Ikäryhmähinnat[Ikä 13–15]*Ikärakenne[[#This Row],[13–15-vuotiaat]]</f>
        <v>4148313.48</v>
      </c>
      <c r="N31" s="136" cm="1">
        <f t="array" ref="N31">Ikäryhmähinnat[Ikä 16+]*Ikärakenne[[#This Row],[16 vuotta täyttäneet]]</f>
        <v>454514.08</v>
      </c>
      <c r="O31" s="136" cm="1">
        <f t="array" ref="O31">Ikäryhmähinnat[Ikä 18-64]*Ikärakenne[[#This Row],[18–64-vuotiaat]]</f>
        <v>379980.63999999996</v>
      </c>
      <c r="P31" s="178">
        <f>SUM(Ikärakenne[[#This Row],[Ikä 0–5]:[Ikä 18-64]])</f>
        <v>13204823.550000001</v>
      </c>
      <c r="S31" s="43"/>
      <c r="T31" s="43"/>
      <c r="U31" s="79"/>
      <c r="V31" s="79"/>
      <c r="W31" s="79"/>
      <c r="X31" s="68"/>
      <c r="Y31" s="43"/>
      <c r="Z31" s="43"/>
      <c r="AA31" s="43"/>
      <c r="AB31" s="79"/>
      <c r="AC31" s="78"/>
    </row>
    <row r="32" spans="1:31" x14ac:dyDescent="0.25">
      <c r="A32" s="127">
        <v>90</v>
      </c>
      <c r="B32" s="124" t="s">
        <v>37</v>
      </c>
      <c r="C32" s="38">
        <f>SUM(Ikärakenne[[#This Row],[0–5-vuotiaat]:[16 vuotta täyttäneet]])</f>
        <v>2929</v>
      </c>
      <c r="D32" s="41">
        <v>65</v>
      </c>
      <c r="E32" s="41">
        <v>9</v>
      </c>
      <c r="F32" s="41">
        <v>116</v>
      </c>
      <c r="G32" s="41">
        <v>89</v>
      </c>
      <c r="H32" s="41">
        <v>2650</v>
      </c>
      <c r="I32" s="41">
        <v>1305</v>
      </c>
      <c r="J32" s="136" cm="1">
        <f t="array" ref="J32">Ikäryhmähinnat[Ikä 0–5]*Ikärakenne[[#This Row],[0–5-vuotiaat]]</f>
        <v>570674.65</v>
      </c>
      <c r="K32" s="136" cm="1">
        <f t="array" ref="K32">Ikäryhmähinnat[Ikä 6]*Ikärakenne[[#This Row],[6 vuotiaat]]</f>
        <v>84022.92</v>
      </c>
      <c r="L32" s="136" cm="1">
        <f t="array" ref="L32">Ikäryhmähinnat[Ikä 7–12]*Ikärakenne[[#This Row],[7–12-vuotiaat]]</f>
        <v>928131.08</v>
      </c>
      <c r="M32" s="136" cm="1">
        <f t="array" ref="M32">Ikäryhmähinnat[Ikä 13–15]*Ikärakenne[[#This Row],[13–15-vuotiaat]]</f>
        <v>1206535.6199999999</v>
      </c>
      <c r="N32" s="136" cm="1">
        <f t="array" ref="N32">Ikäryhmähinnat[Ikä 16+]*Ikärakenne[[#This Row],[16 vuotta täyttäneet]]</f>
        <v>182108</v>
      </c>
      <c r="O32" s="136" cm="1">
        <f t="array" ref="O32">Ikäryhmähinnat[Ikä 18-64]*Ikärakenne[[#This Row],[18–64-vuotiaat]]</f>
        <v>112647.59999999999</v>
      </c>
      <c r="P32" s="178">
        <f>SUM(Ikärakenne[[#This Row],[Ikä 0–5]:[Ikä 18-64]])</f>
        <v>3084119.8699999996</v>
      </c>
      <c r="S32" s="43"/>
      <c r="T32" s="99"/>
      <c r="U32" s="43"/>
      <c r="V32" s="43"/>
      <c r="W32" s="43"/>
      <c r="X32" s="43"/>
      <c r="Y32" s="43"/>
      <c r="Z32" s="43"/>
      <c r="AA32" s="43"/>
      <c r="AB32" s="43"/>
    </row>
    <row r="33" spans="1:30" x14ac:dyDescent="0.25">
      <c r="A33" s="127">
        <v>91</v>
      </c>
      <c r="B33" s="124" t="s">
        <v>38</v>
      </c>
      <c r="C33" s="38">
        <f>SUM(Ikärakenne[[#This Row],[0–5-vuotiaat]:[16 vuotta täyttäneet]])</f>
        <v>684018</v>
      </c>
      <c r="D33" s="41">
        <v>36903</v>
      </c>
      <c r="E33" s="41">
        <v>6019</v>
      </c>
      <c r="F33" s="41">
        <v>39655</v>
      </c>
      <c r="G33" s="41">
        <v>19643</v>
      </c>
      <c r="H33" s="41">
        <v>581798</v>
      </c>
      <c r="I33" s="41">
        <v>448558</v>
      </c>
      <c r="J33" s="136" cm="1">
        <f t="array" ref="J33">Ikäryhmähinnat[Ikä 0–5]*Ikärakenne[[#This Row],[0–5-vuotiaat]]</f>
        <v>323993947.83000004</v>
      </c>
      <c r="K33" s="136" cm="1">
        <f t="array" ref="K33">Ikäryhmähinnat[Ikä 6]*Ikärakenne[[#This Row],[6 vuotiaat]]</f>
        <v>56192661.719999999</v>
      </c>
      <c r="L33" s="136" cm="1">
        <f t="array" ref="L33">Ikäryhmähinnat[Ikä 7–12]*Ikärakenne[[#This Row],[7–12-vuotiaat]]</f>
        <v>317284810.14999998</v>
      </c>
      <c r="M33" s="136" cm="1">
        <f t="array" ref="M33">Ikäryhmähinnat[Ikä 13–15]*Ikärakenne[[#This Row],[13–15-vuotiaat]]</f>
        <v>266291900.94</v>
      </c>
      <c r="N33" s="136" cm="1">
        <f t="array" ref="N33">Ikäryhmähinnat[Ikä 16+]*Ikärakenne[[#This Row],[16 vuotta täyttäneet]]</f>
        <v>39981158.560000002</v>
      </c>
      <c r="O33" s="136" cm="1">
        <f t="array" ref="O33">Ikäryhmähinnat[Ikä 18-64]*Ikärakenne[[#This Row],[18–64-vuotiaat]]</f>
        <v>38719526.559999995</v>
      </c>
      <c r="P33" s="178">
        <f>SUM(Ikärakenne[[#This Row],[Ikä 0–5]:[Ikä 18-64]])</f>
        <v>1042464005.76</v>
      </c>
      <c r="S33" s="77"/>
      <c r="T33" s="77"/>
      <c r="U33" s="77"/>
      <c r="V33" s="77"/>
      <c r="W33" s="77"/>
      <c r="X33" s="77"/>
      <c r="Y33" s="77"/>
      <c r="Z33" s="77"/>
      <c r="AA33" s="77"/>
      <c r="AB33" s="77"/>
      <c r="AC33" s="77"/>
    </row>
    <row r="34" spans="1:30" x14ac:dyDescent="0.25">
      <c r="A34" s="127">
        <v>92</v>
      </c>
      <c r="B34" s="124" t="s">
        <v>39</v>
      </c>
      <c r="C34" s="38">
        <f>SUM(Ikärakenne[[#This Row],[0–5-vuotiaat]:[16 vuotta täyttäneet]])</f>
        <v>251269</v>
      </c>
      <c r="D34" s="41">
        <v>15373</v>
      </c>
      <c r="E34" s="41">
        <v>2641</v>
      </c>
      <c r="F34" s="41">
        <v>16865</v>
      </c>
      <c r="G34" s="41">
        <v>8855</v>
      </c>
      <c r="H34" s="41">
        <v>207535</v>
      </c>
      <c r="I34" s="41">
        <v>162060</v>
      </c>
      <c r="J34" s="136" cm="1">
        <f t="array" ref="J34">Ikäryhmähinnat[Ikä 0–5]*Ikärakenne[[#This Row],[0–5-vuotiaat]]</f>
        <v>134968944.53</v>
      </c>
      <c r="K34" s="136" cm="1">
        <f t="array" ref="K34">Ikäryhmähinnat[Ikä 6]*Ikärakenne[[#This Row],[6 vuotiaat]]</f>
        <v>24656059.079999998</v>
      </c>
      <c r="L34" s="136" cm="1">
        <f t="array" ref="L34">Ikäryhmähinnat[Ikä 7–12]*Ikärakenne[[#This Row],[7–12-vuotiaat]]</f>
        <v>134939057.44999999</v>
      </c>
      <c r="M34" s="136" cm="1">
        <f t="array" ref="M34">Ikäryhmähinnat[Ikä 13–15]*Ikärakenne[[#This Row],[13–15-vuotiaat]]</f>
        <v>120043515.90000001</v>
      </c>
      <c r="N34" s="136" cm="1">
        <f t="array" ref="N34">Ikäryhmähinnat[Ikä 16+]*Ikärakenne[[#This Row],[16 vuotta täyttäneet]]</f>
        <v>14261805.199999999</v>
      </c>
      <c r="O34" s="136" cm="1">
        <f t="array" ref="O34">Ikäryhmähinnat[Ikä 18-64]*Ikärakenne[[#This Row],[18–64-vuotiaat]]</f>
        <v>13989019.199999999</v>
      </c>
      <c r="P34" s="178">
        <f>SUM(Ikärakenne[[#This Row],[Ikä 0–5]:[Ikä 18-64]])</f>
        <v>442858401.36000001</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2059</v>
      </c>
      <c r="D35" s="41">
        <v>76</v>
      </c>
      <c r="E35" s="41">
        <v>11</v>
      </c>
      <c r="F35" s="41">
        <v>91</v>
      </c>
      <c r="G35" s="41">
        <v>49</v>
      </c>
      <c r="H35" s="41">
        <v>1832</v>
      </c>
      <c r="I35" s="41">
        <v>966</v>
      </c>
      <c r="J35" s="136" cm="1">
        <f t="array" ref="J35">Ikäryhmähinnat[Ikä 0–5]*Ikärakenne[[#This Row],[0–5-vuotiaat]]</f>
        <v>667250.3600000001</v>
      </c>
      <c r="K35" s="136" cm="1">
        <f t="array" ref="K35">Ikäryhmähinnat[Ikä 6]*Ikärakenne[[#This Row],[6 vuotiaat]]</f>
        <v>102694.68</v>
      </c>
      <c r="L35" s="136" cm="1">
        <f t="array" ref="L35">Ikäryhmähinnat[Ikä 7–12]*Ikärakenne[[#This Row],[7–12-vuotiaat]]</f>
        <v>728102.83</v>
      </c>
      <c r="M35" s="136" cm="1">
        <f t="array" ref="M35">Ikäryhmähinnat[Ikä 13–15]*Ikärakenne[[#This Row],[13–15-vuotiaat]]</f>
        <v>664272.42000000004</v>
      </c>
      <c r="N35" s="136" cm="1">
        <f t="array" ref="N35">Ikäryhmähinnat[Ikä 16+]*Ikärakenne[[#This Row],[16 vuotta täyttäneet]]</f>
        <v>125895.03999999999</v>
      </c>
      <c r="O35" s="136" cm="1">
        <f t="array" ref="O35">Ikäryhmähinnat[Ikä 18-64]*Ikärakenne[[#This Row],[18–64-vuotiaat]]</f>
        <v>83385.119999999995</v>
      </c>
      <c r="P35" s="178">
        <f>SUM(Ikärakenne[[#This Row],[Ikä 0–5]:[Ikä 18-64]])</f>
        <v>2371600.4500000002</v>
      </c>
      <c r="S35" s="63"/>
      <c r="T35" s="63"/>
      <c r="U35" s="63"/>
      <c r="V35" s="63"/>
      <c r="W35" s="63"/>
      <c r="X35" s="63"/>
      <c r="Y35" s="63"/>
      <c r="Z35" s="63"/>
      <c r="AA35" s="63"/>
    </row>
    <row r="36" spans="1:30" x14ac:dyDescent="0.25">
      <c r="A36" s="127">
        <v>98</v>
      </c>
      <c r="B36" s="124" t="s">
        <v>41</v>
      </c>
      <c r="C36" s="38">
        <f>SUM(Ikärakenne[[#This Row],[0–5-vuotiaat]:[16 vuotta täyttäneet]])</f>
        <v>22849</v>
      </c>
      <c r="D36" s="41">
        <v>1137</v>
      </c>
      <c r="E36" s="41">
        <v>207</v>
      </c>
      <c r="F36" s="41">
        <v>1674</v>
      </c>
      <c r="G36" s="41">
        <v>877</v>
      </c>
      <c r="H36" s="41">
        <v>18954</v>
      </c>
      <c r="I36" s="41">
        <v>12104</v>
      </c>
      <c r="J36" s="136" cm="1">
        <f t="array" ref="J36">Ikäryhmähinnat[Ikä 0–5]*Ikärakenne[[#This Row],[0–5-vuotiaat]]</f>
        <v>9982416.5700000003</v>
      </c>
      <c r="K36" s="136" cm="1">
        <f t="array" ref="K36">Ikäryhmähinnat[Ikä 6]*Ikärakenne[[#This Row],[6 vuotiaat]]</f>
        <v>1932527.16</v>
      </c>
      <c r="L36" s="136" cm="1">
        <f t="array" ref="L36">Ikäryhmähinnat[Ikä 7–12]*Ikärakenne[[#This Row],[7–12-vuotiaat]]</f>
        <v>13393891.620000001</v>
      </c>
      <c r="M36" s="136" cm="1">
        <f t="array" ref="M36">Ikäryhmähinnat[Ikä 13–15]*Ikärakenne[[#This Row],[13–15-vuotiaat]]</f>
        <v>11889120.66</v>
      </c>
      <c r="N36" s="136" cm="1">
        <f t="array" ref="N36">Ikäryhmähinnat[Ikä 16+]*Ikärakenne[[#This Row],[16 vuotta täyttäneet]]</f>
        <v>1302518.8799999999</v>
      </c>
      <c r="O36" s="136" cm="1">
        <f t="array" ref="O36">Ikäryhmähinnat[Ikä 18-64]*Ikärakenne[[#This Row],[18–64-vuotiaat]]</f>
        <v>1044817.2799999999</v>
      </c>
      <c r="P36" s="178">
        <f>SUM(Ikärakenne[[#This Row],[Ikä 0–5]:[Ikä 18-64]])</f>
        <v>39545292.170000009</v>
      </c>
      <c r="S36" s="101"/>
      <c r="T36" s="101"/>
      <c r="U36" s="101"/>
      <c r="V36" s="101"/>
      <c r="W36" s="101"/>
      <c r="X36" s="101"/>
      <c r="Y36" s="101"/>
      <c r="Z36" s="101"/>
      <c r="AA36" s="101"/>
      <c r="AB36" s="68"/>
    </row>
    <row r="37" spans="1:30" x14ac:dyDescent="0.25">
      <c r="A37" s="127">
        <v>102</v>
      </c>
      <c r="B37" s="124" t="s">
        <v>42</v>
      </c>
      <c r="C37" s="38">
        <f>SUM(Ikärakenne[[#This Row],[0–5-vuotiaat]:[16 vuotta täyttäneet]])</f>
        <v>9555</v>
      </c>
      <c r="D37" s="41">
        <v>397</v>
      </c>
      <c r="E37" s="41">
        <v>66</v>
      </c>
      <c r="F37" s="41">
        <v>562</v>
      </c>
      <c r="G37" s="41">
        <v>320</v>
      </c>
      <c r="H37" s="41">
        <v>8210</v>
      </c>
      <c r="I37" s="41">
        <v>4997</v>
      </c>
      <c r="J37" s="136" cm="1">
        <f t="array" ref="J37">Ikäryhmähinnat[Ikä 0–5]*Ikärakenne[[#This Row],[0–5-vuotiaat]]</f>
        <v>3485505.1700000004</v>
      </c>
      <c r="K37" s="136" cm="1">
        <f t="array" ref="K37">Ikäryhmähinnat[Ikä 6]*Ikärakenne[[#This Row],[6 vuotiaat]]</f>
        <v>616168.07999999996</v>
      </c>
      <c r="L37" s="136" cm="1">
        <f t="array" ref="L37">Ikäryhmähinnat[Ikä 7–12]*Ikärakenne[[#This Row],[7–12-vuotiaat]]</f>
        <v>4496635.0600000005</v>
      </c>
      <c r="M37" s="136" cm="1">
        <f t="array" ref="M37">Ikäryhmähinnat[Ikä 13–15]*Ikärakenne[[#This Row],[13–15-vuotiaat]]</f>
        <v>4338105.5999999996</v>
      </c>
      <c r="N37" s="136" cm="1">
        <f t="array" ref="N37">Ikäryhmähinnat[Ikä 16+]*Ikärakenne[[#This Row],[16 vuotta täyttäneet]]</f>
        <v>564191.19999999995</v>
      </c>
      <c r="O37" s="136" cm="1">
        <f t="array" ref="O37">Ikäryhmähinnat[Ikä 18-64]*Ikärakenne[[#This Row],[18–64-vuotiaat]]</f>
        <v>431341.04</v>
      </c>
      <c r="P37" s="178">
        <f>SUM(Ikärakenne[[#This Row],[Ikä 0–5]:[Ikä 18-64]])</f>
        <v>13931946.149999999</v>
      </c>
    </row>
    <row r="38" spans="1:30" x14ac:dyDescent="0.25">
      <c r="A38" s="127">
        <v>103</v>
      </c>
      <c r="B38" s="124" t="s">
        <v>43</v>
      </c>
      <c r="C38" s="38">
        <f>SUM(Ikärakenne[[#This Row],[0–5-vuotiaat]:[16 vuotta täyttäneet]])</f>
        <v>2094</v>
      </c>
      <c r="D38" s="41">
        <v>94</v>
      </c>
      <c r="E38" s="41">
        <v>13</v>
      </c>
      <c r="F38" s="41">
        <v>105</v>
      </c>
      <c r="G38" s="41">
        <v>63</v>
      </c>
      <c r="H38" s="41">
        <v>1819</v>
      </c>
      <c r="I38" s="41">
        <v>1081</v>
      </c>
      <c r="J38" s="136" cm="1">
        <f t="array" ref="J38">Ikäryhmähinnat[Ikä 0–5]*Ikärakenne[[#This Row],[0–5-vuotiaat]]</f>
        <v>825283.34000000008</v>
      </c>
      <c r="K38" s="136" cm="1">
        <f t="array" ref="K38">Ikäryhmähinnat[Ikä 6]*Ikärakenne[[#This Row],[6 vuotiaat]]</f>
        <v>121366.43999999999</v>
      </c>
      <c r="L38" s="136" cm="1">
        <f t="array" ref="L38">Ikäryhmähinnat[Ikä 7–12]*Ikärakenne[[#This Row],[7–12-vuotiaat]]</f>
        <v>840118.65</v>
      </c>
      <c r="M38" s="136" cm="1">
        <f t="array" ref="M38">Ikäryhmähinnat[Ikä 13–15]*Ikärakenne[[#This Row],[13–15-vuotiaat]]</f>
        <v>854064.54</v>
      </c>
      <c r="N38" s="136" cm="1">
        <f t="array" ref="N38">Ikäryhmähinnat[Ikä 16+]*Ikärakenne[[#This Row],[16 vuotta täyttäneet]]</f>
        <v>125001.68</v>
      </c>
      <c r="O38" s="136" cm="1">
        <f t="array" ref="O38">Ikäryhmähinnat[Ikä 18-64]*Ikärakenne[[#This Row],[18–64-vuotiaat]]</f>
        <v>93311.92</v>
      </c>
      <c r="P38" s="178">
        <f>SUM(Ikärakenne[[#This Row],[Ikä 0–5]:[Ikä 18-64]])</f>
        <v>2859146.5700000003</v>
      </c>
    </row>
    <row r="39" spans="1:30" x14ac:dyDescent="0.25">
      <c r="A39" s="127">
        <v>105</v>
      </c>
      <c r="B39" s="124" t="s">
        <v>44</v>
      </c>
      <c r="C39" s="38">
        <f>SUM(Ikärakenne[[#This Row],[0–5-vuotiaat]:[16 vuotta täyttäneet]])</f>
        <v>2002</v>
      </c>
      <c r="D39" s="41">
        <v>60</v>
      </c>
      <c r="E39" s="41">
        <v>12</v>
      </c>
      <c r="F39" s="41">
        <v>76</v>
      </c>
      <c r="G39" s="41">
        <v>42</v>
      </c>
      <c r="H39" s="41">
        <v>1812</v>
      </c>
      <c r="I39" s="41">
        <v>859</v>
      </c>
      <c r="J39" s="136" cm="1">
        <f t="array" ref="J39">Ikäryhmähinnat[Ikä 0–5]*Ikärakenne[[#This Row],[0–5-vuotiaat]]</f>
        <v>526776.60000000009</v>
      </c>
      <c r="K39" s="136" cm="1">
        <f t="array" ref="K39">Ikäryhmähinnat[Ikä 6]*Ikärakenne[[#This Row],[6 vuotiaat]]</f>
        <v>112030.56</v>
      </c>
      <c r="L39" s="136" cm="1">
        <f t="array" ref="L39">Ikäryhmähinnat[Ikä 7–12]*Ikärakenne[[#This Row],[7–12-vuotiaat]]</f>
        <v>608085.88</v>
      </c>
      <c r="M39" s="136" cm="1">
        <f t="array" ref="M39">Ikäryhmähinnat[Ikä 13–15]*Ikärakenne[[#This Row],[13–15-vuotiaat]]</f>
        <v>569376.36</v>
      </c>
      <c r="N39" s="136" cm="1">
        <f t="array" ref="N39">Ikäryhmähinnat[Ikä 16+]*Ikärakenne[[#This Row],[16 vuotta täyttäneet]]</f>
        <v>124520.64</v>
      </c>
      <c r="O39" s="136" cm="1">
        <f t="array" ref="O39">Ikäryhmähinnat[Ikä 18-64]*Ikärakenne[[#This Row],[18–64-vuotiaat]]</f>
        <v>74148.87999999999</v>
      </c>
      <c r="P39" s="178">
        <f>SUM(Ikärakenne[[#This Row],[Ikä 0–5]:[Ikä 18-64]])</f>
        <v>2014938.9199999997</v>
      </c>
    </row>
    <row r="40" spans="1:30" x14ac:dyDescent="0.25">
      <c r="A40" s="127">
        <v>106</v>
      </c>
      <c r="B40" s="124" t="s">
        <v>45</v>
      </c>
      <c r="C40" s="38">
        <f>SUM(Ikärakenne[[#This Row],[0–5-vuotiaat]:[16 vuotta täyttäneet]])</f>
        <v>47031</v>
      </c>
      <c r="D40" s="41">
        <v>2201</v>
      </c>
      <c r="E40" s="41">
        <v>418</v>
      </c>
      <c r="F40" s="41">
        <v>2917</v>
      </c>
      <c r="G40" s="41">
        <v>1626</v>
      </c>
      <c r="H40" s="41">
        <v>39869</v>
      </c>
      <c r="I40" s="41">
        <v>27213</v>
      </c>
      <c r="J40" s="136" cm="1">
        <f t="array" ref="J40">Ikäryhmähinnat[Ikä 0–5]*Ikärakenne[[#This Row],[0–5-vuotiaat]]</f>
        <v>19323921.610000003</v>
      </c>
      <c r="K40" s="136" cm="1">
        <f t="array" ref="K40">Ikäryhmähinnat[Ikä 6]*Ikärakenne[[#This Row],[6 vuotiaat]]</f>
        <v>3902397.84</v>
      </c>
      <c r="L40" s="136" cm="1">
        <f t="array" ref="L40">Ikäryhmähinnat[Ikä 7–12]*Ikärakenne[[#This Row],[7–12-vuotiaat]]</f>
        <v>23339296.210000001</v>
      </c>
      <c r="M40" s="136" cm="1">
        <f t="array" ref="M40">Ikäryhmähinnat[Ikä 13–15]*Ikärakenne[[#This Row],[13–15-vuotiaat]]</f>
        <v>22042999.079999998</v>
      </c>
      <c r="N40" s="136" cm="1">
        <f t="array" ref="N40">Ikäryhmähinnat[Ikä 16+]*Ikärakenne[[#This Row],[16 vuotta täyttäneet]]</f>
        <v>2739797.68</v>
      </c>
      <c r="O40" s="136" cm="1">
        <f t="array" ref="O40">Ikäryhmähinnat[Ikä 18-64]*Ikärakenne[[#This Row],[18–64-vuotiaat]]</f>
        <v>2349026.1599999997</v>
      </c>
      <c r="P40" s="178">
        <f>SUM(Ikärakenne[[#This Row],[Ikä 0–5]:[Ikä 18-64]])</f>
        <v>73697438.580000013</v>
      </c>
    </row>
    <row r="41" spans="1:30" x14ac:dyDescent="0.25">
      <c r="A41" s="127">
        <v>108</v>
      </c>
      <c r="B41" s="124" t="s">
        <v>46</v>
      </c>
      <c r="C41" s="38">
        <f>SUM(Ikärakenne[[#This Row],[0–5-vuotiaat]:[16 vuotta täyttäneet]])</f>
        <v>10348</v>
      </c>
      <c r="D41" s="41">
        <v>540</v>
      </c>
      <c r="E41" s="41">
        <v>88</v>
      </c>
      <c r="F41" s="41">
        <v>782</v>
      </c>
      <c r="G41" s="41">
        <v>389</v>
      </c>
      <c r="H41" s="41">
        <v>8549</v>
      </c>
      <c r="I41" s="41">
        <v>5643</v>
      </c>
      <c r="J41" s="136" cm="1">
        <f t="array" ref="J41">Ikäryhmähinnat[Ikä 0–5]*Ikärakenne[[#This Row],[0–5-vuotiaat]]</f>
        <v>4740989.4000000004</v>
      </c>
      <c r="K41" s="136" cm="1">
        <f t="array" ref="K41">Ikäryhmähinnat[Ikä 6]*Ikärakenne[[#This Row],[6 vuotiaat]]</f>
        <v>821557.44</v>
      </c>
      <c r="L41" s="136" cm="1">
        <f t="array" ref="L41">Ikäryhmähinnat[Ikä 7–12]*Ikärakenne[[#This Row],[7–12-vuotiaat]]</f>
        <v>6256883.6600000001</v>
      </c>
      <c r="M41" s="136" cm="1">
        <f t="array" ref="M41">Ikäryhmähinnat[Ikä 13–15]*Ikärakenne[[#This Row],[13–15-vuotiaat]]</f>
        <v>5273509.62</v>
      </c>
      <c r="N41" s="136" cm="1">
        <f t="array" ref="N41">Ikäryhmähinnat[Ikä 16+]*Ikärakenne[[#This Row],[16 vuotta täyttäneet]]</f>
        <v>587487.28</v>
      </c>
      <c r="O41" s="136" cm="1">
        <f t="array" ref="O41">Ikäryhmähinnat[Ikä 18-64]*Ikärakenne[[#This Row],[18–64-vuotiaat]]</f>
        <v>487103.75999999995</v>
      </c>
      <c r="P41" s="178">
        <f>SUM(Ikärakenne[[#This Row],[Ikä 0–5]:[Ikä 18-64]])</f>
        <v>18167531.160000004</v>
      </c>
    </row>
    <row r="42" spans="1:30" x14ac:dyDescent="0.25">
      <c r="A42" s="127">
        <v>109</v>
      </c>
      <c r="B42" s="124" t="s">
        <v>47</v>
      </c>
      <c r="C42" s="38">
        <f>SUM(Ikärakenne[[#This Row],[0–5-vuotiaat]:[16 vuotta täyttäneet]])</f>
        <v>68433</v>
      </c>
      <c r="D42" s="41">
        <v>3147</v>
      </c>
      <c r="E42" s="41">
        <v>546</v>
      </c>
      <c r="F42" s="41">
        <v>4112</v>
      </c>
      <c r="G42" s="41">
        <v>2237</v>
      </c>
      <c r="H42" s="41">
        <v>58391</v>
      </c>
      <c r="I42" s="41">
        <v>38126</v>
      </c>
      <c r="J42" s="136" cm="1">
        <f t="array" ref="J42">Ikäryhmähinnat[Ikä 0–5]*Ikärakenne[[#This Row],[0–5-vuotiaat]]</f>
        <v>27629432.670000002</v>
      </c>
      <c r="K42" s="136" cm="1">
        <f t="array" ref="K42">Ikäryhmähinnat[Ikä 6]*Ikärakenne[[#This Row],[6 vuotiaat]]</f>
        <v>5097390.4799999995</v>
      </c>
      <c r="L42" s="136" cm="1">
        <f t="array" ref="L42">Ikäryhmähinnat[Ikä 7–12]*Ikärakenne[[#This Row],[7–12-vuotiaat]]</f>
        <v>32900646.559999999</v>
      </c>
      <c r="M42" s="136" cm="1">
        <f t="array" ref="M42">Ikäryhmähinnat[Ikä 13–15]*Ikärakenne[[#This Row],[13–15-vuotiaat]]</f>
        <v>30326069.460000001</v>
      </c>
      <c r="N42" s="136" cm="1">
        <f t="array" ref="N42">Ikäryhmähinnat[Ikä 16+]*Ikärakenne[[#This Row],[16 vuotta täyttäneet]]</f>
        <v>4012629.52</v>
      </c>
      <c r="O42" s="136" cm="1">
        <f t="array" ref="O42">Ikäryhmähinnat[Ikä 18-64]*Ikärakenne[[#This Row],[18–64-vuotiaat]]</f>
        <v>3291036.32</v>
      </c>
      <c r="P42" s="178">
        <f>SUM(Ikärakenne[[#This Row],[Ikä 0–5]:[Ikä 18-64]])</f>
        <v>103257205.00999999</v>
      </c>
    </row>
    <row r="43" spans="1:30" x14ac:dyDescent="0.25">
      <c r="A43" s="127">
        <v>111</v>
      </c>
      <c r="B43" s="124" t="s">
        <v>48</v>
      </c>
      <c r="C43" s="38">
        <f>SUM(Ikärakenne[[#This Row],[0–5-vuotiaat]:[16 vuotta täyttäneet]])</f>
        <v>17829</v>
      </c>
      <c r="D43" s="41">
        <v>513</v>
      </c>
      <c r="E43" s="41">
        <v>107</v>
      </c>
      <c r="F43" s="41">
        <v>817</v>
      </c>
      <c r="G43" s="41">
        <v>489</v>
      </c>
      <c r="H43" s="41">
        <v>15903</v>
      </c>
      <c r="I43" s="41">
        <v>8781</v>
      </c>
      <c r="J43" s="136" cm="1">
        <f t="array" ref="J43">Ikäryhmähinnat[Ikä 0–5]*Ikärakenne[[#This Row],[0–5-vuotiaat]]</f>
        <v>4503939.9300000006</v>
      </c>
      <c r="K43" s="136" cm="1">
        <f t="array" ref="K43">Ikäryhmähinnat[Ikä 6]*Ikärakenne[[#This Row],[6 vuotiaat]]</f>
        <v>998939.15999999992</v>
      </c>
      <c r="L43" s="136" cm="1">
        <f t="array" ref="L43">Ikäryhmähinnat[Ikä 7–12]*Ikärakenne[[#This Row],[7–12-vuotiaat]]</f>
        <v>6536923.21</v>
      </c>
      <c r="M43" s="136" cm="1">
        <f t="array" ref="M43">Ikäryhmähinnat[Ikä 13–15]*Ikärakenne[[#This Row],[13–15-vuotiaat]]</f>
        <v>6629167.6200000001</v>
      </c>
      <c r="N43" s="136" cm="1">
        <f t="array" ref="N43">Ikäryhmähinnat[Ikä 16+]*Ikärakenne[[#This Row],[16 vuotta täyttäneet]]</f>
        <v>1092854.1599999999</v>
      </c>
      <c r="O43" s="136" cm="1">
        <f t="array" ref="O43">Ikäryhmähinnat[Ikä 18-64]*Ikärakenne[[#This Row],[18–64-vuotiaat]]</f>
        <v>757975.91999999993</v>
      </c>
      <c r="P43" s="178">
        <f>SUM(Ikärakenne[[#This Row],[Ikä 0–5]:[Ikä 18-64]])</f>
        <v>20519800</v>
      </c>
    </row>
    <row r="44" spans="1:30" x14ac:dyDescent="0.25">
      <c r="A44" s="127">
        <v>139</v>
      </c>
      <c r="B44" s="124" t="s">
        <v>49</v>
      </c>
      <c r="C44" s="38">
        <f>SUM(Ikärakenne[[#This Row],[0–5-vuotiaat]:[16 vuotta täyttäneet]])</f>
        <v>9806</v>
      </c>
      <c r="D44" s="41">
        <v>668</v>
      </c>
      <c r="E44" s="41">
        <v>123</v>
      </c>
      <c r="F44" s="41">
        <v>905</v>
      </c>
      <c r="G44" s="41">
        <v>475</v>
      </c>
      <c r="H44" s="41">
        <v>7635</v>
      </c>
      <c r="I44" s="41">
        <v>5071</v>
      </c>
      <c r="J44" s="136" cm="1">
        <f t="array" ref="J44">Ikäryhmähinnat[Ikä 0–5]*Ikärakenne[[#This Row],[0–5-vuotiaat]]</f>
        <v>5864779.4800000004</v>
      </c>
      <c r="K44" s="136" cm="1">
        <f t="array" ref="K44">Ikäryhmähinnat[Ikä 6]*Ikärakenne[[#This Row],[6 vuotiaat]]</f>
        <v>1148313.24</v>
      </c>
      <c r="L44" s="136" cm="1">
        <f t="array" ref="L44">Ikäryhmähinnat[Ikä 7–12]*Ikärakenne[[#This Row],[7–12-vuotiaat]]</f>
        <v>7241022.6500000004</v>
      </c>
      <c r="M44" s="136" cm="1">
        <f t="array" ref="M44">Ikäryhmähinnat[Ikä 13–15]*Ikärakenne[[#This Row],[13–15-vuotiaat]]</f>
        <v>6439375.5</v>
      </c>
      <c r="N44" s="136" cm="1">
        <f t="array" ref="N44">Ikäryhmähinnat[Ikä 16+]*Ikärakenne[[#This Row],[16 vuotta täyttäneet]]</f>
        <v>524677.19999999995</v>
      </c>
      <c r="O44" s="136" cm="1">
        <f t="array" ref="O44">Ikäryhmähinnat[Ikä 18-64]*Ikärakenne[[#This Row],[18–64-vuotiaat]]</f>
        <v>437728.72</v>
      </c>
      <c r="P44" s="178">
        <f>SUM(Ikärakenne[[#This Row],[Ikä 0–5]:[Ikä 18-64]])</f>
        <v>21655896.789999999</v>
      </c>
    </row>
    <row r="45" spans="1:30" x14ac:dyDescent="0.25">
      <c r="A45" s="127">
        <v>140</v>
      </c>
      <c r="B45" s="124" t="s">
        <v>50</v>
      </c>
      <c r="C45" s="38">
        <f>SUM(Ikärakenne[[#This Row],[0–5-vuotiaat]:[16 vuotta täyttäneet]])</f>
        <v>20463</v>
      </c>
      <c r="D45" s="41">
        <v>831</v>
      </c>
      <c r="E45" s="41">
        <v>167</v>
      </c>
      <c r="F45" s="41">
        <v>1301</v>
      </c>
      <c r="G45" s="41">
        <v>751</v>
      </c>
      <c r="H45" s="41">
        <v>17413</v>
      </c>
      <c r="I45" s="41">
        <v>10800</v>
      </c>
      <c r="J45" s="136" cm="1">
        <f t="array" ref="J45">Ikäryhmähinnat[Ikä 0–5]*Ikärakenne[[#This Row],[0–5-vuotiaat]]</f>
        <v>7295855.9100000001</v>
      </c>
      <c r="K45" s="136" cm="1">
        <f t="array" ref="K45">Ikäryhmähinnat[Ikä 6]*Ikärakenne[[#This Row],[6 vuotiaat]]</f>
        <v>1559091.96</v>
      </c>
      <c r="L45" s="136" cm="1">
        <f t="array" ref="L45">Ikäryhmähinnat[Ikä 7–12]*Ikärakenne[[#This Row],[7–12-vuotiaat]]</f>
        <v>10409470.130000001</v>
      </c>
      <c r="M45" s="136" cm="1">
        <f t="array" ref="M45">Ikäryhmähinnat[Ikä 13–15]*Ikärakenne[[#This Row],[13–15-vuotiaat]]</f>
        <v>10180991.58</v>
      </c>
      <c r="N45" s="136" cm="1">
        <f t="array" ref="N45">Ikäryhmähinnat[Ikä 16+]*Ikärakenne[[#This Row],[16 vuotta täyttäneet]]</f>
        <v>1196621.3599999999</v>
      </c>
      <c r="O45" s="136" cm="1">
        <f t="array" ref="O45">Ikäryhmähinnat[Ikä 18-64]*Ikärakenne[[#This Row],[18–64-vuotiaat]]</f>
        <v>932255.99999999988</v>
      </c>
      <c r="P45" s="178">
        <f>SUM(Ikärakenne[[#This Row],[Ikä 0–5]:[Ikä 18-64]])</f>
        <v>31574286.939999998</v>
      </c>
    </row>
    <row r="46" spans="1:30" x14ac:dyDescent="0.25">
      <c r="A46" s="127">
        <v>142</v>
      </c>
      <c r="B46" s="124" t="s">
        <v>51</v>
      </c>
      <c r="C46" s="38">
        <f>SUM(Ikärakenne[[#This Row],[0–5-vuotiaat]:[16 vuotta täyttäneet]])</f>
        <v>6401</v>
      </c>
      <c r="D46" s="41">
        <v>276</v>
      </c>
      <c r="E46" s="41">
        <v>56</v>
      </c>
      <c r="F46" s="41">
        <v>379</v>
      </c>
      <c r="G46" s="41">
        <v>196</v>
      </c>
      <c r="H46" s="41">
        <v>5494</v>
      </c>
      <c r="I46" s="41">
        <v>3189</v>
      </c>
      <c r="J46" s="136" cm="1">
        <f t="array" ref="J46">Ikäryhmähinnat[Ikä 0–5]*Ikärakenne[[#This Row],[0–5-vuotiaat]]</f>
        <v>2423172.3600000003</v>
      </c>
      <c r="K46" s="136" cm="1">
        <f t="array" ref="K46">Ikäryhmähinnat[Ikä 6]*Ikärakenne[[#This Row],[6 vuotiaat]]</f>
        <v>522809.27999999997</v>
      </c>
      <c r="L46" s="136" cm="1">
        <f t="array" ref="L46">Ikäryhmähinnat[Ikä 7–12]*Ikärakenne[[#This Row],[7–12-vuotiaat]]</f>
        <v>3032428.27</v>
      </c>
      <c r="M46" s="136" cm="1">
        <f t="array" ref="M46">Ikäryhmähinnat[Ikä 13–15]*Ikärakenne[[#This Row],[13–15-vuotiaat]]</f>
        <v>2657089.6800000002</v>
      </c>
      <c r="N46" s="136" cm="1">
        <f t="array" ref="N46">Ikäryhmähinnat[Ikä 16+]*Ikärakenne[[#This Row],[16 vuotta täyttäneet]]</f>
        <v>377547.68</v>
      </c>
      <c r="O46" s="136" cm="1">
        <f t="array" ref="O46">Ikäryhmähinnat[Ikä 18-64]*Ikärakenne[[#This Row],[18–64-vuotiaat]]</f>
        <v>275274.48</v>
      </c>
      <c r="P46" s="178">
        <f>SUM(Ikärakenne[[#This Row],[Ikä 0–5]:[Ikä 18-64]])</f>
        <v>9288321.75</v>
      </c>
    </row>
    <row r="47" spans="1:30" x14ac:dyDescent="0.25">
      <c r="A47" s="127">
        <v>143</v>
      </c>
      <c r="B47" s="124" t="s">
        <v>52</v>
      </c>
      <c r="C47" s="38">
        <f>SUM(Ikärakenne[[#This Row],[0–5-vuotiaat]:[16 vuotta täyttäneet]])</f>
        <v>6758</v>
      </c>
      <c r="D47" s="41">
        <v>224</v>
      </c>
      <c r="E47" s="41">
        <v>49</v>
      </c>
      <c r="F47" s="41">
        <v>443</v>
      </c>
      <c r="G47" s="41">
        <v>233</v>
      </c>
      <c r="H47" s="41">
        <v>5809</v>
      </c>
      <c r="I47" s="41">
        <v>3386</v>
      </c>
      <c r="J47" s="136" cm="1">
        <f t="array" ref="J47">Ikäryhmähinnat[Ikä 0–5]*Ikärakenne[[#This Row],[0–5-vuotiaat]]</f>
        <v>1966632.6400000001</v>
      </c>
      <c r="K47" s="136" cm="1">
        <f t="array" ref="K47">Ikäryhmähinnat[Ikä 6]*Ikärakenne[[#This Row],[6 vuotiaat]]</f>
        <v>457458.11999999994</v>
      </c>
      <c r="L47" s="136" cm="1">
        <f t="array" ref="L47">Ikäryhmähinnat[Ikä 7–12]*Ikärakenne[[#This Row],[7–12-vuotiaat]]</f>
        <v>3544500.59</v>
      </c>
      <c r="M47" s="136" cm="1">
        <f t="array" ref="M47">Ikäryhmähinnat[Ikä 13–15]*Ikärakenne[[#This Row],[13–15-vuotiaat]]</f>
        <v>3158683.14</v>
      </c>
      <c r="N47" s="136" cm="1">
        <f t="array" ref="N47">Ikäryhmähinnat[Ikä 16+]*Ikärakenne[[#This Row],[16 vuotta täyttäneet]]</f>
        <v>399194.48</v>
      </c>
      <c r="O47" s="136" cm="1">
        <f t="array" ref="O47">Ikäryhmähinnat[Ikä 18-64]*Ikärakenne[[#This Row],[18–64-vuotiaat]]</f>
        <v>292279.51999999996</v>
      </c>
      <c r="P47" s="178">
        <f>SUM(Ikärakenne[[#This Row],[Ikä 0–5]:[Ikä 18-64]])</f>
        <v>9818748.4900000002</v>
      </c>
    </row>
    <row r="48" spans="1:30" x14ac:dyDescent="0.25">
      <c r="A48" s="127">
        <v>145</v>
      </c>
      <c r="B48" s="124" t="s">
        <v>53</v>
      </c>
      <c r="C48" s="38">
        <f>SUM(Ikärakenne[[#This Row],[0–5-vuotiaat]:[16 vuotta täyttäneet]])</f>
        <v>12429</v>
      </c>
      <c r="D48" s="41">
        <v>848</v>
      </c>
      <c r="E48" s="41">
        <v>148</v>
      </c>
      <c r="F48" s="41">
        <v>984</v>
      </c>
      <c r="G48" s="41">
        <v>505</v>
      </c>
      <c r="H48" s="41">
        <v>9944</v>
      </c>
      <c r="I48" s="41">
        <v>6750</v>
      </c>
      <c r="J48" s="136" cm="1">
        <f t="array" ref="J48">Ikäryhmähinnat[Ikä 0–5]*Ikärakenne[[#This Row],[0–5-vuotiaat]]</f>
        <v>7445109.2800000003</v>
      </c>
      <c r="K48" s="136" cm="1">
        <f t="array" ref="K48">Ikäryhmähinnat[Ikä 6]*Ikärakenne[[#This Row],[6 vuotiaat]]</f>
        <v>1381710.24</v>
      </c>
      <c r="L48" s="136" cm="1">
        <f t="array" ref="L48">Ikäryhmähinnat[Ikä 7–12]*Ikärakenne[[#This Row],[7–12-vuotiaat]]</f>
        <v>7873111.9199999999</v>
      </c>
      <c r="M48" s="136" cm="1">
        <f t="array" ref="M48">Ikäryhmähinnat[Ikä 13–15]*Ikärakenne[[#This Row],[13–15-vuotiaat]]</f>
        <v>6846072.9000000004</v>
      </c>
      <c r="N48" s="136" cm="1">
        <f t="array" ref="N48">Ikäryhmähinnat[Ikä 16+]*Ikärakenne[[#This Row],[16 vuotta täyttäneet]]</f>
        <v>683351.67999999993</v>
      </c>
      <c r="O48" s="136" cm="1">
        <f t="array" ref="O48">Ikäryhmähinnat[Ikä 18-64]*Ikärakenne[[#This Row],[18–64-vuotiaat]]</f>
        <v>582660</v>
      </c>
      <c r="P48" s="178">
        <f>SUM(Ikärakenne[[#This Row],[Ikä 0–5]:[Ikä 18-64]])</f>
        <v>24812016.02</v>
      </c>
    </row>
    <row r="49" spans="1:16" x14ac:dyDescent="0.25">
      <c r="A49" s="127">
        <v>146</v>
      </c>
      <c r="B49" s="124" t="s">
        <v>54</v>
      </c>
      <c r="C49" s="38">
        <f>SUM(Ikärakenne[[#This Row],[0–5-vuotiaat]:[16 vuotta täyttäneet]])</f>
        <v>4382</v>
      </c>
      <c r="D49" s="41">
        <v>102</v>
      </c>
      <c r="E49" s="41">
        <v>20</v>
      </c>
      <c r="F49" s="41">
        <v>173</v>
      </c>
      <c r="G49" s="41">
        <v>90</v>
      </c>
      <c r="H49" s="41">
        <v>3997</v>
      </c>
      <c r="I49" s="41">
        <v>1895</v>
      </c>
      <c r="J49" s="136" cm="1">
        <f t="array" ref="J49">Ikäryhmähinnat[Ikä 0–5]*Ikärakenne[[#This Row],[0–5-vuotiaat]]</f>
        <v>895520.22000000009</v>
      </c>
      <c r="K49" s="136" cm="1">
        <f t="array" ref="K49">Ikäryhmähinnat[Ikä 6]*Ikärakenne[[#This Row],[6 vuotiaat]]</f>
        <v>186717.59999999998</v>
      </c>
      <c r="L49" s="136" cm="1">
        <f t="array" ref="L49">Ikäryhmähinnat[Ikä 7–12]*Ikärakenne[[#This Row],[7–12-vuotiaat]]</f>
        <v>1384195.49</v>
      </c>
      <c r="M49" s="136" cm="1">
        <f t="array" ref="M49">Ikäryhmähinnat[Ikä 13–15]*Ikärakenne[[#This Row],[13–15-vuotiaat]]</f>
        <v>1220092.2</v>
      </c>
      <c r="N49" s="136" cm="1">
        <f t="array" ref="N49">Ikäryhmähinnat[Ikä 16+]*Ikärakenne[[#This Row],[16 vuotta täyttäneet]]</f>
        <v>274673.83999999997</v>
      </c>
      <c r="O49" s="136" cm="1">
        <f t="array" ref="O49">Ikäryhmähinnat[Ikä 18-64]*Ikärakenne[[#This Row],[18–64-vuotiaat]]</f>
        <v>163576.4</v>
      </c>
      <c r="P49" s="178">
        <f>SUM(Ikärakenne[[#This Row],[Ikä 0–5]:[Ikä 18-64]])</f>
        <v>4124775.7499999995</v>
      </c>
    </row>
    <row r="50" spans="1:16" x14ac:dyDescent="0.25">
      <c r="A50" s="127">
        <v>148</v>
      </c>
      <c r="B50" s="124" t="s">
        <v>55</v>
      </c>
      <c r="C50" s="38">
        <f>SUM(Ikärakenne[[#This Row],[0–5-vuotiaat]:[16 vuotta täyttäneet]])</f>
        <v>7224</v>
      </c>
      <c r="D50" s="41">
        <v>301</v>
      </c>
      <c r="E50" s="41">
        <v>42</v>
      </c>
      <c r="F50" s="41">
        <v>332</v>
      </c>
      <c r="G50" s="41">
        <v>227</v>
      </c>
      <c r="H50" s="41">
        <v>6322</v>
      </c>
      <c r="I50" s="41">
        <v>4190</v>
      </c>
      <c r="J50" s="136" cm="1">
        <f t="array" ref="J50">Ikäryhmähinnat[Ikä 0–5]*Ikärakenne[[#This Row],[0–5-vuotiaat]]</f>
        <v>2642662.6100000003</v>
      </c>
      <c r="K50" s="136" cm="1">
        <f t="array" ref="K50">Ikäryhmähinnat[Ikä 6]*Ikärakenne[[#This Row],[6 vuotiaat]]</f>
        <v>392106.95999999996</v>
      </c>
      <c r="L50" s="136" cm="1">
        <f t="array" ref="L50">Ikäryhmähinnat[Ikä 7–12]*Ikärakenne[[#This Row],[7–12-vuotiaat]]</f>
        <v>2656375.16</v>
      </c>
      <c r="M50" s="136" cm="1">
        <f t="array" ref="M50">Ikäryhmähinnat[Ikä 13–15]*Ikärakenne[[#This Row],[13–15-vuotiaat]]</f>
        <v>3077343.66</v>
      </c>
      <c r="N50" s="136" cm="1">
        <f t="array" ref="N50">Ikäryhmähinnat[Ikä 16+]*Ikärakenne[[#This Row],[16 vuotta täyttäneet]]</f>
        <v>434447.83999999997</v>
      </c>
      <c r="O50" s="136" cm="1">
        <f t="array" ref="O50">Ikäryhmähinnat[Ikä 18-64]*Ikärakenne[[#This Row],[18–64-vuotiaat]]</f>
        <v>361680.8</v>
      </c>
      <c r="P50" s="178">
        <f>SUM(Ikärakenne[[#This Row],[Ikä 0–5]:[Ikä 18-64]])</f>
        <v>9564617.0300000012</v>
      </c>
    </row>
    <row r="51" spans="1:16" x14ac:dyDescent="0.25">
      <c r="A51" s="127">
        <v>149</v>
      </c>
      <c r="B51" s="124" t="s">
        <v>56</v>
      </c>
      <c r="C51" s="38">
        <f>SUM(Ikärakenne[[#This Row],[0–5-vuotiaat]:[16 vuotta täyttäneet]])</f>
        <v>5402</v>
      </c>
      <c r="D51" s="41">
        <v>275</v>
      </c>
      <c r="E51" s="41">
        <v>44</v>
      </c>
      <c r="F51" s="41">
        <v>305</v>
      </c>
      <c r="G51" s="41">
        <v>189</v>
      </c>
      <c r="H51" s="41">
        <v>4589</v>
      </c>
      <c r="I51" s="41">
        <v>2974</v>
      </c>
      <c r="J51" s="136" cm="1">
        <f t="array" ref="J51">Ikäryhmähinnat[Ikä 0–5]*Ikärakenne[[#This Row],[0–5-vuotiaat]]</f>
        <v>2414392.75</v>
      </c>
      <c r="K51" s="136" cm="1">
        <f t="array" ref="K51">Ikäryhmähinnat[Ikä 6]*Ikärakenne[[#This Row],[6 vuotiaat]]</f>
        <v>410778.72</v>
      </c>
      <c r="L51" s="136" cm="1">
        <f t="array" ref="L51">Ikäryhmähinnat[Ikä 7–12]*Ikärakenne[[#This Row],[7–12-vuotiaat]]</f>
        <v>2440344.65</v>
      </c>
      <c r="M51" s="136" cm="1">
        <f t="array" ref="M51">Ikäryhmähinnat[Ikä 13–15]*Ikärakenne[[#This Row],[13–15-vuotiaat]]</f>
        <v>2562193.62</v>
      </c>
      <c r="N51" s="136" cm="1">
        <f t="array" ref="N51">Ikäryhmähinnat[Ikä 16+]*Ikärakenne[[#This Row],[16 vuotta täyttäneet]]</f>
        <v>315356.08</v>
      </c>
      <c r="O51" s="136" cm="1">
        <f t="array" ref="O51">Ikäryhmähinnat[Ikä 18-64]*Ikärakenne[[#This Row],[18–64-vuotiaat]]</f>
        <v>256715.68</v>
      </c>
      <c r="P51" s="178">
        <f>SUM(Ikärakenne[[#This Row],[Ikä 0–5]:[Ikä 18-64]])</f>
        <v>8399781.5</v>
      </c>
    </row>
    <row r="52" spans="1:16" x14ac:dyDescent="0.25">
      <c r="A52" s="127">
        <v>151</v>
      </c>
      <c r="B52" s="124" t="s">
        <v>57</v>
      </c>
      <c r="C52" s="38">
        <f>SUM(Ikärakenne[[#This Row],[0–5-vuotiaat]:[16 vuotta täyttäneet]])</f>
        <v>1794</v>
      </c>
      <c r="D52" s="41">
        <v>66</v>
      </c>
      <c r="E52" s="41">
        <v>13</v>
      </c>
      <c r="F52" s="41">
        <v>79</v>
      </c>
      <c r="G52" s="41">
        <v>62</v>
      </c>
      <c r="H52" s="41">
        <v>1574</v>
      </c>
      <c r="I52" s="41">
        <v>903</v>
      </c>
      <c r="J52" s="136" cm="1">
        <f t="array" ref="J52">Ikäryhmähinnat[Ikä 0–5]*Ikärakenne[[#This Row],[0–5-vuotiaat]]</f>
        <v>579454.26</v>
      </c>
      <c r="K52" s="136" cm="1">
        <f t="array" ref="K52">Ikäryhmähinnat[Ikä 6]*Ikärakenne[[#This Row],[6 vuotiaat]]</f>
        <v>121366.43999999999</v>
      </c>
      <c r="L52" s="136" cm="1">
        <f t="array" ref="L52">Ikäryhmähinnat[Ikä 7–12]*Ikärakenne[[#This Row],[7–12-vuotiaat]]</f>
        <v>632089.27</v>
      </c>
      <c r="M52" s="136" cm="1">
        <f t="array" ref="M52">Ikäryhmähinnat[Ikä 13–15]*Ikärakenne[[#This Row],[13–15-vuotiaat]]</f>
        <v>840507.96</v>
      </c>
      <c r="N52" s="136" cm="1">
        <f t="array" ref="N52">Ikäryhmähinnat[Ikä 16+]*Ikärakenne[[#This Row],[16 vuotta täyttäneet]]</f>
        <v>108165.28</v>
      </c>
      <c r="O52" s="136" cm="1">
        <f t="array" ref="O52">Ikäryhmähinnat[Ikä 18-64]*Ikärakenne[[#This Row],[18–64-vuotiaat]]</f>
        <v>77946.959999999992</v>
      </c>
      <c r="P52" s="178">
        <f>SUM(Ikärakenne[[#This Row],[Ikä 0–5]:[Ikä 18-64]])</f>
        <v>2359530.1699999995</v>
      </c>
    </row>
    <row r="53" spans="1:16" x14ac:dyDescent="0.25">
      <c r="A53" s="127">
        <v>152</v>
      </c>
      <c r="B53" s="124" t="s">
        <v>58</v>
      </c>
      <c r="C53" s="38">
        <f>SUM(Ikärakenne[[#This Row],[0–5-vuotiaat]:[16 vuotta täyttäneet]])</f>
        <v>4319</v>
      </c>
      <c r="D53" s="41">
        <v>185</v>
      </c>
      <c r="E53" s="41">
        <v>31</v>
      </c>
      <c r="F53" s="41">
        <v>306</v>
      </c>
      <c r="G53" s="41">
        <v>167</v>
      </c>
      <c r="H53" s="41">
        <v>3630</v>
      </c>
      <c r="I53" s="41">
        <v>2227</v>
      </c>
      <c r="J53" s="136" cm="1">
        <f t="array" ref="J53">Ikäryhmähinnat[Ikä 0–5]*Ikärakenne[[#This Row],[0–5-vuotiaat]]</f>
        <v>1624227.85</v>
      </c>
      <c r="K53" s="136" cm="1">
        <f t="array" ref="K53">Ikäryhmähinnat[Ikä 6]*Ikärakenne[[#This Row],[6 vuotiaat]]</f>
        <v>289412.27999999997</v>
      </c>
      <c r="L53" s="136" cm="1">
        <f t="array" ref="L53">Ikäryhmähinnat[Ikä 7–12]*Ikärakenne[[#This Row],[7–12-vuotiaat]]</f>
        <v>2448345.7800000003</v>
      </c>
      <c r="M53" s="136" cm="1">
        <f t="array" ref="M53">Ikäryhmähinnat[Ikä 13–15]*Ikärakenne[[#This Row],[13–15-vuotiaat]]</f>
        <v>2263948.86</v>
      </c>
      <c r="N53" s="136" cm="1">
        <f t="array" ref="N53">Ikäryhmähinnat[Ikä 16+]*Ikärakenne[[#This Row],[16 vuotta täyttäneet]]</f>
        <v>249453.6</v>
      </c>
      <c r="O53" s="136" cm="1">
        <f t="array" ref="O53">Ikäryhmähinnat[Ikä 18-64]*Ikärakenne[[#This Row],[18–64-vuotiaat]]</f>
        <v>192234.63999999998</v>
      </c>
      <c r="P53" s="178">
        <f>SUM(Ikärakenne[[#This Row],[Ikä 0–5]:[Ikä 18-64]])</f>
        <v>7067623.0099999988</v>
      </c>
    </row>
    <row r="54" spans="1:16" x14ac:dyDescent="0.25">
      <c r="A54" s="127">
        <v>153</v>
      </c>
      <c r="B54" s="124" t="s">
        <v>59</v>
      </c>
      <c r="C54" s="38">
        <f>SUM(Ikärakenne[[#This Row],[0–5-vuotiaat]:[16 vuotta täyttäneet]])</f>
        <v>24724</v>
      </c>
      <c r="D54" s="41">
        <v>798</v>
      </c>
      <c r="E54" s="41">
        <v>173</v>
      </c>
      <c r="F54" s="41">
        <v>1271</v>
      </c>
      <c r="G54" s="41">
        <v>736</v>
      </c>
      <c r="H54" s="41">
        <v>21746</v>
      </c>
      <c r="I54" s="41">
        <v>13098</v>
      </c>
      <c r="J54" s="136" cm="1">
        <f t="array" ref="J54">Ikäryhmähinnat[Ikä 0–5]*Ikärakenne[[#This Row],[0–5-vuotiaat]]</f>
        <v>7006128.7800000003</v>
      </c>
      <c r="K54" s="136" cm="1">
        <f t="array" ref="K54">Ikäryhmähinnat[Ikä 6]*Ikärakenne[[#This Row],[6 vuotiaat]]</f>
        <v>1615107.2399999998</v>
      </c>
      <c r="L54" s="136" cm="1">
        <f t="array" ref="L54">Ikäryhmähinnat[Ikä 7–12]*Ikärakenne[[#This Row],[7–12-vuotiaat]]</f>
        <v>10169436.23</v>
      </c>
      <c r="M54" s="136" cm="1">
        <f t="array" ref="M54">Ikäryhmähinnat[Ikä 13–15]*Ikärakenne[[#This Row],[13–15-vuotiaat]]</f>
        <v>9977642.8800000008</v>
      </c>
      <c r="N54" s="136" cm="1">
        <f t="array" ref="N54">Ikäryhmähinnat[Ikä 16+]*Ikärakenne[[#This Row],[16 vuotta täyttäneet]]</f>
        <v>1494385.1199999999</v>
      </c>
      <c r="O54" s="136" cm="1">
        <f t="array" ref="O54">Ikäryhmähinnat[Ikä 18-64]*Ikärakenne[[#This Row],[18–64-vuotiaat]]</f>
        <v>1130619.3599999999</v>
      </c>
      <c r="P54" s="178">
        <f>SUM(Ikärakenne[[#This Row],[Ikä 0–5]:[Ikä 18-64]])</f>
        <v>31393319.610000003</v>
      </c>
    </row>
    <row r="55" spans="1:16" x14ac:dyDescent="0.25">
      <c r="A55" s="127">
        <v>165</v>
      </c>
      <c r="B55" s="124" t="s">
        <v>60</v>
      </c>
      <c r="C55" s="38">
        <f>SUM(Ikärakenne[[#This Row],[0–5-vuotiaat]:[16 vuotta täyttäneet]])</f>
        <v>16015</v>
      </c>
      <c r="D55" s="41">
        <v>788</v>
      </c>
      <c r="E55" s="41">
        <v>165</v>
      </c>
      <c r="F55" s="41">
        <v>1068</v>
      </c>
      <c r="G55" s="41">
        <v>608</v>
      </c>
      <c r="H55" s="41">
        <v>13386</v>
      </c>
      <c r="I55" s="41">
        <v>8770</v>
      </c>
      <c r="J55" s="136" cm="1">
        <f t="array" ref="J55">Ikäryhmähinnat[Ikä 0–5]*Ikärakenne[[#This Row],[0–5-vuotiaat]]</f>
        <v>6918332.6800000006</v>
      </c>
      <c r="K55" s="136" cm="1">
        <f t="array" ref="K55">Ikäryhmähinnat[Ikä 6]*Ikärakenne[[#This Row],[6 vuotiaat]]</f>
        <v>1540420.2</v>
      </c>
      <c r="L55" s="136" cm="1">
        <f t="array" ref="L55">Ikäryhmähinnat[Ikä 7–12]*Ikärakenne[[#This Row],[7–12-vuotiaat]]</f>
        <v>8545206.8399999999</v>
      </c>
      <c r="M55" s="136" cm="1">
        <f t="array" ref="M55">Ikäryhmähinnat[Ikä 13–15]*Ikärakenne[[#This Row],[13–15-vuotiaat]]</f>
        <v>8242400.6399999997</v>
      </c>
      <c r="N55" s="136" cm="1">
        <f t="array" ref="N55">Ikäryhmähinnat[Ikä 16+]*Ikärakenne[[#This Row],[16 vuotta täyttäneet]]</f>
        <v>919885.92</v>
      </c>
      <c r="O55" s="136" cm="1">
        <f t="array" ref="O55">Ikäryhmähinnat[Ikä 18-64]*Ikärakenne[[#This Row],[18–64-vuotiaat]]</f>
        <v>757026.39999999991</v>
      </c>
      <c r="P55" s="178">
        <f>SUM(Ikärakenne[[#This Row],[Ikä 0–5]:[Ikä 18-64]])</f>
        <v>26923272.68</v>
      </c>
    </row>
    <row r="56" spans="1:16" x14ac:dyDescent="0.25">
      <c r="A56" s="127">
        <v>167</v>
      </c>
      <c r="B56" s="124" t="s">
        <v>61</v>
      </c>
      <c r="C56" s="38">
        <f>SUM(Ikärakenne[[#This Row],[0–5-vuotiaat]:[16 vuotta täyttäneet]])</f>
        <v>78741</v>
      </c>
      <c r="D56" s="41">
        <v>3346</v>
      </c>
      <c r="E56" s="41">
        <v>639</v>
      </c>
      <c r="F56" s="41">
        <v>4342</v>
      </c>
      <c r="G56" s="41">
        <v>2385</v>
      </c>
      <c r="H56" s="41">
        <v>68029</v>
      </c>
      <c r="I56" s="41">
        <v>47877</v>
      </c>
      <c r="J56" s="136" cm="1">
        <f t="array" ref="J56">Ikäryhmähinnat[Ikä 0–5]*Ikärakenne[[#This Row],[0–5-vuotiaat]]</f>
        <v>29376575.060000002</v>
      </c>
      <c r="K56" s="136" cm="1">
        <f t="array" ref="K56">Ikäryhmähinnat[Ikä 6]*Ikärakenne[[#This Row],[6 vuotiaat]]</f>
        <v>5965627.3199999994</v>
      </c>
      <c r="L56" s="136" cm="1">
        <f t="array" ref="L56">Ikäryhmähinnat[Ikä 7–12]*Ikärakenne[[#This Row],[7–12-vuotiaat]]</f>
        <v>34740906.460000001</v>
      </c>
      <c r="M56" s="136" cm="1">
        <f t="array" ref="M56">Ikäryhmähinnat[Ikä 13–15]*Ikärakenne[[#This Row],[13–15-vuotiaat]]</f>
        <v>32332443.300000001</v>
      </c>
      <c r="N56" s="136" cm="1">
        <f t="array" ref="N56">Ikäryhmähinnat[Ikä 16+]*Ikärakenne[[#This Row],[16 vuotta täyttäneet]]</f>
        <v>4674952.88</v>
      </c>
      <c r="O56" s="136" cm="1">
        <f t="array" ref="O56">Ikäryhmähinnat[Ikä 18-64]*Ikärakenne[[#This Row],[18–64-vuotiaat]]</f>
        <v>4132742.6399999997</v>
      </c>
      <c r="P56" s="178">
        <f>SUM(Ikärakenne[[#This Row],[Ikä 0–5]:[Ikä 18-64]])</f>
        <v>111223247.66</v>
      </c>
    </row>
    <row r="57" spans="1:16" x14ac:dyDescent="0.25">
      <c r="A57" s="127">
        <v>169</v>
      </c>
      <c r="B57" s="124" t="s">
        <v>62</v>
      </c>
      <c r="C57" s="38">
        <f>SUM(Ikärakenne[[#This Row],[0–5-vuotiaat]:[16 vuotta täyttäneet]])</f>
        <v>4848</v>
      </c>
      <c r="D57" s="41">
        <v>204</v>
      </c>
      <c r="E57" s="41">
        <v>45</v>
      </c>
      <c r="F57" s="41">
        <v>289</v>
      </c>
      <c r="G57" s="41">
        <v>191</v>
      </c>
      <c r="H57" s="41">
        <v>4119</v>
      </c>
      <c r="I57" s="41">
        <v>2532</v>
      </c>
      <c r="J57" s="136" cm="1">
        <f t="array" ref="J57">Ikäryhmähinnat[Ikä 0–5]*Ikärakenne[[#This Row],[0–5-vuotiaat]]</f>
        <v>1791040.4400000002</v>
      </c>
      <c r="K57" s="136" cm="1">
        <f t="array" ref="K57">Ikäryhmähinnat[Ikä 6]*Ikärakenne[[#This Row],[6 vuotiaat]]</f>
        <v>420114.6</v>
      </c>
      <c r="L57" s="136" cm="1">
        <f t="array" ref="L57">Ikäryhmähinnat[Ikä 7–12]*Ikärakenne[[#This Row],[7–12-vuotiaat]]</f>
        <v>2312326.5699999998</v>
      </c>
      <c r="M57" s="136" cm="1">
        <f t="array" ref="M57">Ikäryhmähinnat[Ikä 13–15]*Ikärakenne[[#This Row],[13–15-vuotiaat]]</f>
        <v>2589306.7799999998</v>
      </c>
      <c r="N57" s="136" cm="1">
        <f t="array" ref="N57">Ikäryhmähinnat[Ikä 16+]*Ikärakenne[[#This Row],[16 vuotta täyttäneet]]</f>
        <v>283057.68</v>
      </c>
      <c r="O57" s="136" cm="1">
        <f t="array" ref="O57">Ikäryhmähinnat[Ikä 18-64]*Ikärakenne[[#This Row],[18–64-vuotiaat]]</f>
        <v>218562.24</v>
      </c>
      <c r="P57" s="178">
        <f>SUM(Ikärakenne[[#This Row],[Ikä 0–5]:[Ikä 18-64]])</f>
        <v>7614408.3099999987</v>
      </c>
    </row>
    <row r="58" spans="1:16" x14ac:dyDescent="0.25">
      <c r="A58" s="127">
        <v>171</v>
      </c>
      <c r="B58" s="124" t="s">
        <v>63</v>
      </c>
      <c r="C58" s="38">
        <f>SUM(Ikärakenne[[#This Row],[0–5-vuotiaat]:[16 vuotta täyttäneet]])</f>
        <v>4552</v>
      </c>
      <c r="D58" s="41">
        <v>165</v>
      </c>
      <c r="E58" s="41">
        <v>45</v>
      </c>
      <c r="F58" s="41">
        <v>250</v>
      </c>
      <c r="G58" s="41">
        <v>155</v>
      </c>
      <c r="H58" s="41">
        <v>3937</v>
      </c>
      <c r="I58" s="41">
        <v>2293</v>
      </c>
      <c r="J58" s="136" cm="1">
        <f t="array" ref="J58">Ikäryhmähinnat[Ikä 0–5]*Ikärakenne[[#This Row],[0–5-vuotiaat]]</f>
        <v>1448635.6500000001</v>
      </c>
      <c r="K58" s="136" cm="1">
        <f t="array" ref="K58">Ikäryhmähinnat[Ikä 6]*Ikärakenne[[#This Row],[6 vuotiaat]]</f>
        <v>420114.6</v>
      </c>
      <c r="L58" s="136" cm="1">
        <f t="array" ref="L58">Ikäryhmähinnat[Ikä 7–12]*Ikärakenne[[#This Row],[7–12-vuotiaat]]</f>
        <v>2000282.5</v>
      </c>
      <c r="M58" s="136" cm="1">
        <f t="array" ref="M58">Ikäryhmähinnat[Ikä 13–15]*Ikärakenne[[#This Row],[13–15-vuotiaat]]</f>
        <v>2101269.9</v>
      </c>
      <c r="N58" s="136" cm="1">
        <f t="array" ref="N58">Ikäryhmähinnat[Ikä 16+]*Ikärakenne[[#This Row],[16 vuotta täyttäneet]]</f>
        <v>270550.64</v>
      </c>
      <c r="O58" s="136" cm="1">
        <f t="array" ref="O58">Ikäryhmähinnat[Ikä 18-64]*Ikärakenne[[#This Row],[18–64-vuotiaat]]</f>
        <v>197931.75999999998</v>
      </c>
      <c r="P58" s="178">
        <f>SUM(Ikärakenne[[#This Row],[Ikä 0–5]:[Ikä 18-64]])</f>
        <v>6438785.0499999998</v>
      </c>
    </row>
    <row r="59" spans="1:16" x14ac:dyDescent="0.25">
      <c r="A59" s="127">
        <v>172</v>
      </c>
      <c r="B59" s="124" t="s">
        <v>64</v>
      </c>
      <c r="C59" s="38">
        <f>SUM(Ikärakenne[[#This Row],[0–5-vuotiaat]:[16 vuotta täyttäneet]])</f>
        <v>4099</v>
      </c>
      <c r="D59" s="41">
        <v>124</v>
      </c>
      <c r="E59" s="41">
        <v>21</v>
      </c>
      <c r="F59" s="41">
        <v>179</v>
      </c>
      <c r="G59" s="41">
        <v>111</v>
      </c>
      <c r="H59" s="41">
        <v>3664</v>
      </c>
      <c r="I59" s="41">
        <v>1890</v>
      </c>
      <c r="J59" s="136" cm="1">
        <f t="array" ref="J59">Ikäryhmähinnat[Ikä 0–5]*Ikärakenne[[#This Row],[0–5-vuotiaat]]</f>
        <v>1088671.6400000001</v>
      </c>
      <c r="K59" s="136" cm="1">
        <f t="array" ref="K59">Ikäryhmähinnat[Ikä 6]*Ikärakenne[[#This Row],[6 vuotiaat]]</f>
        <v>196053.47999999998</v>
      </c>
      <c r="L59" s="136" cm="1">
        <f t="array" ref="L59">Ikäryhmähinnat[Ikä 7–12]*Ikärakenne[[#This Row],[7–12-vuotiaat]]</f>
        <v>1432202.27</v>
      </c>
      <c r="M59" s="136" cm="1">
        <f t="array" ref="M59">Ikäryhmähinnat[Ikä 13–15]*Ikärakenne[[#This Row],[13–15-vuotiaat]]</f>
        <v>1504780.38</v>
      </c>
      <c r="N59" s="136" cm="1">
        <f t="array" ref="N59">Ikäryhmähinnat[Ikä 16+]*Ikärakenne[[#This Row],[16 vuotta täyttäneet]]</f>
        <v>251790.07999999999</v>
      </c>
      <c r="O59" s="136" cm="1">
        <f t="array" ref="O59">Ikäryhmähinnat[Ikä 18-64]*Ikärakenne[[#This Row],[18–64-vuotiaat]]</f>
        <v>163144.79999999999</v>
      </c>
      <c r="P59" s="178">
        <f>SUM(Ikärakenne[[#This Row],[Ikä 0–5]:[Ikä 18-64]])</f>
        <v>4636642.6499999994</v>
      </c>
    </row>
    <row r="60" spans="1:16" x14ac:dyDescent="0.25">
      <c r="A60" s="127">
        <v>176</v>
      </c>
      <c r="B60" s="124" t="s">
        <v>65</v>
      </c>
      <c r="C60" s="38">
        <f>SUM(Ikärakenne[[#This Row],[0–5-vuotiaat]:[16 vuotta täyttäneet]])</f>
        <v>4160</v>
      </c>
      <c r="D60" s="41">
        <v>100</v>
      </c>
      <c r="E60" s="41">
        <v>22</v>
      </c>
      <c r="F60" s="41">
        <v>151</v>
      </c>
      <c r="G60" s="41">
        <v>106</v>
      </c>
      <c r="H60" s="41">
        <v>3781</v>
      </c>
      <c r="I60" s="41">
        <v>1956</v>
      </c>
      <c r="J60" s="136" cm="1">
        <f t="array" ref="J60">Ikäryhmähinnat[Ikä 0–5]*Ikärakenne[[#This Row],[0–5-vuotiaat]]</f>
        <v>877961</v>
      </c>
      <c r="K60" s="136" cm="1">
        <f t="array" ref="K60">Ikäryhmähinnat[Ikä 6]*Ikärakenne[[#This Row],[6 vuotiaat]]</f>
        <v>205389.36</v>
      </c>
      <c r="L60" s="136" cm="1">
        <f t="array" ref="L60">Ikäryhmähinnat[Ikä 7–12]*Ikärakenne[[#This Row],[7–12-vuotiaat]]</f>
        <v>1208170.6300000001</v>
      </c>
      <c r="M60" s="136" cm="1">
        <f t="array" ref="M60">Ikäryhmähinnat[Ikä 13–15]*Ikärakenne[[#This Row],[13–15-vuotiaat]]</f>
        <v>1436997.48</v>
      </c>
      <c r="N60" s="136" cm="1">
        <f t="array" ref="N60">Ikäryhmähinnat[Ikä 16+]*Ikärakenne[[#This Row],[16 vuotta täyttäneet]]</f>
        <v>259830.32</v>
      </c>
      <c r="O60" s="136" cm="1">
        <f t="array" ref="O60">Ikäryhmähinnat[Ikä 18-64]*Ikärakenne[[#This Row],[18–64-vuotiaat]]</f>
        <v>168841.91999999998</v>
      </c>
      <c r="P60" s="178">
        <f>SUM(Ikärakenne[[#This Row],[Ikä 0–5]:[Ikä 18-64]])</f>
        <v>4157190.71</v>
      </c>
    </row>
    <row r="61" spans="1:16" x14ac:dyDescent="0.25">
      <c r="A61" s="127">
        <v>177</v>
      </c>
      <c r="B61" s="124" t="s">
        <v>66</v>
      </c>
      <c r="C61" s="38">
        <f>SUM(Ikärakenne[[#This Row],[0–5-vuotiaat]:[16 vuotta täyttäneet]])</f>
        <v>1668</v>
      </c>
      <c r="D61" s="41">
        <v>55</v>
      </c>
      <c r="E61" s="41">
        <v>11</v>
      </c>
      <c r="F61" s="41">
        <v>101</v>
      </c>
      <c r="G61" s="41">
        <v>57</v>
      </c>
      <c r="H61" s="41">
        <v>1444</v>
      </c>
      <c r="I61" s="41">
        <v>821</v>
      </c>
      <c r="J61" s="136" cm="1">
        <f t="array" ref="J61">Ikäryhmähinnat[Ikä 0–5]*Ikärakenne[[#This Row],[0–5-vuotiaat]]</f>
        <v>482878.55000000005</v>
      </c>
      <c r="K61" s="136" cm="1">
        <f t="array" ref="K61">Ikäryhmähinnat[Ikä 6]*Ikärakenne[[#This Row],[6 vuotiaat]]</f>
        <v>102694.68</v>
      </c>
      <c r="L61" s="136" cm="1">
        <f t="array" ref="L61">Ikäryhmähinnat[Ikä 7–12]*Ikärakenne[[#This Row],[7–12-vuotiaat]]</f>
        <v>808114.13</v>
      </c>
      <c r="M61" s="136" cm="1">
        <f t="array" ref="M61">Ikäryhmähinnat[Ikä 13–15]*Ikärakenne[[#This Row],[13–15-vuotiaat]]</f>
        <v>772725.05999999994</v>
      </c>
      <c r="N61" s="136" cm="1">
        <f t="array" ref="N61">Ikäryhmähinnat[Ikä 16+]*Ikärakenne[[#This Row],[16 vuotta täyttäneet]]</f>
        <v>99231.679999999993</v>
      </c>
      <c r="O61" s="136" cm="1">
        <f t="array" ref="O61">Ikäryhmähinnat[Ikä 18-64]*Ikärakenne[[#This Row],[18–64-vuotiaat]]</f>
        <v>70868.72</v>
      </c>
      <c r="P61" s="178">
        <f>SUM(Ikärakenne[[#This Row],[Ikä 0–5]:[Ikä 18-64]])</f>
        <v>2336512.8200000003</v>
      </c>
    </row>
    <row r="62" spans="1:16" x14ac:dyDescent="0.25">
      <c r="A62" s="127">
        <v>178</v>
      </c>
      <c r="B62" s="124" t="s">
        <v>67</v>
      </c>
      <c r="C62" s="38">
        <f>SUM(Ikärakenne[[#This Row],[0–5-vuotiaat]:[16 vuotta täyttäneet]])</f>
        <v>5674</v>
      </c>
      <c r="D62" s="41">
        <v>185</v>
      </c>
      <c r="E62" s="41">
        <v>40</v>
      </c>
      <c r="F62" s="41">
        <v>283</v>
      </c>
      <c r="G62" s="41">
        <v>157</v>
      </c>
      <c r="H62" s="41">
        <v>5009</v>
      </c>
      <c r="I62" s="41">
        <v>2688</v>
      </c>
      <c r="J62" s="136" cm="1">
        <f t="array" ref="J62">Ikäryhmähinnat[Ikä 0–5]*Ikärakenne[[#This Row],[0–5-vuotiaat]]</f>
        <v>1624227.85</v>
      </c>
      <c r="K62" s="136" cm="1">
        <f t="array" ref="K62">Ikäryhmähinnat[Ikä 6]*Ikärakenne[[#This Row],[6 vuotiaat]]</f>
        <v>373435.19999999995</v>
      </c>
      <c r="L62" s="136" cm="1">
        <f t="array" ref="L62">Ikäryhmähinnat[Ikä 7–12]*Ikärakenne[[#This Row],[7–12-vuotiaat]]</f>
        <v>2264319.79</v>
      </c>
      <c r="M62" s="136" cm="1">
        <f t="array" ref="M62">Ikäryhmähinnat[Ikä 13–15]*Ikärakenne[[#This Row],[13–15-vuotiaat]]</f>
        <v>2128383.06</v>
      </c>
      <c r="N62" s="136" cm="1">
        <f t="array" ref="N62">Ikäryhmähinnat[Ikä 16+]*Ikärakenne[[#This Row],[16 vuotta täyttäneet]]</f>
        <v>344218.48</v>
      </c>
      <c r="O62" s="136" cm="1">
        <f t="array" ref="O62">Ikäryhmähinnat[Ikä 18-64]*Ikärakenne[[#This Row],[18–64-vuotiaat]]</f>
        <v>232028.15999999997</v>
      </c>
      <c r="P62" s="178">
        <f>SUM(Ikärakenne[[#This Row],[Ikä 0–5]:[Ikä 18-64]])</f>
        <v>6966612.540000001</v>
      </c>
    </row>
    <row r="63" spans="1:16" x14ac:dyDescent="0.25">
      <c r="A63" s="127">
        <v>179</v>
      </c>
      <c r="B63" s="124" t="s">
        <v>68</v>
      </c>
      <c r="C63" s="38">
        <f>SUM(Ikärakenne[[#This Row],[0–5-vuotiaat]:[16 vuotta täyttäneet]])</f>
        <v>149194</v>
      </c>
      <c r="D63" s="41">
        <v>7318</v>
      </c>
      <c r="E63" s="41">
        <v>1247</v>
      </c>
      <c r="F63" s="41">
        <v>8913</v>
      </c>
      <c r="G63" s="41">
        <v>4927</v>
      </c>
      <c r="H63" s="41">
        <v>126789</v>
      </c>
      <c r="I63" s="41">
        <v>94431</v>
      </c>
      <c r="J63" s="136" cm="1">
        <f t="array" ref="J63">Ikäryhmähinnat[Ikä 0–5]*Ikärakenne[[#This Row],[0–5-vuotiaat]]</f>
        <v>64249185.980000004</v>
      </c>
      <c r="K63" s="136" cm="1">
        <f t="array" ref="K63">Ikäryhmähinnat[Ikä 6]*Ikärakenne[[#This Row],[6 vuotiaat]]</f>
        <v>11641842.359999999</v>
      </c>
      <c r="L63" s="136" cm="1">
        <f t="array" ref="L63">Ikäryhmähinnat[Ikä 7–12]*Ikärakenne[[#This Row],[7–12-vuotiaat]]</f>
        <v>71314071.689999998</v>
      </c>
      <c r="M63" s="136" cm="1">
        <f t="array" ref="M63">Ikäryhmähinnat[Ikä 13–15]*Ikärakenne[[#This Row],[13–15-vuotiaat]]</f>
        <v>66793269.659999996</v>
      </c>
      <c r="N63" s="136" cm="1">
        <f t="array" ref="N63">Ikäryhmähinnat[Ikä 16+]*Ikärakenne[[#This Row],[16 vuotta täyttäneet]]</f>
        <v>8712940.0800000001</v>
      </c>
      <c r="O63" s="136" cm="1">
        <f t="array" ref="O63">Ikäryhmähinnat[Ikä 18-64]*Ikärakenne[[#This Row],[18–64-vuotiaat]]</f>
        <v>8151283.919999999</v>
      </c>
      <c r="P63" s="178">
        <f>SUM(Ikärakenne[[#This Row],[Ikä 0–5]:[Ikä 18-64]])</f>
        <v>230862593.69</v>
      </c>
    </row>
    <row r="64" spans="1:16" x14ac:dyDescent="0.25">
      <c r="A64" s="127">
        <v>181</v>
      </c>
      <c r="B64" s="124" t="s">
        <v>69</v>
      </c>
      <c r="C64" s="38">
        <f>SUM(Ikärakenne[[#This Row],[0–5-vuotiaat]:[16 vuotta täyttäneet]])</f>
        <v>1658</v>
      </c>
      <c r="D64" s="41">
        <v>74</v>
      </c>
      <c r="E64" s="41">
        <v>10</v>
      </c>
      <c r="F64" s="41">
        <v>116</v>
      </c>
      <c r="G64" s="41">
        <v>55</v>
      </c>
      <c r="H64" s="41">
        <v>1403</v>
      </c>
      <c r="I64" s="41">
        <v>822</v>
      </c>
      <c r="J64" s="136" cm="1">
        <f t="array" ref="J64">Ikäryhmähinnat[Ikä 0–5]*Ikärakenne[[#This Row],[0–5-vuotiaat]]</f>
        <v>649691.14</v>
      </c>
      <c r="K64" s="136" cm="1">
        <f t="array" ref="K64">Ikäryhmähinnat[Ikä 6]*Ikärakenne[[#This Row],[6 vuotiaat]]</f>
        <v>93358.799999999988</v>
      </c>
      <c r="L64" s="136" cm="1">
        <f t="array" ref="L64">Ikäryhmähinnat[Ikä 7–12]*Ikärakenne[[#This Row],[7–12-vuotiaat]]</f>
        <v>928131.08</v>
      </c>
      <c r="M64" s="136" cm="1">
        <f t="array" ref="M64">Ikäryhmähinnat[Ikä 13–15]*Ikärakenne[[#This Row],[13–15-vuotiaat]]</f>
        <v>745611.9</v>
      </c>
      <c r="N64" s="136" cm="1">
        <f t="array" ref="N64">Ikäryhmähinnat[Ikä 16+]*Ikärakenne[[#This Row],[16 vuotta täyttäneet]]</f>
        <v>96414.16</v>
      </c>
      <c r="O64" s="136" cm="1">
        <f t="array" ref="O64">Ikäryhmähinnat[Ikä 18-64]*Ikärakenne[[#This Row],[18–64-vuotiaat]]</f>
        <v>70955.039999999994</v>
      </c>
      <c r="P64" s="178">
        <f>SUM(Ikärakenne[[#This Row],[Ikä 0–5]:[Ikä 18-64]])</f>
        <v>2584162.12</v>
      </c>
    </row>
    <row r="65" spans="1:16" x14ac:dyDescent="0.25">
      <c r="A65" s="127">
        <v>182</v>
      </c>
      <c r="B65" s="124" t="s">
        <v>70</v>
      </c>
      <c r="C65" s="38">
        <f>SUM(Ikärakenne[[#This Row],[0–5-vuotiaat]:[16 vuotta täyttäneet]])</f>
        <v>19116</v>
      </c>
      <c r="D65" s="41">
        <v>576</v>
      </c>
      <c r="E65" s="41">
        <v>131</v>
      </c>
      <c r="F65" s="41">
        <v>981</v>
      </c>
      <c r="G65" s="41">
        <v>644</v>
      </c>
      <c r="H65" s="41">
        <v>16784</v>
      </c>
      <c r="I65" s="41">
        <v>9597</v>
      </c>
      <c r="J65" s="136" cm="1">
        <f t="array" ref="J65">Ikäryhmähinnat[Ikä 0–5]*Ikärakenne[[#This Row],[0–5-vuotiaat]]</f>
        <v>5057055.3600000003</v>
      </c>
      <c r="K65" s="136" cm="1">
        <f t="array" ref="K65">Ikäryhmähinnat[Ikä 6]*Ikärakenne[[#This Row],[6 vuotiaat]]</f>
        <v>1223000.2799999998</v>
      </c>
      <c r="L65" s="136" cm="1">
        <f t="array" ref="L65">Ikäryhmähinnat[Ikä 7–12]*Ikärakenne[[#This Row],[7–12-vuotiaat]]</f>
        <v>7849108.5300000003</v>
      </c>
      <c r="M65" s="136" cm="1">
        <f t="array" ref="M65">Ikäryhmähinnat[Ikä 13–15]*Ikärakenne[[#This Row],[13–15-vuotiaat]]</f>
        <v>8730437.5199999996</v>
      </c>
      <c r="N65" s="136" cm="1">
        <f t="array" ref="N65">Ikäryhmähinnat[Ikä 16+]*Ikärakenne[[#This Row],[16 vuotta täyttäneet]]</f>
        <v>1153396.48</v>
      </c>
      <c r="O65" s="136" cm="1">
        <f t="array" ref="O65">Ikäryhmähinnat[Ikä 18-64]*Ikärakenne[[#This Row],[18–64-vuotiaat]]</f>
        <v>828413.03999999992</v>
      </c>
      <c r="P65" s="178">
        <f>SUM(Ikärakenne[[#This Row],[Ikä 0–5]:[Ikä 18-64]])</f>
        <v>24841411.210000001</v>
      </c>
    </row>
    <row r="66" spans="1:16" x14ac:dyDescent="0.25">
      <c r="A66" s="127">
        <v>186</v>
      </c>
      <c r="B66" s="124" t="s">
        <v>71</v>
      </c>
      <c r="C66" s="38">
        <f>SUM(Ikärakenne[[#This Row],[0–5-vuotiaat]:[16 vuotta täyttäneet]])</f>
        <v>46871</v>
      </c>
      <c r="D66" s="41">
        <v>2648</v>
      </c>
      <c r="E66" s="41">
        <v>465</v>
      </c>
      <c r="F66" s="41">
        <v>3180</v>
      </c>
      <c r="G66" s="41">
        <v>1701</v>
      </c>
      <c r="H66" s="41">
        <v>38877</v>
      </c>
      <c r="I66" s="41">
        <v>28200</v>
      </c>
      <c r="J66" s="136" cm="1">
        <f t="array" ref="J66">Ikäryhmähinnat[Ikä 0–5]*Ikärakenne[[#This Row],[0–5-vuotiaat]]</f>
        <v>23248407.280000001</v>
      </c>
      <c r="K66" s="136" cm="1">
        <f t="array" ref="K66">Ikäryhmähinnat[Ikä 6]*Ikärakenne[[#This Row],[6 vuotiaat]]</f>
        <v>4341184.1999999993</v>
      </c>
      <c r="L66" s="136" cm="1">
        <f t="array" ref="L66">Ikäryhmähinnat[Ikä 7–12]*Ikärakenne[[#This Row],[7–12-vuotiaat]]</f>
        <v>25443593.399999999</v>
      </c>
      <c r="M66" s="136" cm="1">
        <f t="array" ref="M66">Ikäryhmähinnat[Ikä 13–15]*Ikärakenne[[#This Row],[13–15-vuotiaat]]</f>
        <v>23059742.579999998</v>
      </c>
      <c r="N66" s="136" cm="1">
        <f t="array" ref="N66">Ikäryhmähinnat[Ikä 16+]*Ikärakenne[[#This Row],[16 vuotta täyttäneet]]</f>
        <v>2671627.44</v>
      </c>
      <c r="O66" s="136" cm="1">
        <f t="array" ref="O66">Ikäryhmähinnat[Ikä 18-64]*Ikärakenne[[#This Row],[18–64-vuotiaat]]</f>
        <v>2434224</v>
      </c>
      <c r="P66" s="178">
        <f>SUM(Ikärakenne[[#This Row],[Ikä 0–5]:[Ikä 18-64]])</f>
        <v>81198778.899999991</v>
      </c>
    </row>
    <row r="67" spans="1:16" x14ac:dyDescent="0.25">
      <c r="A67" s="127">
        <v>202</v>
      </c>
      <c r="B67" s="124" t="s">
        <v>72</v>
      </c>
      <c r="C67" s="38">
        <f>SUM(Ikärakenne[[#This Row],[0–5-vuotiaat]:[16 vuotta täyttäneet]])</f>
        <v>36551</v>
      </c>
      <c r="D67" s="41">
        <v>2423</v>
      </c>
      <c r="E67" s="41">
        <v>422</v>
      </c>
      <c r="F67" s="41">
        <v>2716</v>
      </c>
      <c r="G67" s="41">
        <v>1487</v>
      </c>
      <c r="H67" s="41">
        <v>29503</v>
      </c>
      <c r="I67" s="41">
        <v>20631</v>
      </c>
      <c r="J67" s="136" cm="1">
        <f t="array" ref="J67">Ikäryhmähinnat[Ikä 0–5]*Ikärakenne[[#This Row],[0–5-vuotiaat]]</f>
        <v>21272995.030000001</v>
      </c>
      <c r="K67" s="136" cm="1">
        <f t="array" ref="K67">Ikäryhmähinnat[Ikä 6]*Ikärakenne[[#This Row],[6 vuotiaat]]</f>
        <v>3939741.36</v>
      </c>
      <c r="L67" s="136" cm="1">
        <f t="array" ref="L67">Ikäryhmähinnat[Ikä 7–12]*Ikärakenne[[#This Row],[7–12-vuotiaat]]</f>
        <v>21731069.080000002</v>
      </c>
      <c r="M67" s="136" cm="1">
        <f t="array" ref="M67">Ikäryhmähinnat[Ikä 13–15]*Ikärakenne[[#This Row],[13–15-vuotiaat]]</f>
        <v>20158634.460000001</v>
      </c>
      <c r="N67" s="136" cm="1">
        <f t="array" ref="N67">Ikäryhmähinnat[Ikä 16+]*Ikärakenne[[#This Row],[16 vuotta täyttäneet]]</f>
        <v>2027446.16</v>
      </c>
      <c r="O67" s="136" cm="1">
        <f t="array" ref="O67">Ikäryhmähinnat[Ikä 18-64]*Ikärakenne[[#This Row],[18–64-vuotiaat]]</f>
        <v>1780867.92</v>
      </c>
      <c r="P67" s="178">
        <f>SUM(Ikärakenne[[#This Row],[Ikä 0–5]:[Ikä 18-64]])</f>
        <v>70910754.010000005</v>
      </c>
    </row>
    <row r="68" spans="1:16" x14ac:dyDescent="0.25">
      <c r="A68" s="127">
        <v>204</v>
      </c>
      <c r="B68" s="124" t="s">
        <v>73</v>
      </c>
      <c r="C68" s="38">
        <f>SUM(Ikärakenne[[#This Row],[0–5-vuotiaat]:[16 vuotta täyttäneet]])</f>
        <v>2589</v>
      </c>
      <c r="D68" s="41">
        <v>87</v>
      </c>
      <c r="E68" s="41">
        <v>14</v>
      </c>
      <c r="F68" s="41">
        <v>119</v>
      </c>
      <c r="G68" s="41">
        <v>63</v>
      </c>
      <c r="H68" s="41">
        <v>2306</v>
      </c>
      <c r="I68" s="41">
        <v>1249</v>
      </c>
      <c r="J68" s="136" cm="1">
        <f t="array" ref="J68">Ikäryhmähinnat[Ikä 0–5]*Ikärakenne[[#This Row],[0–5-vuotiaat]]</f>
        <v>763826.07000000007</v>
      </c>
      <c r="K68" s="136" cm="1">
        <f t="array" ref="K68">Ikäryhmähinnat[Ikä 6]*Ikärakenne[[#This Row],[6 vuotiaat]]</f>
        <v>130702.31999999999</v>
      </c>
      <c r="L68" s="136" cm="1">
        <f t="array" ref="L68">Ikäryhmähinnat[Ikä 7–12]*Ikärakenne[[#This Row],[7–12-vuotiaat]]</f>
        <v>952134.47</v>
      </c>
      <c r="M68" s="136" cm="1">
        <f t="array" ref="M68">Ikäryhmähinnat[Ikä 13–15]*Ikärakenne[[#This Row],[13–15-vuotiaat]]</f>
        <v>854064.54</v>
      </c>
      <c r="N68" s="136" cm="1">
        <f t="array" ref="N68">Ikäryhmähinnat[Ikä 16+]*Ikärakenne[[#This Row],[16 vuotta täyttäneet]]</f>
        <v>158468.32</v>
      </c>
      <c r="O68" s="136" cm="1">
        <f t="array" ref="O68">Ikäryhmähinnat[Ikä 18-64]*Ikärakenne[[#This Row],[18–64-vuotiaat]]</f>
        <v>107813.68</v>
      </c>
      <c r="P68" s="178">
        <f>SUM(Ikärakenne[[#This Row],[Ikä 0–5]:[Ikä 18-64]])</f>
        <v>2967009.4</v>
      </c>
    </row>
    <row r="69" spans="1:16" x14ac:dyDescent="0.25">
      <c r="A69" s="127">
        <v>205</v>
      </c>
      <c r="B69" s="124" t="s">
        <v>74</v>
      </c>
      <c r="C69" s="38">
        <f>SUM(Ikärakenne[[#This Row],[0–5-vuotiaat]:[16 vuotta täyttäneet]])</f>
        <v>36433</v>
      </c>
      <c r="D69" s="41">
        <v>1656</v>
      </c>
      <c r="E69" s="41">
        <v>317</v>
      </c>
      <c r="F69" s="41">
        <v>2387</v>
      </c>
      <c r="G69" s="41">
        <v>1295</v>
      </c>
      <c r="H69" s="41">
        <v>30778</v>
      </c>
      <c r="I69" s="41">
        <v>20693</v>
      </c>
      <c r="J69" s="136" cm="1">
        <f t="array" ref="J69">Ikäryhmähinnat[Ikä 0–5]*Ikärakenne[[#This Row],[0–5-vuotiaat]]</f>
        <v>14539034.16</v>
      </c>
      <c r="K69" s="136" cm="1">
        <f t="array" ref="K69">Ikäryhmähinnat[Ikä 6]*Ikärakenne[[#This Row],[6 vuotiaat]]</f>
        <v>2959473.96</v>
      </c>
      <c r="L69" s="136" cm="1">
        <f t="array" ref="L69">Ikäryhmähinnat[Ikä 7–12]*Ikärakenne[[#This Row],[7–12-vuotiaat]]</f>
        <v>19098697.309999999</v>
      </c>
      <c r="M69" s="136" cm="1">
        <f t="array" ref="M69">Ikäryhmähinnat[Ikä 13–15]*Ikärakenne[[#This Row],[13–15-vuotiaat]]</f>
        <v>17555771.100000001</v>
      </c>
      <c r="N69" s="136" cm="1">
        <f t="array" ref="N69">Ikäryhmähinnat[Ikä 16+]*Ikärakenne[[#This Row],[16 vuotta täyttäneet]]</f>
        <v>2115064.16</v>
      </c>
      <c r="O69" s="136" cm="1">
        <f t="array" ref="O69">Ikäryhmähinnat[Ikä 18-64]*Ikärakenne[[#This Row],[18–64-vuotiaat]]</f>
        <v>1786219.7599999998</v>
      </c>
      <c r="P69" s="178">
        <f>SUM(Ikärakenne[[#This Row],[Ikä 0–5]:[Ikä 18-64]])</f>
        <v>58054260.449999996</v>
      </c>
    </row>
    <row r="70" spans="1:16" x14ac:dyDescent="0.25">
      <c r="A70" s="127">
        <v>208</v>
      </c>
      <c r="B70" s="124" t="s">
        <v>75</v>
      </c>
      <c r="C70" s="38">
        <f>SUM(Ikärakenne[[#This Row],[0–5-vuotiaat]:[16 vuotta täyttäneet]])</f>
        <v>12271</v>
      </c>
      <c r="D70" s="41">
        <v>664</v>
      </c>
      <c r="E70" s="41">
        <v>120</v>
      </c>
      <c r="F70" s="41">
        <v>933</v>
      </c>
      <c r="G70" s="41">
        <v>503</v>
      </c>
      <c r="H70" s="41">
        <v>10051</v>
      </c>
      <c r="I70" s="41">
        <v>6232</v>
      </c>
      <c r="J70" s="136" cm="1">
        <f t="array" ref="J70">Ikäryhmähinnat[Ikä 0–5]*Ikärakenne[[#This Row],[0–5-vuotiaat]]</f>
        <v>5829661.04</v>
      </c>
      <c r="K70" s="136" cm="1">
        <f t="array" ref="K70">Ikäryhmähinnat[Ikä 6]*Ikärakenne[[#This Row],[6 vuotiaat]]</f>
        <v>1120305.5999999999</v>
      </c>
      <c r="L70" s="136" cm="1">
        <f t="array" ref="L70">Ikäryhmähinnat[Ikä 7–12]*Ikärakenne[[#This Row],[7–12-vuotiaat]]</f>
        <v>7465054.29</v>
      </c>
      <c r="M70" s="136" cm="1">
        <f t="array" ref="M70">Ikäryhmähinnat[Ikä 13–15]*Ikärakenne[[#This Row],[13–15-vuotiaat]]</f>
        <v>6818959.7400000002</v>
      </c>
      <c r="N70" s="136" cm="1">
        <f t="array" ref="N70">Ikäryhmähinnat[Ikä 16+]*Ikärakenne[[#This Row],[16 vuotta täyttäneet]]</f>
        <v>690704.72</v>
      </c>
      <c r="O70" s="136" cm="1">
        <f t="array" ref="O70">Ikäryhmähinnat[Ikä 18-64]*Ikärakenne[[#This Row],[18–64-vuotiaat]]</f>
        <v>537946.24</v>
      </c>
      <c r="P70" s="178">
        <f>SUM(Ikärakenne[[#This Row],[Ikä 0–5]:[Ikä 18-64]])</f>
        <v>22462631.629999999</v>
      </c>
    </row>
    <row r="71" spans="1:16" x14ac:dyDescent="0.25">
      <c r="A71" s="127">
        <v>211</v>
      </c>
      <c r="B71" s="124" t="s">
        <v>76</v>
      </c>
      <c r="C71" s="38">
        <f>SUM(Ikärakenne[[#This Row],[0–5-vuotiaat]:[16 vuotta täyttäneet]])</f>
        <v>33951</v>
      </c>
      <c r="D71" s="41">
        <v>2075</v>
      </c>
      <c r="E71" s="41">
        <v>351</v>
      </c>
      <c r="F71" s="41">
        <v>2602</v>
      </c>
      <c r="G71" s="41">
        <v>1345</v>
      </c>
      <c r="H71" s="41">
        <v>27578</v>
      </c>
      <c r="I71" s="41">
        <v>19379</v>
      </c>
      <c r="J71" s="136" cm="1">
        <f t="array" ref="J71">Ikäryhmähinnat[Ikä 0–5]*Ikärakenne[[#This Row],[0–5-vuotiaat]]</f>
        <v>18217690.75</v>
      </c>
      <c r="K71" s="136" cm="1">
        <f t="array" ref="K71">Ikäryhmähinnat[Ikä 6]*Ikärakenne[[#This Row],[6 vuotiaat]]</f>
        <v>3276893.88</v>
      </c>
      <c r="L71" s="136" cm="1">
        <f t="array" ref="L71">Ikäryhmähinnat[Ikä 7–12]*Ikärakenne[[#This Row],[7–12-vuotiaat]]</f>
        <v>20818940.260000002</v>
      </c>
      <c r="M71" s="136" cm="1">
        <f t="array" ref="M71">Ikäryhmähinnat[Ikä 13–15]*Ikärakenne[[#This Row],[13–15-vuotiaat]]</f>
        <v>18233600.100000001</v>
      </c>
      <c r="N71" s="136" cm="1">
        <f t="array" ref="N71">Ikäryhmähinnat[Ikä 16+]*Ikärakenne[[#This Row],[16 vuotta täyttäneet]]</f>
        <v>1895160.16</v>
      </c>
      <c r="O71" s="136" cm="1">
        <f t="array" ref="O71">Ikäryhmähinnat[Ikä 18-64]*Ikärakenne[[#This Row],[18–64-vuotiaat]]</f>
        <v>1672795.2799999998</v>
      </c>
      <c r="P71" s="178">
        <f>SUM(Ikärakenne[[#This Row],[Ikä 0–5]:[Ikä 18-64]])</f>
        <v>64115080.43</v>
      </c>
    </row>
    <row r="72" spans="1:16" x14ac:dyDescent="0.25">
      <c r="A72" s="127">
        <v>213</v>
      </c>
      <c r="B72" s="124" t="s">
        <v>77</v>
      </c>
      <c r="C72" s="38">
        <f>SUM(Ikärakenne[[#This Row],[0–5-vuotiaat]:[16 vuotta täyttäneet]])</f>
        <v>5062</v>
      </c>
      <c r="D72" s="41">
        <v>157</v>
      </c>
      <c r="E72" s="41">
        <v>34</v>
      </c>
      <c r="F72" s="41">
        <v>249</v>
      </c>
      <c r="G72" s="41">
        <v>149</v>
      </c>
      <c r="H72" s="41">
        <v>4473</v>
      </c>
      <c r="I72" s="41">
        <v>2386</v>
      </c>
      <c r="J72" s="136" cm="1">
        <f t="array" ref="J72">Ikäryhmähinnat[Ikä 0–5]*Ikärakenne[[#This Row],[0–5-vuotiaat]]</f>
        <v>1378398.77</v>
      </c>
      <c r="K72" s="136" cm="1">
        <f t="array" ref="K72">Ikäryhmähinnat[Ikä 6]*Ikärakenne[[#This Row],[6 vuotiaat]]</f>
        <v>317419.92</v>
      </c>
      <c r="L72" s="136" cm="1">
        <f t="array" ref="L72">Ikäryhmähinnat[Ikä 7–12]*Ikärakenne[[#This Row],[7–12-vuotiaat]]</f>
        <v>1992281.37</v>
      </c>
      <c r="M72" s="136" cm="1">
        <f t="array" ref="M72">Ikäryhmähinnat[Ikä 13–15]*Ikärakenne[[#This Row],[13–15-vuotiaat]]</f>
        <v>2019930.42</v>
      </c>
      <c r="N72" s="136" cm="1">
        <f t="array" ref="N72">Ikäryhmähinnat[Ikä 16+]*Ikärakenne[[#This Row],[16 vuotta täyttäneet]]</f>
        <v>307384.56</v>
      </c>
      <c r="O72" s="136" cm="1">
        <f t="array" ref="O72">Ikäryhmähinnat[Ikä 18-64]*Ikärakenne[[#This Row],[18–64-vuotiaat]]</f>
        <v>205959.52</v>
      </c>
      <c r="P72" s="178">
        <f>SUM(Ikärakenne[[#This Row],[Ikä 0–5]:[Ikä 18-64]])</f>
        <v>6221374.5599999996</v>
      </c>
    </row>
    <row r="73" spans="1:16" x14ac:dyDescent="0.25">
      <c r="A73" s="127">
        <v>214</v>
      </c>
      <c r="B73" s="124" t="s">
        <v>78</v>
      </c>
      <c r="C73" s="38">
        <f>SUM(Ikärakenne[[#This Row],[0–5-vuotiaat]:[16 vuotta täyttäneet]])</f>
        <v>12478</v>
      </c>
      <c r="D73" s="41">
        <v>529</v>
      </c>
      <c r="E73" s="41">
        <v>97</v>
      </c>
      <c r="F73" s="41">
        <v>789</v>
      </c>
      <c r="G73" s="41">
        <v>397</v>
      </c>
      <c r="H73" s="41">
        <v>10666</v>
      </c>
      <c r="I73" s="41">
        <v>6492</v>
      </c>
      <c r="J73" s="136" cm="1">
        <f t="array" ref="J73">Ikäryhmähinnat[Ikä 0–5]*Ikärakenne[[#This Row],[0–5-vuotiaat]]</f>
        <v>4644413.6900000004</v>
      </c>
      <c r="K73" s="136" cm="1">
        <f t="array" ref="K73">Ikäryhmähinnat[Ikä 6]*Ikärakenne[[#This Row],[6 vuotiaat]]</f>
        <v>905580.35999999987</v>
      </c>
      <c r="L73" s="136" cm="1">
        <f t="array" ref="L73">Ikäryhmähinnat[Ikä 7–12]*Ikärakenne[[#This Row],[7–12-vuotiaat]]</f>
        <v>6312891.5700000003</v>
      </c>
      <c r="M73" s="136" cm="1">
        <f t="array" ref="M73">Ikäryhmähinnat[Ikä 13–15]*Ikärakenne[[#This Row],[13–15-vuotiaat]]</f>
        <v>5381962.2599999998</v>
      </c>
      <c r="N73" s="136" cm="1">
        <f t="array" ref="N73">Ikäryhmähinnat[Ikä 16+]*Ikärakenne[[#This Row],[16 vuotta täyttäneet]]</f>
        <v>732967.52</v>
      </c>
      <c r="O73" s="136" cm="1">
        <f t="array" ref="O73">Ikäryhmähinnat[Ikä 18-64]*Ikärakenne[[#This Row],[18–64-vuotiaat]]</f>
        <v>560389.43999999994</v>
      </c>
      <c r="P73" s="178">
        <f>SUM(Ikärakenne[[#This Row],[Ikä 0–5]:[Ikä 18-64]])</f>
        <v>18538204.840000004</v>
      </c>
    </row>
    <row r="74" spans="1:16" x14ac:dyDescent="0.25">
      <c r="A74" s="127">
        <v>216</v>
      </c>
      <c r="B74" s="124" t="s">
        <v>79</v>
      </c>
      <c r="C74" s="38">
        <f>SUM(Ikärakenne[[#This Row],[0–5-vuotiaat]:[16 vuotta täyttäneet]])</f>
        <v>1186</v>
      </c>
      <c r="D74" s="41">
        <v>47</v>
      </c>
      <c r="E74" s="41">
        <v>5</v>
      </c>
      <c r="F74" s="41">
        <v>52</v>
      </c>
      <c r="G74" s="41">
        <v>39</v>
      </c>
      <c r="H74" s="41">
        <v>1043</v>
      </c>
      <c r="I74" s="41">
        <v>559</v>
      </c>
      <c r="J74" s="136" cm="1">
        <f t="array" ref="J74">Ikäryhmähinnat[Ikä 0–5]*Ikärakenne[[#This Row],[0–5-vuotiaat]]</f>
        <v>412641.67000000004</v>
      </c>
      <c r="K74" s="136" cm="1">
        <f t="array" ref="K74">Ikäryhmähinnat[Ikä 6]*Ikärakenne[[#This Row],[6 vuotiaat]]</f>
        <v>46679.399999999994</v>
      </c>
      <c r="L74" s="136" cm="1">
        <f t="array" ref="L74">Ikäryhmähinnat[Ikä 7–12]*Ikärakenne[[#This Row],[7–12-vuotiaat]]</f>
        <v>416058.76</v>
      </c>
      <c r="M74" s="136" cm="1">
        <f t="array" ref="M74">Ikäryhmähinnat[Ikä 13–15]*Ikärakenne[[#This Row],[13–15-vuotiaat]]</f>
        <v>528706.62</v>
      </c>
      <c r="N74" s="136" cm="1">
        <f t="array" ref="N74">Ikäryhmähinnat[Ikä 16+]*Ikärakenne[[#This Row],[16 vuotta täyttäneet]]</f>
        <v>71674.959999999992</v>
      </c>
      <c r="O74" s="136" cm="1">
        <f t="array" ref="O74">Ikäryhmähinnat[Ikä 18-64]*Ikärakenne[[#This Row],[18–64-vuotiaat]]</f>
        <v>48252.88</v>
      </c>
      <c r="P74" s="178">
        <f>SUM(Ikärakenne[[#This Row],[Ikä 0–5]:[Ikä 18-64]])</f>
        <v>1524014.29</v>
      </c>
    </row>
    <row r="75" spans="1:16" x14ac:dyDescent="0.25">
      <c r="A75" s="127">
        <v>217</v>
      </c>
      <c r="B75" s="124" t="s">
        <v>80</v>
      </c>
      <c r="C75" s="38">
        <f>SUM(Ikärakenne[[#This Row],[0–5-vuotiaat]:[16 vuotta täyttäneet]])</f>
        <v>5264</v>
      </c>
      <c r="D75" s="41">
        <v>275</v>
      </c>
      <c r="E75" s="41">
        <v>67</v>
      </c>
      <c r="F75" s="41">
        <v>426</v>
      </c>
      <c r="G75" s="41">
        <v>221</v>
      </c>
      <c r="H75" s="41">
        <v>4275</v>
      </c>
      <c r="I75" s="41">
        <v>2727</v>
      </c>
      <c r="J75" s="136" cm="1">
        <f t="array" ref="J75">Ikäryhmähinnat[Ikä 0–5]*Ikärakenne[[#This Row],[0–5-vuotiaat]]</f>
        <v>2414392.75</v>
      </c>
      <c r="K75" s="136" cm="1">
        <f t="array" ref="K75">Ikäryhmähinnat[Ikä 6]*Ikärakenne[[#This Row],[6 vuotiaat]]</f>
        <v>625503.96</v>
      </c>
      <c r="L75" s="136" cm="1">
        <f t="array" ref="L75">Ikäryhmähinnat[Ikä 7–12]*Ikärakenne[[#This Row],[7–12-vuotiaat]]</f>
        <v>3408481.38</v>
      </c>
      <c r="M75" s="136" cm="1">
        <f t="array" ref="M75">Ikäryhmähinnat[Ikä 13–15]*Ikärakenne[[#This Row],[13–15-vuotiaat]]</f>
        <v>2996004.18</v>
      </c>
      <c r="N75" s="136" cm="1">
        <f t="array" ref="N75">Ikäryhmähinnat[Ikä 16+]*Ikärakenne[[#This Row],[16 vuotta täyttäneet]]</f>
        <v>293778</v>
      </c>
      <c r="O75" s="136" cm="1">
        <f t="array" ref="O75">Ikäryhmähinnat[Ikä 18-64]*Ikärakenne[[#This Row],[18–64-vuotiaat]]</f>
        <v>235394.63999999998</v>
      </c>
      <c r="P75" s="178">
        <f>SUM(Ikärakenne[[#This Row],[Ikä 0–5]:[Ikä 18-64]])</f>
        <v>9973554.9100000001</v>
      </c>
    </row>
    <row r="76" spans="1:16" x14ac:dyDescent="0.25">
      <c r="A76" s="127">
        <v>218</v>
      </c>
      <c r="B76" s="124" t="s">
        <v>81</v>
      </c>
      <c r="C76" s="38">
        <f>SUM(Ikärakenne[[#This Row],[0–5-vuotiaat]:[16 vuotta täyttäneet]])</f>
        <v>1159</v>
      </c>
      <c r="D76" s="41">
        <v>32</v>
      </c>
      <c r="E76" s="41">
        <v>6</v>
      </c>
      <c r="F76" s="41">
        <v>70</v>
      </c>
      <c r="G76" s="41">
        <v>24</v>
      </c>
      <c r="H76" s="41">
        <v>1027</v>
      </c>
      <c r="I76" s="41">
        <v>561</v>
      </c>
      <c r="J76" s="136" cm="1">
        <f t="array" ref="J76">Ikäryhmähinnat[Ikä 0–5]*Ikärakenne[[#This Row],[0–5-vuotiaat]]</f>
        <v>280947.52</v>
      </c>
      <c r="K76" s="136" cm="1">
        <f t="array" ref="K76">Ikäryhmähinnat[Ikä 6]*Ikärakenne[[#This Row],[6 vuotiaat]]</f>
        <v>56015.28</v>
      </c>
      <c r="L76" s="136" cm="1">
        <f t="array" ref="L76">Ikäryhmähinnat[Ikä 7–12]*Ikärakenne[[#This Row],[7–12-vuotiaat]]</f>
        <v>560079.1</v>
      </c>
      <c r="M76" s="136" cm="1">
        <f t="array" ref="M76">Ikäryhmähinnat[Ikä 13–15]*Ikärakenne[[#This Row],[13–15-vuotiaat]]</f>
        <v>325357.92</v>
      </c>
      <c r="N76" s="136" cm="1">
        <f t="array" ref="N76">Ikäryhmähinnat[Ikä 16+]*Ikärakenne[[#This Row],[16 vuotta täyttäneet]]</f>
        <v>70575.44</v>
      </c>
      <c r="O76" s="136" cm="1">
        <f t="array" ref="O76">Ikäryhmähinnat[Ikä 18-64]*Ikärakenne[[#This Row],[18–64-vuotiaat]]</f>
        <v>48425.52</v>
      </c>
      <c r="P76" s="178">
        <f>SUM(Ikärakenne[[#This Row],[Ikä 0–5]:[Ikä 18-64]])</f>
        <v>1341400.78</v>
      </c>
    </row>
    <row r="77" spans="1:16" x14ac:dyDescent="0.25">
      <c r="A77" s="127">
        <v>224</v>
      </c>
      <c r="B77" s="124" t="s">
        <v>82</v>
      </c>
      <c r="C77" s="38">
        <f>SUM(Ikärakenne[[#This Row],[0–5-vuotiaat]:[16 vuotta täyttäneet]])</f>
        <v>8440</v>
      </c>
      <c r="D77" s="41">
        <v>302</v>
      </c>
      <c r="E77" s="41">
        <v>53</v>
      </c>
      <c r="F77" s="41">
        <v>517</v>
      </c>
      <c r="G77" s="41">
        <v>339</v>
      </c>
      <c r="H77" s="41">
        <v>7229</v>
      </c>
      <c r="I77" s="41">
        <v>4565</v>
      </c>
      <c r="J77" s="136" cm="1">
        <f t="array" ref="J77">Ikäryhmähinnat[Ikä 0–5]*Ikärakenne[[#This Row],[0–5-vuotiaat]]</f>
        <v>2651442.2200000002</v>
      </c>
      <c r="K77" s="136" cm="1">
        <f t="array" ref="K77">Ikäryhmähinnat[Ikä 6]*Ikärakenne[[#This Row],[6 vuotiaat]]</f>
        <v>494801.63999999996</v>
      </c>
      <c r="L77" s="136" cm="1">
        <f t="array" ref="L77">Ikäryhmähinnat[Ikä 7–12]*Ikärakenne[[#This Row],[7–12-vuotiaat]]</f>
        <v>4136584.21</v>
      </c>
      <c r="M77" s="136" cm="1">
        <f t="array" ref="M77">Ikäryhmähinnat[Ikä 13–15]*Ikärakenne[[#This Row],[13–15-vuotiaat]]</f>
        <v>4595680.62</v>
      </c>
      <c r="N77" s="136" cm="1">
        <f t="array" ref="N77">Ikäryhmähinnat[Ikä 16+]*Ikärakenne[[#This Row],[16 vuotta täyttäneet]]</f>
        <v>496776.88</v>
      </c>
      <c r="O77" s="136" cm="1">
        <f t="array" ref="O77">Ikäryhmähinnat[Ikä 18-64]*Ikärakenne[[#This Row],[18–64-vuotiaat]]</f>
        <v>394050.8</v>
      </c>
      <c r="P77" s="178">
        <f>SUM(Ikärakenne[[#This Row],[Ikä 0–5]:[Ikä 18-64]])</f>
        <v>12769336.370000003</v>
      </c>
    </row>
    <row r="78" spans="1:16" x14ac:dyDescent="0.25">
      <c r="A78" s="127">
        <v>226</v>
      </c>
      <c r="B78" s="124" t="s">
        <v>83</v>
      </c>
      <c r="C78" s="38">
        <f>SUM(Ikärakenne[[#This Row],[0–5-vuotiaat]:[16 vuotta täyttäneet]])</f>
        <v>3573</v>
      </c>
      <c r="D78" s="41">
        <v>116</v>
      </c>
      <c r="E78" s="41">
        <v>16</v>
      </c>
      <c r="F78" s="41">
        <v>172</v>
      </c>
      <c r="G78" s="41">
        <v>109</v>
      </c>
      <c r="H78" s="41">
        <v>3160</v>
      </c>
      <c r="I78" s="41">
        <v>1701</v>
      </c>
      <c r="J78" s="136" cm="1">
        <f t="array" ref="J78">Ikäryhmähinnat[Ikä 0–5]*Ikärakenne[[#This Row],[0–5-vuotiaat]]</f>
        <v>1018434.76</v>
      </c>
      <c r="K78" s="136" cm="1">
        <f t="array" ref="K78">Ikäryhmähinnat[Ikä 6]*Ikärakenne[[#This Row],[6 vuotiaat]]</f>
        <v>149374.07999999999</v>
      </c>
      <c r="L78" s="136" cm="1">
        <f t="array" ref="L78">Ikäryhmähinnat[Ikä 7–12]*Ikärakenne[[#This Row],[7–12-vuotiaat]]</f>
        <v>1376194.36</v>
      </c>
      <c r="M78" s="136" cm="1">
        <f t="array" ref="M78">Ikäryhmähinnat[Ikä 13–15]*Ikärakenne[[#This Row],[13–15-vuotiaat]]</f>
        <v>1477667.22</v>
      </c>
      <c r="N78" s="136" cm="1">
        <f t="array" ref="N78">Ikäryhmähinnat[Ikä 16+]*Ikärakenne[[#This Row],[16 vuotta täyttäneet]]</f>
        <v>217155.19999999998</v>
      </c>
      <c r="O78" s="136" cm="1">
        <f t="array" ref="O78">Ikäryhmähinnat[Ikä 18-64]*Ikärakenne[[#This Row],[18–64-vuotiaat]]</f>
        <v>146830.31999999998</v>
      </c>
      <c r="P78" s="178">
        <f>SUM(Ikärakenne[[#This Row],[Ikä 0–5]:[Ikä 18-64]])</f>
        <v>4385655.9400000004</v>
      </c>
    </row>
    <row r="79" spans="1:16" x14ac:dyDescent="0.25">
      <c r="A79" s="127">
        <v>230</v>
      </c>
      <c r="B79" s="124" t="s">
        <v>84</v>
      </c>
      <c r="C79" s="38">
        <f>SUM(Ikärakenne[[#This Row],[0–5-vuotiaat]:[16 vuotta täyttäneet]])</f>
        <v>2170</v>
      </c>
      <c r="D79" s="41">
        <v>79</v>
      </c>
      <c r="E79" s="41">
        <v>16</v>
      </c>
      <c r="F79" s="41">
        <v>132</v>
      </c>
      <c r="G79" s="41">
        <v>56</v>
      </c>
      <c r="H79" s="41">
        <v>1887</v>
      </c>
      <c r="I79" s="41">
        <v>1063</v>
      </c>
      <c r="J79" s="136" cm="1">
        <f t="array" ref="J79">Ikäryhmähinnat[Ikä 0–5]*Ikärakenne[[#This Row],[0–5-vuotiaat]]</f>
        <v>693589.19000000006</v>
      </c>
      <c r="K79" s="136" cm="1">
        <f t="array" ref="K79">Ikäryhmähinnat[Ikä 6]*Ikärakenne[[#This Row],[6 vuotiaat]]</f>
        <v>149374.07999999999</v>
      </c>
      <c r="L79" s="136" cm="1">
        <f t="array" ref="L79">Ikäryhmähinnat[Ikä 7–12]*Ikärakenne[[#This Row],[7–12-vuotiaat]]</f>
        <v>1056149.1599999999</v>
      </c>
      <c r="M79" s="136" cm="1">
        <f t="array" ref="M79">Ikäryhmähinnat[Ikä 13–15]*Ikärakenne[[#This Row],[13–15-vuotiaat]]</f>
        <v>759168.48</v>
      </c>
      <c r="N79" s="136" cm="1">
        <f t="array" ref="N79">Ikäryhmähinnat[Ikä 16+]*Ikärakenne[[#This Row],[16 vuotta täyttäneet]]</f>
        <v>129674.64</v>
      </c>
      <c r="O79" s="136" cm="1">
        <f t="array" ref="O79">Ikäryhmähinnat[Ikä 18-64]*Ikärakenne[[#This Row],[18–64-vuotiaat]]</f>
        <v>91758.159999999989</v>
      </c>
      <c r="P79" s="178">
        <f>SUM(Ikärakenne[[#This Row],[Ikä 0–5]:[Ikä 18-64]])</f>
        <v>2879713.7100000004</v>
      </c>
    </row>
    <row r="80" spans="1:16" x14ac:dyDescent="0.25">
      <c r="A80" s="127">
        <v>231</v>
      </c>
      <c r="B80" s="124" t="s">
        <v>85</v>
      </c>
      <c r="C80" s="38">
        <f>SUM(Ikärakenne[[#This Row],[0–5-vuotiaat]:[16 vuotta täyttäneet]])</f>
        <v>1241</v>
      </c>
      <c r="D80" s="41">
        <v>43</v>
      </c>
      <c r="E80" s="41">
        <v>9</v>
      </c>
      <c r="F80" s="41">
        <v>83</v>
      </c>
      <c r="G80" s="41">
        <v>37</v>
      </c>
      <c r="H80" s="41">
        <v>1069</v>
      </c>
      <c r="I80" s="41">
        <v>547</v>
      </c>
      <c r="J80" s="136" cm="1">
        <f t="array" ref="J80">Ikäryhmähinnat[Ikä 0–5]*Ikärakenne[[#This Row],[0–5-vuotiaat]]</f>
        <v>377523.23000000004</v>
      </c>
      <c r="K80" s="136" cm="1">
        <f t="array" ref="K80">Ikäryhmähinnat[Ikä 6]*Ikärakenne[[#This Row],[6 vuotiaat]]</f>
        <v>84022.92</v>
      </c>
      <c r="L80" s="136" cm="1">
        <f t="array" ref="L80">Ikäryhmähinnat[Ikä 7–12]*Ikärakenne[[#This Row],[7–12-vuotiaat]]</f>
        <v>664093.79</v>
      </c>
      <c r="M80" s="136" cm="1">
        <f t="array" ref="M80">Ikäryhmähinnat[Ikä 13–15]*Ikärakenne[[#This Row],[13–15-vuotiaat]]</f>
        <v>501593.46</v>
      </c>
      <c r="N80" s="136" cm="1">
        <f t="array" ref="N80">Ikäryhmähinnat[Ikä 16+]*Ikärakenne[[#This Row],[16 vuotta täyttäneet]]</f>
        <v>73461.679999999993</v>
      </c>
      <c r="O80" s="136" cm="1">
        <f t="array" ref="O80">Ikäryhmähinnat[Ikä 18-64]*Ikärakenne[[#This Row],[18–64-vuotiaat]]</f>
        <v>47217.039999999994</v>
      </c>
      <c r="P80" s="178">
        <f>SUM(Ikärakenne[[#This Row],[Ikä 0–5]:[Ikä 18-64]])</f>
        <v>1747912.1199999999</v>
      </c>
    </row>
    <row r="81" spans="1:16" x14ac:dyDescent="0.25">
      <c r="A81" s="127">
        <v>232</v>
      </c>
      <c r="B81" s="124" t="s">
        <v>86</v>
      </c>
      <c r="C81" s="38">
        <f>SUM(Ikärakenne[[#This Row],[0–5-vuotiaat]:[16 vuotta täyttäneet]])</f>
        <v>12518</v>
      </c>
      <c r="D81" s="41">
        <v>508</v>
      </c>
      <c r="E81" s="41">
        <v>107</v>
      </c>
      <c r="F81" s="41">
        <v>799</v>
      </c>
      <c r="G81" s="41">
        <v>482</v>
      </c>
      <c r="H81" s="41">
        <v>10622</v>
      </c>
      <c r="I81" s="41">
        <v>6492</v>
      </c>
      <c r="J81" s="136" cm="1">
        <f t="array" ref="J81">Ikäryhmähinnat[Ikä 0–5]*Ikärakenne[[#This Row],[0–5-vuotiaat]]</f>
        <v>4460041.88</v>
      </c>
      <c r="K81" s="136" cm="1">
        <f t="array" ref="K81">Ikäryhmähinnat[Ikä 6]*Ikärakenne[[#This Row],[6 vuotiaat]]</f>
        <v>998939.15999999992</v>
      </c>
      <c r="L81" s="136" cm="1">
        <f t="array" ref="L81">Ikäryhmähinnat[Ikä 7–12]*Ikärakenne[[#This Row],[7–12-vuotiaat]]</f>
        <v>6392902.8700000001</v>
      </c>
      <c r="M81" s="136" cm="1">
        <f t="array" ref="M81">Ikäryhmähinnat[Ikä 13–15]*Ikärakenne[[#This Row],[13–15-vuotiaat]]</f>
        <v>6534271.5599999996</v>
      </c>
      <c r="N81" s="136" cm="1">
        <f t="array" ref="N81">Ikäryhmähinnat[Ikä 16+]*Ikärakenne[[#This Row],[16 vuotta täyttäneet]]</f>
        <v>729943.84</v>
      </c>
      <c r="O81" s="136" cm="1">
        <f t="array" ref="O81">Ikäryhmähinnat[Ikä 18-64]*Ikärakenne[[#This Row],[18–64-vuotiaat]]</f>
        <v>560389.43999999994</v>
      </c>
      <c r="P81" s="178">
        <f>SUM(Ikärakenne[[#This Row],[Ikä 0–5]:[Ikä 18-64]])</f>
        <v>19676488.75</v>
      </c>
    </row>
    <row r="82" spans="1:16" x14ac:dyDescent="0.25">
      <c r="A82" s="127">
        <v>233</v>
      </c>
      <c r="B82" s="124" t="s">
        <v>87</v>
      </c>
      <c r="C82" s="38">
        <f>SUM(Ikärakenne[[#This Row],[0–5-vuotiaat]:[16 vuotta täyttäneet]])</f>
        <v>15050</v>
      </c>
      <c r="D82" s="41">
        <v>631</v>
      </c>
      <c r="E82" s="41">
        <v>122</v>
      </c>
      <c r="F82" s="41">
        <v>928</v>
      </c>
      <c r="G82" s="41">
        <v>587</v>
      </c>
      <c r="H82" s="41">
        <v>12782</v>
      </c>
      <c r="I82" s="41">
        <v>7698</v>
      </c>
      <c r="J82" s="136" cm="1">
        <f t="array" ref="J82">Ikäryhmähinnat[Ikä 0–5]*Ikärakenne[[#This Row],[0–5-vuotiaat]]</f>
        <v>5539933.9100000001</v>
      </c>
      <c r="K82" s="136" cm="1">
        <f t="array" ref="K82">Ikäryhmähinnat[Ikä 6]*Ikärakenne[[#This Row],[6 vuotiaat]]</f>
        <v>1138977.3599999999</v>
      </c>
      <c r="L82" s="136" cm="1">
        <f t="array" ref="L82">Ikäryhmähinnat[Ikä 7–12]*Ikärakenne[[#This Row],[7–12-vuotiaat]]</f>
        <v>7425048.6399999997</v>
      </c>
      <c r="M82" s="136" cm="1">
        <f t="array" ref="M82">Ikäryhmähinnat[Ikä 13–15]*Ikärakenne[[#This Row],[13–15-vuotiaat]]</f>
        <v>7957712.46</v>
      </c>
      <c r="N82" s="136" cm="1">
        <f t="array" ref="N82">Ikäryhmähinnat[Ikä 16+]*Ikärakenne[[#This Row],[16 vuotta täyttäneet]]</f>
        <v>878379.04</v>
      </c>
      <c r="O82" s="136" cm="1">
        <f t="array" ref="O82">Ikäryhmähinnat[Ikä 18-64]*Ikärakenne[[#This Row],[18–64-vuotiaat]]</f>
        <v>664491.36</v>
      </c>
      <c r="P82" s="178">
        <f>SUM(Ikärakenne[[#This Row],[Ikä 0–5]:[Ikä 18-64]])</f>
        <v>23604542.77</v>
      </c>
    </row>
    <row r="83" spans="1:16" x14ac:dyDescent="0.25">
      <c r="A83" s="127">
        <v>235</v>
      </c>
      <c r="B83" s="124" t="s">
        <v>88</v>
      </c>
      <c r="C83" s="38">
        <f>SUM(Ikärakenne[[#This Row],[0–5-vuotiaat]:[16 vuotta täyttäneet]])</f>
        <v>10253</v>
      </c>
      <c r="D83" s="41">
        <v>572</v>
      </c>
      <c r="E83" s="41">
        <v>119</v>
      </c>
      <c r="F83" s="41">
        <v>793</v>
      </c>
      <c r="G83" s="41">
        <v>433</v>
      </c>
      <c r="H83" s="41">
        <v>8336</v>
      </c>
      <c r="I83" s="41">
        <v>5595</v>
      </c>
      <c r="J83" s="136" cm="1">
        <f t="array" ref="J83">Ikäryhmähinnat[Ikä 0–5]*Ikärakenne[[#This Row],[0–5-vuotiaat]]</f>
        <v>5021936.92</v>
      </c>
      <c r="K83" s="136" cm="1">
        <f t="array" ref="K83">Ikäryhmähinnat[Ikä 6]*Ikärakenne[[#This Row],[6 vuotiaat]]</f>
        <v>1110969.72</v>
      </c>
      <c r="L83" s="136" cm="1">
        <f t="array" ref="L83">Ikäryhmähinnat[Ikä 7–12]*Ikärakenne[[#This Row],[7–12-vuotiaat]]</f>
        <v>6344896.0899999999</v>
      </c>
      <c r="M83" s="136" cm="1">
        <f t="array" ref="M83">Ikäryhmähinnat[Ikä 13–15]*Ikärakenne[[#This Row],[13–15-vuotiaat]]</f>
        <v>5869999.1399999997</v>
      </c>
      <c r="N83" s="136" cm="1">
        <f t="array" ref="N83">Ikäryhmähinnat[Ikä 16+]*Ikärakenne[[#This Row],[16 vuotta täyttäneet]]</f>
        <v>572849.92000000004</v>
      </c>
      <c r="O83" s="136" cm="1">
        <f t="array" ref="O83">Ikäryhmähinnat[Ikä 18-64]*Ikärakenne[[#This Row],[18–64-vuotiaat]]</f>
        <v>482960.39999999997</v>
      </c>
      <c r="P83" s="178">
        <f>SUM(Ikärakenne[[#This Row],[Ikä 0–5]:[Ikä 18-64]])</f>
        <v>19403612.190000001</v>
      </c>
    </row>
    <row r="84" spans="1:16" x14ac:dyDescent="0.25">
      <c r="A84" s="127">
        <v>236</v>
      </c>
      <c r="B84" s="124" t="s">
        <v>89</v>
      </c>
      <c r="C84" s="38">
        <f>SUM(Ikärakenne[[#This Row],[0–5-vuotiaat]:[16 vuotta täyttäneet]])</f>
        <v>4118</v>
      </c>
      <c r="D84" s="41">
        <v>200</v>
      </c>
      <c r="E84" s="41">
        <v>49</v>
      </c>
      <c r="F84" s="41">
        <v>334</v>
      </c>
      <c r="G84" s="41">
        <v>173</v>
      </c>
      <c r="H84" s="41">
        <v>3362</v>
      </c>
      <c r="I84" s="41">
        <v>2155</v>
      </c>
      <c r="J84" s="136" cm="1">
        <f t="array" ref="J84">Ikäryhmähinnat[Ikä 0–5]*Ikärakenne[[#This Row],[0–5-vuotiaat]]</f>
        <v>1755922</v>
      </c>
      <c r="K84" s="136" cm="1">
        <f t="array" ref="K84">Ikäryhmähinnat[Ikä 6]*Ikärakenne[[#This Row],[6 vuotiaat]]</f>
        <v>457458.11999999994</v>
      </c>
      <c r="L84" s="136" cm="1">
        <f t="array" ref="L84">Ikäryhmähinnat[Ikä 7–12]*Ikärakenne[[#This Row],[7–12-vuotiaat]]</f>
        <v>2672377.42</v>
      </c>
      <c r="M84" s="136" cm="1">
        <f t="array" ref="M84">Ikäryhmähinnat[Ikä 13–15]*Ikärakenne[[#This Row],[13–15-vuotiaat]]</f>
        <v>2345288.34</v>
      </c>
      <c r="N84" s="136" cm="1">
        <f t="array" ref="N84">Ikäryhmähinnat[Ikä 16+]*Ikärakenne[[#This Row],[16 vuotta täyttäneet]]</f>
        <v>231036.63999999998</v>
      </c>
      <c r="O84" s="136" cm="1">
        <f t="array" ref="O84">Ikäryhmähinnat[Ikä 18-64]*Ikärakenne[[#This Row],[18–64-vuotiaat]]</f>
        <v>186019.59999999998</v>
      </c>
      <c r="P84" s="178">
        <f>SUM(Ikärakenne[[#This Row],[Ikä 0–5]:[Ikä 18-64]])</f>
        <v>7648102.1199999992</v>
      </c>
    </row>
    <row r="85" spans="1:16" x14ac:dyDescent="0.25">
      <c r="A85" s="127">
        <v>239</v>
      </c>
      <c r="B85" s="124" t="s">
        <v>90</v>
      </c>
      <c r="C85" s="38">
        <f>SUM(Ikärakenne[[#This Row],[0–5-vuotiaat]:[16 vuotta täyttäneet]])</f>
        <v>1985</v>
      </c>
      <c r="D85" s="41">
        <v>60</v>
      </c>
      <c r="E85" s="41">
        <v>16</v>
      </c>
      <c r="F85" s="41">
        <v>93</v>
      </c>
      <c r="G85" s="41">
        <v>56</v>
      </c>
      <c r="H85" s="41">
        <v>1760</v>
      </c>
      <c r="I85" s="41">
        <v>888</v>
      </c>
      <c r="J85" s="136" cm="1">
        <f t="array" ref="J85">Ikäryhmähinnat[Ikä 0–5]*Ikärakenne[[#This Row],[0–5-vuotiaat]]</f>
        <v>526776.60000000009</v>
      </c>
      <c r="K85" s="136" cm="1">
        <f t="array" ref="K85">Ikäryhmähinnat[Ikä 6]*Ikärakenne[[#This Row],[6 vuotiaat]]</f>
        <v>149374.07999999999</v>
      </c>
      <c r="L85" s="136" cm="1">
        <f t="array" ref="L85">Ikäryhmähinnat[Ikä 7–12]*Ikärakenne[[#This Row],[7–12-vuotiaat]]</f>
        <v>744105.09</v>
      </c>
      <c r="M85" s="136" cm="1">
        <f t="array" ref="M85">Ikäryhmähinnat[Ikä 13–15]*Ikärakenne[[#This Row],[13–15-vuotiaat]]</f>
        <v>759168.48</v>
      </c>
      <c r="N85" s="136" cm="1">
        <f t="array" ref="N85">Ikäryhmähinnat[Ikä 16+]*Ikärakenne[[#This Row],[16 vuotta täyttäneet]]</f>
        <v>120947.2</v>
      </c>
      <c r="O85" s="136" cm="1">
        <f t="array" ref="O85">Ikäryhmähinnat[Ikä 18-64]*Ikärakenne[[#This Row],[18–64-vuotiaat]]</f>
        <v>76652.159999999989</v>
      </c>
      <c r="P85" s="178">
        <f>SUM(Ikärakenne[[#This Row],[Ikä 0–5]:[Ikä 18-64]])</f>
        <v>2377023.6100000003</v>
      </c>
    </row>
    <row r="86" spans="1:16" x14ac:dyDescent="0.25">
      <c r="A86" s="127">
        <v>240</v>
      </c>
      <c r="B86" s="124" t="s">
        <v>91</v>
      </c>
      <c r="C86" s="38">
        <f>SUM(Ikärakenne[[#This Row],[0–5-vuotiaat]:[16 vuotta täyttäneet]])</f>
        <v>19402</v>
      </c>
      <c r="D86" s="41">
        <v>771</v>
      </c>
      <c r="E86" s="41">
        <v>156</v>
      </c>
      <c r="F86" s="41">
        <v>1148</v>
      </c>
      <c r="G86" s="41">
        <v>680</v>
      </c>
      <c r="H86" s="41">
        <v>16647</v>
      </c>
      <c r="I86" s="41">
        <v>10170</v>
      </c>
      <c r="J86" s="136" cm="1">
        <f t="array" ref="J86">Ikäryhmähinnat[Ikä 0–5]*Ikärakenne[[#This Row],[0–5-vuotiaat]]</f>
        <v>6769079.3100000005</v>
      </c>
      <c r="K86" s="136" cm="1">
        <f t="array" ref="K86">Ikäryhmähinnat[Ikä 6]*Ikärakenne[[#This Row],[6 vuotiaat]]</f>
        <v>1456397.2799999998</v>
      </c>
      <c r="L86" s="136" cm="1">
        <f t="array" ref="L86">Ikäryhmähinnat[Ikä 7–12]*Ikärakenne[[#This Row],[7–12-vuotiaat]]</f>
        <v>9185297.2400000002</v>
      </c>
      <c r="M86" s="136" cm="1">
        <f t="array" ref="M86">Ikäryhmähinnat[Ikä 13–15]*Ikärakenne[[#This Row],[13–15-vuotiaat]]</f>
        <v>9218474.4000000004</v>
      </c>
      <c r="N86" s="136" cm="1">
        <f t="array" ref="N86">Ikäryhmähinnat[Ikä 16+]*Ikärakenne[[#This Row],[16 vuotta täyttäneet]]</f>
        <v>1143981.8400000001</v>
      </c>
      <c r="O86" s="136" cm="1">
        <f t="array" ref="O86">Ikäryhmähinnat[Ikä 18-64]*Ikärakenne[[#This Row],[18–64-vuotiaat]]</f>
        <v>877874.39999999991</v>
      </c>
      <c r="P86" s="178">
        <f>SUM(Ikärakenne[[#This Row],[Ikä 0–5]:[Ikä 18-64]])</f>
        <v>28651104.469999995</v>
      </c>
    </row>
    <row r="87" spans="1:16" x14ac:dyDescent="0.25">
      <c r="A87" s="127">
        <v>241</v>
      </c>
      <c r="B87" s="124" t="s">
        <v>92</v>
      </c>
      <c r="C87" s="38">
        <f>SUM(Ikärakenne[[#This Row],[0–5-vuotiaat]:[16 vuotta täyttäneet]])</f>
        <v>7604</v>
      </c>
      <c r="D87" s="41">
        <v>357</v>
      </c>
      <c r="E87" s="41">
        <v>78</v>
      </c>
      <c r="F87" s="41">
        <v>527</v>
      </c>
      <c r="G87" s="41">
        <v>299</v>
      </c>
      <c r="H87" s="41">
        <v>6343</v>
      </c>
      <c r="I87" s="41">
        <v>3989</v>
      </c>
      <c r="J87" s="136" cm="1">
        <f t="array" ref="J87">Ikäryhmähinnat[Ikä 0–5]*Ikärakenne[[#This Row],[0–5-vuotiaat]]</f>
        <v>3134320.77</v>
      </c>
      <c r="K87" s="136" cm="1">
        <f t="array" ref="K87">Ikäryhmähinnat[Ikä 6]*Ikärakenne[[#This Row],[6 vuotiaat]]</f>
        <v>728198.6399999999</v>
      </c>
      <c r="L87" s="136" cm="1">
        <f t="array" ref="L87">Ikäryhmähinnat[Ikä 7–12]*Ikärakenne[[#This Row],[7–12-vuotiaat]]</f>
        <v>4216595.51</v>
      </c>
      <c r="M87" s="136" cm="1">
        <f t="array" ref="M87">Ikäryhmähinnat[Ikä 13–15]*Ikärakenne[[#This Row],[13–15-vuotiaat]]</f>
        <v>4053417.42</v>
      </c>
      <c r="N87" s="136" cm="1">
        <f t="array" ref="N87">Ikäryhmähinnat[Ikä 16+]*Ikärakenne[[#This Row],[16 vuotta täyttäneet]]</f>
        <v>435890.96</v>
      </c>
      <c r="O87" s="136" cm="1">
        <f t="array" ref="O87">Ikäryhmähinnat[Ikä 18-64]*Ikärakenne[[#This Row],[18–64-vuotiaat]]</f>
        <v>344330.48</v>
      </c>
      <c r="P87" s="178">
        <f>SUM(Ikärakenne[[#This Row],[Ikä 0–5]:[Ikä 18-64]])</f>
        <v>12912753.780000001</v>
      </c>
    </row>
    <row r="88" spans="1:16" x14ac:dyDescent="0.25">
      <c r="A88" s="127">
        <v>244</v>
      </c>
      <c r="B88" s="124" t="s">
        <v>93</v>
      </c>
      <c r="C88" s="38">
        <f>SUM(Ikärakenne[[#This Row],[0–5-vuotiaat]:[16 vuotta täyttäneet]])</f>
        <v>19657</v>
      </c>
      <c r="D88" s="41">
        <v>1517</v>
      </c>
      <c r="E88" s="41">
        <v>270</v>
      </c>
      <c r="F88" s="41">
        <v>1887</v>
      </c>
      <c r="G88" s="41">
        <v>1045</v>
      </c>
      <c r="H88" s="41">
        <v>14938</v>
      </c>
      <c r="I88" s="41">
        <v>10941</v>
      </c>
      <c r="J88" s="136" cm="1">
        <f t="array" ref="J88">Ikäryhmähinnat[Ikä 0–5]*Ikärakenne[[#This Row],[0–5-vuotiaat]]</f>
        <v>13318668.370000001</v>
      </c>
      <c r="K88" s="136" cm="1">
        <f t="array" ref="K88">Ikäryhmähinnat[Ikä 6]*Ikärakenne[[#This Row],[6 vuotiaat]]</f>
        <v>2520687.5999999996</v>
      </c>
      <c r="L88" s="136" cm="1">
        <f t="array" ref="L88">Ikäryhmähinnat[Ikä 7–12]*Ikärakenne[[#This Row],[7–12-vuotiaat]]</f>
        <v>15098132.310000001</v>
      </c>
      <c r="M88" s="136" cm="1">
        <f t="array" ref="M88">Ikäryhmähinnat[Ikä 13–15]*Ikärakenne[[#This Row],[13–15-vuotiaat]]</f>
        <v>14166626.1</v>
      </c>
      <c r="N88" s="136" cm="1">
        <f t="array" ref="N88">Ikäryhmähinnat[Ikä 16+]*Ikärakenne[[#This Row],[16 vuotta täyttäneet]]</f>
        <v>1026539.36</v>
      </c>
      <c r="O88" s="136" cm="1">
        <f t="array" ref="O88">Ikäryhmähinnat[Ikä 18-64]*Ikärakenne[[#This Row],[18–64-vuotiaat]]</f>
        <v>944427.11999999988</v>
      </c>
      <c r="P88" s="178">
        <f>SUM(Ikärakenne[[#This Row],[Ikä 0–5]:[Ikä 18-64]])</f>
        <v>47075080.859999999</v>
      </c>
    </row>
    <row r="89" spans="1:16" x14ac:dyDescent="0.25">
      <c r="A89" s="127">
        <v>245</v>
      </c>
      <c r="B89" s="124" t="s">
        <v>94</v>
      </c>
      <c r="C89" s="38">
        <f>SUM(Ikärakenne[[#This Row],[0–5-vuotiaat]:[16 vuotta täyttäneet]])</f>
        <v>38461</v>
      </c>
      <c r="D89" s="41">
        <v>2115</v>
      </c>
      <c r="E89" s="41">
        <v>379</v>
      </c>
      <c r="F89" s="41">
        <v>2503</v>
      </c>
      <c r="G89" s="41">
        <v>1395</v>
      </c>
      <c r="H89" s="41">
        <v>32069</v>
      </c>
      <c r="I89" s="41">
        <v>23073</v>
      </c>
      <c r="J89" s="136" cm="1">
        <f t="array" ref="J89">Ikäryhmähinnat[Ikä 0–5]*Ikärakenne[[#This Row],[0–5-vuotiaat]]</f>
        <v>18568875.150000002</v>
      </c>
      <c r="K89" s="136" cm="1">
        <f t="array" ref="K89">Ikäryhmähinnat[Ikä 6]*Ikärakenne[[#This Row],[6 vuotiaat]]</f>
        <v>3538298.5199999996</v>
      </c>
      <c r="L89" s="136" cm="1">
        <f t="array" ref="L89">Ikäryhmähinnat[Ikä 7–12]*Ikärakenne[[#This Row],[7–12-vuotiaat]]</f>
        <v>20026828.390000001</v>
      </c>
      <c r="M89" s="136" cm="1">
        <f t="array" ref="M89">Ikäryhmähinnat[Ikä 13–15]*Ikärakenne[[#This Row],[13–15-vuotiaat]]</f>
        <v>18911429.100000001</v>
      </c>
      <c r="N89" s="136" cm="1">
        <f t="array" ref="N89">Ikäryhmähinnat[Ikä 16+]*Ikärakenne[[#This Row],[16 vuotta täyttäneet]]</f>
        <v>2203781.6800000002</v>
      </c>
      <c r="O89" s="136" cm="1">
        <f t="array" ref="O89">Ikäryhmähinnat[Ikä 18-64]*Ikärakenne[[#This Row],[18–64-vuotiaat]]</f>
        <v>1991661.3599999999</v>
      </c>
      <c r="P89" s="178">
        <f>SUM(Ikärakenne[[#This Row],[Ikä 0–5]:[Ikä 18-64]])</f>
        <v>65240874.200000003</v>
      </c>
    </row>
    <row r="90" spans="1:16" x14ac:dyDescent="0.25">
      <c r="A90" s="127">
        <v>249</v>
      </c>
      <c r="B90" s="124" t="s">
        <v>95</v>
      </c>
      <c r="C90" s="38">
        <f>SUM(Ikärakenne[[#This Row],[0–5-vuotiaat]:[16 vuotta täyttäneet]])</f>
        <v>9128</v>
      </c>
      <c r="D90" s="41">
        <v>301</v>
      </c>
      <c r="E90" s="41">
        <v>77</v>
      </c>
      <c r="F90" s="41">
        <v>513</v>
      </c>
      <c r="G90" s="41">
        <v>317</v>
      </c>
      <c r="H90" s="41">
        <v>7920</v>
      </c>
      <c r="I90" s="41">
        <v>4358</v>
      </c>
      <c r="J90" s="136" cm="1">
        <f t="array" ref="J90">Ikäryhmähinnat[Ikä 0–5]*Ikärakenne[[#This Row],[0–5-vuotiaat]]</f>
        <v>2642662.6100000003</v>
      </c>
      <c r="K90" s="136" cm="1">
        <f t="array" ref="K90">Ikäryhmähinnat[Ikä 6]*Ikärakenne[[#This Row],[6 vuotiaat]]</f>
        <v>718862.75999999989</v>
      </c>
      <c r="L90" s="136" cm="1">
        <f t="array" ref="L90">Ikäryhmähinnat[Ikä 7–12]*Ikärakenne[[#This Row],[7–12-vuotiaat]]</f>
        <v>4104579.69</v>
      </c>
      <c r="M90" s="136" cm="1">
        <f t="array" ref="M90">Ikäryhmähinnat[Ikä 13–15]*Ikärakenne[[#This Row],[13–15-vuotiaat]]</f>
        <v>4297435.8600000003</v>
      </c>
      <c r="N90" s="136" cm="1">
        <f t="array" ref="N90">Ikäryhmähinnat[Ikä 16+]*Ikärakenne[[#This Row],[16 vuotta täyttäneet]]</f>
        <v>544262.40000000002</v>
      </c>
      <c r="O90" s="136" cm="1">
        <f t="array" ref="O90">Ikäryhmähinnat[Ikä 18-64]*Ikärakenne[[#This Row],[18–64-vuotiaat]]</f>
        <v>376182.56</v>
      </c>
      <c r="P90" s="178">
        <f>SUM(Ikärakenne[[#This Row],[Ikä 0–5]:[Ikä 18-64]])</f>
        <v>12683985.880000003</v>
      </c>
    </row>
    <row r="91" spans="1:16" x14ac:dyDescent="0.25">
      <c r="A91" s="127">
        <v>250</v>
      </c>
      <c r="B91" s="124" t="s">
        <v>96</v>
      </c>
      <c r="C91" s="38">
        <f>SUM(Ikärakenne[[#This Row],[0–5-vuotiaat]:[16 vuotta täyttäneet]])</f>
        <v>1703</v>
      </c>
      <c r="D91" s="41">
        <v>58</v>
      </c>
      <c r="E91" s="41">
        <v>9</v>
      </c>
      <c r="F91" s="41">
        <v>92</v>
      </c>
      <c r="G91" s="41">
        <v>58</v>
      </c>
      <c r="H91" s="41">
        <v>1486</v>
      </c>
      <c r="I91" s="41">
        <v>808</v>
      </c>
      <c r="J91" s="136" cm="1">
        <f t="array" ref="J91">Ikäryhmähinnat[Ikä 0–5]*Ikärakenne[[#This Row],[0–5-vuotiaat]]</f>
        <v>509217.38</v>
      </c>
      <c r="K91" s="136" cm="1">
        <f t="array" ref="K91">Ikäryhmähinnat[Ikä 6]*Ikärakenne[[#This Row],[6 vuotiaat]]</f>
        <v>84022.92</v>
      </c>
      <c r="L91" s="136" cm="1">
        <f t="array" ref="L91">Ikäryhmähinnat[Ikä 7–12]*Ikärakenne[[#This Row],[7–12-vuotiaat]]</f>
        <v>736103.96</v>
      </c>
      <c r="M91" s="136" cm="1">
        <f t="array" ref="M91">Ikäryhmähinnat[Ikä 13–15]*Ikärakenne[[#This Row],[13–15-vuotiaat]]</f>
        <v>786281.64</v>
      </c>
      <c r="N91" s="136" cm="1">
        <f t="array" ref="N91">Ikäryhmähinnat[Ikä 16+]*Ikärakenne[[#This Row],[16 vuotta täyttäneet]]</f>
        <v>102117.92</v>
      </c>
      <c r="O91" s="136" cm="1">
        <f t="array" ref="O91">Ikäryhmähinnat[Ikä 18-64]*Ikärakenne[[#This Row],[18–64-vuotiaat]]</f>
        <v>69746.559999999998</v>
      </c>
      <c r="P91" s="178">
        <f>SUM(Ikärakenne[[#This Row],[Ikä 0–5]:[Ikä 18-64]])</f>
        <v>2287490.38</v>
      </c>
    </row>
    <row r="92" spans="1:16" x14ac:dyDescent="0.25">
      <c r="A92" s="127">
        <v>256</v>
      </c>
      <c r="B92" s="124" t="s">
        <v>97</v>
      </c>
      <c r="C92" s="38">
        <f>SUM(Ikärakenne[[#This Row],[0–5-vuotiaat]:[16 vuotta täyttäneet]])</f>
        <v>1492</v>
      </c>
      <c r="D92" s="41">
        <v>83</v>
      </c>
      <c r="E92" s="41">
        <v>17</v>
      </c>
      <c r="F92" s="41">
        <v>124</v>
      </c>
      <c r="G92" s="41">
        <v>53</v>
      </c>
      <c r="H92" s="41">
        <v>1215</v>
      </c>
      <c r="I92" s="41">
        <v>639</v>
      </c>
      <c r="J92" s="136" cm="1">
        <f t="array" ref="J92">Ikäryhmähinnat[Ikä 0–5]*Ikärakenne[[#This Row],[0–5-vuotiaat]]</f>
        <v>728707.63</v>
      </c>
      <c r="K92" s="136" cm="1">
        <f t="array" ref="K92">Ikäryhmähinnat[Ikä 6]*Ikärakenne[[#This Row],[6 vuotiaat]]</f>
        <v>158709.96</v>
      </c>
      <c r="L92" s="136" cm="1">
        <f t="array" ref="L92">Ikäryhmähinnat[Ikä 7–12]*Ikärakenne[[#This Row],[7–12-vuotiaat]]</f>
        <v>992140.12</v>
      </c>
      <c r="M92" s="136" cm="1">
        <f t="array" ref="M92">Ikäryhmähinnat[Ikä 13–15]*Ikärakenne[[#This Row],[13–15-vuotiaat]]</f>
        <v>718498.74</v>
      </c>
      <c r="N92" s="136" cm="1">
        <f t="array" ref="N92">Ikäryhmähinnat[Ikä 16+]*Ikärakenne[[#This Row],[16 vuotta täyttäneet]]</f>
        <v>83494.8</v>
      </c>
      <c r="O92" s="136" cm="1">
        <f t="array" ref="O92">Ikäryhmähinnat[Ikä 18-64]*Ikärakenne[[#This Row],[18–64-vuotiaat]]</f>
        <v>55158.479999999996</v>
      </c>
      <c r="P92" s="178">
        <f>SUM(Ikärakenne[[#This Row],[Ikä 0–5]:[Ikä 18-64]])</f>
        <v>2736709.73</v>
      </c>
    </row>
    <row r="93" spans="1:16" x14ac:dyDescent="0.25">
      <c r="A93" s="127">
        <v>257</v>
      </c>
      <c r="B93" s="124" t="s">
        <v>98</v>
      </c>
      <c r="C93" s="38">
        <f>SUM(Ikärakenne[[#This Row],[0–5-vuotiaat]:[16 vuotta täyttäneet]])</f>
        <v>41635</v>
      </c>
      <c r="D93" s="41">
        <v>2408</v>
      </c>
      <c r="E93" s="41">
        <v>447</v>
      </c>
      <c r="F93" s="41">
        <v>3065</v>
      </c>
      <c r="G93" s="41">
        <v>1780</v>
      </c>
      <c r="H93" s="41">
        <v>33935</v>
      </c>
      <c r="I93" s="41">
        <v>25119</v>
      </c>
      <c r="J93" s="136" cm="1">
        <f t="array" ref="J93">Ikäryhmähinnat[Ikä 0–5]*Ikärakenne[[#This Row],[0–5-vuotiaat]]</f>
        <v>21141300.880000003</v>
      </c>
      <c r="K93" s="136" cm="1">
        <f t="array" ref="K93">Ikäryhmähinnat[Ikä 6]*Ikärakenne[[#This Row],[6 vuotiaat]]</f>
        <v>4173138.36</v>
      </c>
      <c r="L93" s="136" cm="1">
        <f t="array" ref="L93">Ikäryhmähinnat[Ikä 7–12]*Ikärakenne[[#This Row],[7–12-vuotiaat]]</f>
        <v>24523463.449999999</v>
      </c>
      <c r="M93" s="136" cm="1">
        <f t="array" ref="M93">Ikäryhmähinnat[Ikä 13–15]*Ikärakenne[[#This Row],[13–15-vuotiaat]]</f>
        <v>24130712.399999999</v>
      </c>
      <c r="N93" s="136" cm="1">
        <f t="array" ref="N93">Ikäryhmähinnat[Ikä 16+]*Ikärakenne[[#This Row],[16 vuotta täyttäneet]]</f>
        <v>2332013.2000000002</v>
      </c>
      <c r="O93" s="136" cm="1">
        <f t="array" ref="O93">Ikäryhmähinnat[Ikä 18-64]*Ikärakenne[[#This Row],[18–64-vuotiaat]]</f>
        <v>2168272.0799999996</v>
      </c>
      <c r="P93" s="178">
        <f>SUM(Ikärakenne[[#This Row],[Ikä 0–5]:[Ikä 18-64]])</f>
        <v>78468900.370000005</v>
      </c>
    </row>
    <row r="94" spans="1:16" x14ac:dyDescent="0.25">
      <c r="A94" s="127">
        <v>260</v>
      </c>
      <c r="B94" s="124" t="s">
        <v>99</v>
      </c>
      <c r="C94" s="38">
        <f>SUM(Ikärakenne[[#This Row],[0–5-vuotiaat]:[16 vuotta täyttäneet]])</f>
        <v>9566</v>
      </c>
      <c r="D94" s="41">
        <v>261</v>
      </c>
      <c r="E94" s="41">
        <v>54</v>
      </c>
      <c r="F94" s="41">
        <v>486</v>
      </c>
      <c r="G94" s="41">
        <v>278</v>
      </c>
      <c r="H94" s="41">
        <v>8487</v>
      </c>
      <c r="I94" s="41">
        <v>4377</v>
      </c>
      <c r="J94" s="136" cm="1">
        <f t="array" ref="J94">Ikäryhmähinnat[Ikä 0–5]*Ikärakenne[[#This Row],[0–5-vuotiaat]]</f>
        <v>2291478.21</v>
      </c>
      <c r="K94" s="136" cm="1">
        <f t="array" ref="K94">Ikäryhmähinnat[Ikä 6]*Ikärakenne[[#This Row],[6 vuotiaat]]</f>
        <v>504137.51999999996</v>
      </c>
      <c r="L94" s="136" cm="1">
        <f t="array" ref="L94">Ikäryhmähinnat[Ikä 7–12]*Ikärakenne[[#This Row],[7–12-vuotiaat]]</f>
        <v>3888549.18</v>
      </c>
      <c r="M94" s="136" cm="1">
        <f t="array" ref="M94">Ikäryhmähinnat[Ikä 13–15]*Ikärakenne[[#This Row],[13–15-vuotiaat]]</f>
        <v>3768729.2399999998</v>
      </c>
      <c r="N94" s="136" cm="1">
        <f t="array" ref="N94">Ikäryhmähinnat[Ikä 16+]*Ikärakenne[[#This Row],[16 vuotta täyttäneet]]</f>
        <v>583226.64</v>
      </c>
      <c r="O94" s="136" cm="1">
        <f t="array" ref="O94">Ikäryhmähinnat[Ikä 18-64]*Ikärakenne[[#This Row],[18–64-vuotiaat]]</f>
        <v>377822.63999999996</v>
      </c>
      <c r="P94" s="178">
        <f>SUM(Ikärakenne[[#This Row],[Ikä 0–5]:[Ikä 18-64]])</f>
        <v>11413943.430000002</v>
      </c>
    </row>
    <row r="95" spans="1:16" x14ac:dyDescent="0.25">
      <c r="A95" s="127">
        <v>261</v>
      </c>
      <c r="B95" s="124" t="s">
        <v>100</v>
      </c>
      <c r="C95" s="38">
        <f>SUM(Ikärakenne[[#This Row],[0–5-vuotiaat]:[16 vuotta täyttäneet]])</f>
        <v>6837</v>
      </c>
      <c r="D95" s="41">
        <v>348</v>
      </c>
      <c r="E95" s="41">
        <v>48</v>
      </c>
      <c r="F95" s="41">
        <v>434</v>
      </c>
      <c r="G95" s="41">
        <v>213</v>
      </c>
      <c r="H95" s="41">
        <v>5794</v>
      </c>
      <c r="I95" s="41">
        <v>4168</v>
      </c>
      <c r="J95" s="136" cm="1">
        <f t="array" ref="J95">Ikäryhmähinnat[Ikä 0–5]*Ikärakenne[[#This Row],[0–5-vuotiaat]]</f>
        <v>3055304.2800000003</v>
      </c>
      <c r="K95" s="136" cm="1">
        <f t="array" ref="K95">Ikäryhmähinnat[Ikä 6]*Ikärakenne[[#This Row],[6 vuotiaat]]</f>
        <v>448122.24</v>
      </c>
      <c r="L95" s="136" cm="1">
        <f t="array" ref="L95">Ikäryhmähinnat[Ikä 7–12]*Ikärakenne[[#This Row],[7–12-vuotiaat]]</f>
        <v>3472490.42</v>
      </c>
      <c r="M95" s="136" cm="1">
        <f t="array" ref="M95">Ikäryhmähinnat[Ikä 13–15]*Ikärakenne[[#This Row],[13–15-vuotiaat]]</f>
        <v>2887551.54</v>
      </c>
      <c r="N95" s="136" cm="1">
        <f t="array" ref="N95">Ikäryhmähinnat[Ikä 16+]*Ikärakenne[[#This Row],[16 vuotta täyttäneet]]</f>
        <v>398163.68</v>
      </c>
      <c r="O95" s="136" cm="1">
        <f t="array" ref="O95">Ikäryhmähinnat[Ikä 18-64]*Ikärakenne[[#This Row],[18–64-vuotiaat]]</f>
        <v>359781.75999999995</v>
      </c>
      <c r="P95" s="178">
        <f>SUM(Ikärakenne[[#This Row],[Ikä 0–5]:[Ikä 18-64]])</f>
        <v>10621413.92</v>
      </c>
    </row>
    <row r="96" spans="1:16" x14ac:dyDescent="0.25">
      <c r="A96" s="127">
        <v>263</v>
      </c>
      <c r="B96" s="124" t="s">
        <v>101</v>
      </c>
      <c r="C96" s="38">
        <f>SUM(Ikärakenne[[#This Row],[0–5-vuotiaat]:[16 vuotta täyttäneet]])</f>
        <v>7354</v>
      </c>
      <c r="D96" s="41">
        <v>344</v>
      </c>
      <c r="E96" s="41">
        <v>69</v>
      </c>
      <c r="F96" s="41">
        <v>451</v>
      </c>
      <c r="G96" s="41">
        <v>248</v>
      </c>
      <c r="H96" s="41">
        <v>6242</v>
      </c>
      <c r="I96" s="41">
        <v>3600</v>
      </c>
      <c r="J96" s="136" cm="1">
        <f t="array" ref="J96">Ikäryhmähinnat[Ikä 0–5]*Ikärakenne[[#This Row],[0–5-vuotiaat]]</f>
        <v>3020185.8400000003</v>
      </c>
      <c r="K96" s="136" cm="1">
        <f t="array" ref="K96">Ikäryhmähinnat[Ikä 6]*Ikärakenne[[#This Row],[6 vuotiaat]]</f>
        <v>644175.72</v>
      </c>
      <c r="L96" s="136" cm="1">
        <f t="array" ref="L96">Ikäryhmähinnat[Ikä 7–12]*Ikärakenne[[#This Row],[7–12-vuotiaat]]</f>
        <v>3608509.63</v>
      </c>
      <c r="M96" s="136" cm="1">
        <f t="array" ref="M96">Ikäryhmähinnat[Ikä 13–15]*Ikärakenne[[#This Row],[13–15-vuotiaat]]</f>
        <v>3362031.84</v>
      </c>
      <c r="N96" s="136" cm="1">
        <f t="array" ref="N96">Ikäryhmähinnat[Ikä 16+]*Ikärakenne[[#This Row],[16 vuotta täyttäneet]]</f>
        <v>428950.24</v>
      </c>
      <c r="O96" s="136" cm="1">
        <f t="array" ref="O96">Ikäryhmähinnat[Ikä 18-64]*Ikärakenne[[#This Row],[18–64-vuotiaat]]</f>
        <v>310752</v>
      </c>
      <c r="P96" s="178">
        <f>SUM(Ikärakenne[[#This Row],[Ikä 0–5]:[Ikä 18-64]])</f>
        <v>11374605.270000001</v>
      </c>
    </row>
    <row r="97" spans="1:16" x14ac:dyDescent="0.25">
      <c r="A97" s="127">
        <v>265</v>
      </c>
      <c r="B97" s="124" t="s">
        <v>102</v>
      </c>
      <c r="C97" s="38">
        <f>SUM(Ikärakenne[[#This Row],[0–5-vuotiaat]:[16 vuotta täyttäneet]])</f>
        <v>1011</v>
      </c>
      <c r="D97" s="41">
        <v>41</v>
      </c>
      <c r="E97" s="41">
        <v>12</v>
      </c>
      <c r="F97" s="41">
        <v>53</v>
      </c>
      <c r="G97" s="41">
        <v>24</v>
      </c>
      <c r="H97" s="41">
        <v>881</v>
      </c>
      <c r="I97" s="41">
        <v>454</v>
      </c>
      <c r="J97" s="136" cm="1">
        <f t="array" ref="J97">Ikäryhmähinnat[Ikä 0–5]*Ikärakenne[[#This Row],[0–5-vuotiaat]]</f>
        <v>359964.01</v>
      </c>
      <c r="K97" s="136" cm="1">
        <f t="array" ref="K97">Ikäryhmähinnat[Ikä 6]*Ikärakenne[[#This Row],[6 vuotiaat]]</f>
        <v>112030.56</v>
      </c>
      <c r="L97" s="136" cm="1">
        <f t="array" ref="L97">Ikäryhmähinnat[Ikä 7–12]*Ikärakenne[[#This Row],[7–12-vuotiaat]]</f>
        <v>424059.89</v>
      </c>
      <c r="M97" s="136" cm="1">
        <f t="array" ref="M97">Ikäryhmähinnat[Ikä 13–15]*Ikärakenne[[#This Row],[13–15-vuotiaat]]</f>
        <v>325357.92</v>
      </c>
      <c r="N97" s="136" cm="1">
        <f t="array" ref="N97">Ikäryhmähinnat[Ikä 16+]*Ikärakenne[[#This Row],[16 vuotta täyttäneet]]</f>
        <v>60542.32</v>
      </c>
      <c r="O97" s="136" cm="1">
        <f t="array" ref="O97">Ikäryhmähinnat[Ikä 18-64]*Ikärakenne[[#This Row],[18–64-vuotiaat]]</f>
        <v>39189.279999999999</v>
      </c>
      <c r="P97" s="178">
        <f>SUM(Ikärakenne[[#This Row],[Ikä 0–5]:[Ikä 18-64]])</f>
        <v>1321143.98</v>
      </c>
    </row>
    <row r="98" spans="1:16" x14ac:dyDescent="0.25">
      <c r="A98" s="127">
        <v>271</v>
      </c>
      <c r="B98" s="124" t="s">
        <v>103</v>
      </c>
      <c r="C98" s="38">
        <f>SUM(Ikärakenne[[#This Row],[0–5-vuotiaat]:[16 vuotta täyttäneet]])</f>
        <v>6668</v>
      </c>
      <c r="D98" s="41">
        <v>246</v>
      </c>
      <c r="E98" s="41">
        <v>52</v>
      </c>
      <c r="F98" s="41">
        <v>355</v>
      </c>
      <c r="G98" s="41">
        <v>195</v>
      </c>
      <c r="H98" s="41">
        <v>5820</v>
      </c>
      <c r="I98" s="41">
        <v>3449</v>
      </c>
      <c r="J98" s="136" cm="1">
        <f t="array" ref="J98">Ikäryhmähinnat[Ikä 0–5]*Ikärakenne[[#This Row],[0–5-vuotiaat]]</f>
        <v>2159784.06</v>
      </c>
      <c r="K98" s="136" cm="1">
        <f t="array" ref="K98">Ikäryhmähinnat[Ikä 6]*Ikärakenne[[#This Row],[6 vuotiaat]]</f>
        <v>485465.75999999995</v>
      </c>
      <c r="L98" s="136" cm="1">
        <f t="array" ref="L98">Ikäryhmähinnat[Ikä 7–12]*Ikärakenne[[#This Row],[7–12-vuotiaat]]</f>
        <v>2840401.15</v>
      </c>
      <c r="M98" s="136" cm="1">
        <f t="array" ref="M98">Ikäryhmähinnat[Ikä 13–15]*Ikärakenne[[#This Row],[13–15-vuotiaat]]</f>
        <v>2643533.1</v>
      </c>
      <c r="N98" s="136" cm="1">
        <f t="array" ref="N98">Ikäryhmähinnat[Ikä 16+]*Ikärakenne[[#This Row],[16 vuotta täyttäneet]]</f>
        <v>399950.39999999997</v>
      </c>
      <c r="O98" s="136" cm="1">
        <f t="array" ref="O98">Ikäryhmähinnat[Ikä 18-64]*Ikärakenne[[#This Row],[18–64-vuotiaat]]</f>
        <v>297717.68</v>
      </c>
      <c r="P98" s="178">
        <f>SUM(Ikärakenne[[#This Row],[Ikä 0–5]:[Ikä 18-64]])</f>
        <v>8826852.1500000004</v>
      </c>
    </row>
    <row r="99" spans="1:16" x14ac:dyDescent="0.25">
      <c r="A99" s="127">
        <v>272</v>
      </c>
      <c r="B99" s="124" t="s">
        <v>104</v>
      </c>
      <c r="C99" s="38">
        <f>SUM(Ikärakenne[[#This Row],[0–5-vuotiaat]:[16 vuotta täyttäneet]])</f>
        <v>48367</v>
      </c>
      <c r="D99" s="41">
        <v>2912</v>
      </c>
      <c r="E99" s="41">
        <v>536</v>
      </c>
      <c r="F99" s="41">
        <v>3737</v>
      </c>
      <c r="G99" s="41">
        <v>1991</v>
      </c>
      <c r="H99" s="41">
        <v>39191</v>
      </c>
      <c r="I99" s="41">
        <v>26626</v>
      </c>
      <c r="J99" s="136" cm="1">
        <f t="array" ref="J99">Ikäryhmähinnat[Ikä 0–5]*Ikärakenne[[#This Row],[0–5-vuotiaat]]</f>
        <v>25566224.32</v>
      </c>
      <c r="K99" s="136" cm="1">
        <f t="array" ref="K99">Ikäryhmähinnat[Ikä 6]*Ikärakenne[[#This Row],[6 vuotiaat]]</f>
        <v>5004031.68</v>
      </c>
      <c r="L99" s="136" cm="1">
        <f t="array" ref="L99">Ikäryhmähinnat[Ikä 7–12]*Ikärakenne[[#This Row],[7–12-vuotiaat]]</f>
        <v>29900222.809999999</v>
      </c>
      <c r="M99" s="136" cm="1">
        <f t="array" ref="M99">Ikäryhmähinnat[Ikä 13–15]*Ikärakenne[[#This Row],[13–15-vuotiaat]]</f>
        <v>26991150.780000001</v>
      </c>
      <c r="N99" s="136" cm="1">
        <f t="array" ref="N99">Ikäryhmähinnat[Ikä 16+]*Ikärakenne[[#This Row],[16 vuotta täyttäneet]]</f>
        <v>2693205.52</v>
      </c>
      <c r="O99" s="136" cm="1">
        <f t="array" ref="O99">Ikäryhmähinnat[Ikä 18-64]*Ikärakenne[[#This Row],[18–64-vuotiaat]]</f>
        <v>2298356.3199999998</v>
      </c>
      <c r="P99" s="178">
        <f>SUM(Ikärakenne[[#This Row],[Ikä 0–5]:[Ikä 18-64]])</f>
        <v>92453191.429999992</v>
      </c>
    </row>
    <row r="100" spans="1:16" x14ac:dyDescent="0.25">
      <c r="A100" s="127">
        <v>273</v>
      </c>
      <c r="B100" s="124" t="s">
        <v>105</v>
      </c>
      <c r="C100" s="38">
        <f>SUM(Ikärakenne[[#This Row],[0–5-vuotiaat]:[16 vuotta täyttäneet]])</f>
        <v>3987</v>
      </c>
      <c r="D100" s="41">
        <v>189</v>
      </c>
      <c r="E100" s="41">
        <v>33</v>
      </c>
      <c r="F100" s="41">
        <v>279</v>
      </c>
      <c r="G100" s="41">
        <v>151</v>
      </c>
      <c r="H100" s="41">
        <v>3335</v>
      </c>
      <c r="I100" s="41">
        <v>2133</v>
      </c>
      <c r="J100" s="136" cm="1">
        <f t="array" ref="J100">Ikäryhmähinnat[Ikä 0–5]*Ikärakenne[[#This Row],[0–5-vuotiaat]]</f>
        <v>1659346.29</v>
      </c>
      <c r="K100" s="136" cm="1">
        <f t="array" ref="K100">Ikäryhmähinnat[Ikä 6]*Ikärakenne[[#This Row],[6 vuotiaat]]</f>
        <v>308084.03999999998</v>
      </c>
      <c r="L100" s="136" cm="1">
        <f t="array" ref="L100">Ikäryhmähinnat[Ikä 7–12]*Ikärakenne[[#This Row],[7–12-vuotiaat]]</f>
        <v>2232315.27</v>
      </c>
      <c r="M100" s="136" cm="1">
        <f t="array" ref="M100">Ikäryhmähinnat[Ikä 13–15]*Ikärakenne[[#This Row],[13–15-vuotiaat]]</f>
        <v>2047043.58</v>
      </c>
      <c r="N100" s="136" cm="1">
        <f t="array" ref="N100">Ikäryhmähinnat[Ikä 16+]*Ikärakenne[[#This Row],[16 vuotta täyttäneet]]</f>
        <v>229181.19999999998</v>
      </c>
      <c r="O100" s="136" cm="1">
        <f t="array" ref="O100">Ikäryhmähinnat[Ikä 18-64]*Ikärakenne[[#This Row],[18–64-vuotiaat]]</f>
        <v>184120.56</v>
      </c>
      <c r="P100" s="178">
        <f>SUM(Ikärakenne[[#This Row],[Ikä 0–5]:[Ikä 18-64]])</f>
        <v>6660090.9399999995</v>
      </c>
    </row>
    <row r="101" spans="1:16" x14ac:dyDescent="0.25">
      <c r="A101" s="127">
        <v>275</v>
      </c>
      <c r="B101" s="124" t="s">
        <v>106</v>
      </c>
      <c r="C101" s="38">
        <f>SUM(Ikärakenne[[#This Row],[0–5-vuotiaat]:[16 vuotta täyttäneet]])</f>
        <v>2441</v>
      </c>
      <c r="D101" s="41">
        <v>89</v>
      </c>
      <c r="E101" s="41">
        <v>20</v>
      </c>
      <c r="F101" s="41">
        <v>132</v>
      </c>
      <c r="G101" s="41">
        <v>88</v>
      </c>
      <c r="H101" s="41">
        <v>2112</v>
      </c>
      <c r="I101" s="41">
        <v>1154</v>
      </c>
      <c r="J101" s="136" cm="1">
        <f t="array" ref="J101">Ikäryhmähinnat[Ikä 0–5]*Ikärakenne[[#This Row],[0–5-vuotiaat]]</f>
        <v>781385.29</v>
      </c>
      <c r="K101" s="136" cm="1">
        <f t="array" ref="K101">Ikäryhmähinnat[Ikä 6]*Ikärakenne[[#This Row],[6 vuotiaat]]</f>
        <v>186717.59999999998</v>
      </c>
      <c r="L101" s="136" cm="1">
        <f t="array" ref="L101">Ikäryhmähinnat[Ikä 7–12]*Ikärakenne[[#This Row],[7–12-vuotiaat]]</f>
        <v>1056149.1599999999</v>
      </c>
      <c r="M101" s="136" cm="1">
        <f t="array" ref="M101">Ikäryhmähinnat[Ikä 13–15]*Ikärakenne[[#This Row],[13–15-vuotiaat]]</f>
        <v>1192979.04</v>
      </c>
      <c r="N101" s="136" cm="1">
        <f t="array" ref="N101">Ikäryhmähinnat[Ikä 16+]*Ikärakenne[[#This Row],[16 vuotta täyttäneet]]</f>
        <v>145136.63999999998</v>
      </c>
      <c r="O101" s="136" cm="1">
        <f t="array" ref="O101">Ikäryhmähinnat[Ikä 18-64]*Ikärakenne[[#This Row],[18–64-vuotiaat]]</f>
        <v>99613.28</v>
      </c>
      <c r="P101" s="178">
        <f>SUM(Ikärakenne[[#This Row],[Ikä 0–5]:[Ikä 18-64]])</f>
        <v>3461981.01</v>
      </c>
    </row>
    <row r="102" spans="1:16" x14ac:dyDescent="0.25">
      <c r="A102" s="127">
        <v>276</v>
      </c>
      <c r="B102" s="124" t="s">
        <v>107</v>
      </c>
      <c r="C102" s="38">
        <f>SUM(Ikärakenne[[#This Row],[0–5-vuotiaat]:[16 vuotta täyttäneet]])</f>
        <v>15071</v>
      </c>
      <c r="D102" s="41">
        <v>1009</v>
      </c>
      <c r="E102" s="41">
        <v>182</v>
      </c>
      <c r="F102" s="41">
        <v>1309</v>
      </c>
      <c r="G102" s="41">
        <v>696</v>
      </c>
      <c r="H102" s="41">
        <v>11875</v>
      </c>
      <c r="I102" s="41">
        <v>8484</v>
      </c>
      <c r="J102" s="136" cm="1">
        <f t="array" ref="J102">Ikäryhmähinnat[Ikä 0–5]*Ikärakenne[[#This Row],[0–5-vuotiaat]]</f>
        <v>8858626.4900000002</v>
      </c>
      <c r="K102" s="136" cm="1">
        <f t="array" ref="K102">Ikäryhmähinnat[Ikä 6]*Ikärakenne[[#This Row],[6 vuotiaat]]</f>
        <v>1699130.16</v>
      </c>
      <c r="L102" s="136" cm="1">
        <f t="array" ref="L102">Ikäryhmähinnat[Ikä 7–12]*Ikärakenne[[#This Row],[7–12-vuotiaat]]</f>
        <v>10473479.17</v>
      </c>
      <c r="M102" s="136" cm="1">
        <f t="array" ref="M102">Ikäryhmähinnat[Ikä 13–15]*Ikärakenne[[#This Row],[13–15-vuotiaat]]</f>
        <v>9435379.6799999997</v>
      </c>
      <c r="N102" s="136" cm="1">
        <f t="array" ref="N102">Ikäryhmähinnat[Ikä 16+]*Ikärakenne[[#This Row],[16 vuotta täyttäneet]]</f>
        <v>816050</v>
      </c>
      <c r="O102" s="136" cm="1">
        <f t="array" ref="O102">Ikäryhmähinnat[Ikä 18-64]*Ikärakenne[[#This Row],[18–64-vuotiaat]]</f>
        <v>732338.87999999989</v>
      </c>
      <c r="P102" s="178">
        <f>SUM(Ikärakenne[[#This Row],[Ikä 0–5]:[Ikä 18-64]])</f>
        <v>32015004.379999999</v>
      </c>
    </row>
    <row r="103" spans="1:16" x14ac:dyDescent="0.25">
      <c r="A103" s="127">
        <v>280</v>
      </c>
      <c r="B103" s="124" t="s">
        <v>108</v>
      </c>
      <c r="C103" s="38">
        <f>SUM(Ikärakenne[[#This Row],[0–5-vuotiaat]:[16 vuotta täyttäneet]])</f>
        <v>1986</v>
      </c>
      <c r="D103" s="41">
        <v>73</v>
      </c>
      <c r="E103" s="41">
        <v>16</v>
      </c>
      <c r="F103" s="41">
        <v>130</v>
      </c>
      <c r="G103" s="41">
        <v>75</v>
      </c>
      <c r="H103" s="41">
        <v>1692</v>
      </c>
      <c r="I103" s="41">
        <v>1034</v>
      </c>
      <c r="J103" s="136" cm="1">
        <f t="array" ref="J103">Ikäryhmähinnat[Ikä 0–5]*Ikärakenne[[#This Row],[0–5-vuotiaat]]</f>
        <v>640911.53</v>
      </c>
      <c r="K103" s="136" cm="1">
        <f t="array" ref="K103">Ikäryhmähinnat[Ikä 6]*Ikärakenne[[#This Row],[6 vuotiaat]]</f>
        <v>149374.07999999999</v>
      </c>
      <c r="L103" s="136" cm="1">
        <f t="array" ref="L103">Ikäryhmähinnat[Ikä 7–12]*Ikärakenne[[#This Row],[7–12-vuotiaat]]</f>
        <v>1040146.9</v>
      </c>
      <c r="M103" s="136" cm="1">
        <f t="array" ref="M103">Ikäryhmähinnat[Ikä 13–15]*Ikärakenne[[#This Row],[13–15-vuotiaat]]</f>
        <v>1016743.5</v>
      </c>
      <c r="N103" s="136" cm="1">
        <f t="array" ref="N103">Ikäryhmähinnat[Ikä 16+]*Ikärakenne[[#This Row],[16 vuotta täyttäneet]]</f>
        <v>116274.24000000001</v>
      </c>
      <c r="O103" s="136" cm="1">
        <f t="array" ref="O103">Ikäryhmähinnat[Ikä 18-64]*Ikärakenne[[#This Row],[18–64-vuotiaat]]</f>
        <v>89254.87999999999</v>
      </c>
      <c r="P103" s="178">
        <f>SUM(Ikärakenne[[#This Row],[Ikä 0–5]:[Ikä 18-64]])</f>
        <v>3052705.13</v>
      </c>
    </row>
    <row r="104" spans="1:16" x14ac:dyDescent="0.25">
      <c r="A104" s="127">
        <v>284</v>
      </c>
      <c r="B104" s="124" t="s">
        <v>109</v>
      </c>
      <c r="C104" s="38">
        <f>SUM(Ikärakenne[[#This Row],[0–5-vuotiaat]:[16 vuotta täyttäneet]])</f>
        <v>2186</v>
      </c>
      <c r="D104" s="41">
        <v>90</v>
      </c>
      <c r="E104" s="41">
        <v>21</v>
      </c>
      <c r="F104" s="41">
        <v>117</v>
      </c>
      <c r="G104" s="41">
        <v>70</v>
      </c>
      <c r="H104" s="41">
        <v>1888</v>
      </c>
      <c r="I104" s="41">
        <v>1094</v>
      </c>
      <c r="J104" s="136" cm="1">
        <f t="array" ref="J104">Ikäryhmähinnat[Ikä 0–5]*Ikärakenne[[#This Row],[0–5-vuotiaat]]</f>
        <v>790164.9</v>
      </c>
      <c r="K104" s="136" cm="1">
        <f t="array" ref="K104">Ikäryhmähinnat[Ikä 6]*Ikärakenne[[#This Row],[6 vuotiaat]]</f>
        <v>196053.47999999998</v>
      </c>
      <c r="L104" s="136" cm="1">
        <f t="array" ref="L104">Ikäryhmähinnat[Ikä 7–12]*Ikärakenne[[#This Row],[7–12-vuotiaat]]</f>
        <v>936132.21</v>
      </c>
      <c r="M104" s="136" cm="1">
        <f t="array" ref="M104">Ikäryhmähinnat[Ikä 13–15]*Ikärakenne[[#This Row],[13–15-vuotiaat]]</f>
        <v>948960.6</v>
      </c>
      <c r="N104" s="136" cm="1">
        <f t="array" ref="N104">Ikäryhmähinnat[Ikä 16+]*Ikärakenne[[#This Row],[16 vuotta täyttäneet]]</f>
        <v>129743.36</v>
      </c>
      <c r="O104" s="136" cm="1">
        <f t="array" ref="O104">Ikäryhmähinnat[Ikä 18-64]*Ikärakenne[[#This Row],[18–64-vuotiaat]]</f>
        <v>94434.079999999987</v>
      </c>
      <c r="P104" s="178">
        <f>SUM(Ikärakenne[[#This Row],[Ikä 0–5]:[Ikä 18-64]])</f>
        <v>3095488.63</v>
      </c>
    </row>
    <row r="105" spans="1:16" x14ac:dyDescent="0.25">
      <c r="A105" s="127">
        <v>285</v>
      </c>
      <c r="B105" s="124" t="s">
        <v>110</v>
      </c>
      <c r="C105" s="38">
        <f>SUM(Ikärakenne[[#This Row],[0–5-vuotiaat]:[16 vuotta täyttäneet]])</f>
        <v>50210</v>
      </c>
      <c r="D105" s="41">
        <v>1826</v>
      </c>
      <c r="E105" s="41">
        <v>372</v>
      </c>
      <c r="F105" s="41">
        <v>2695</v>
      </c>
      <c r="G105" s="41">
        <v>1583</v>
      </c>
      <c r="H105" s="41">
        <v>43734</v>
      </c>
      <c r="I105" s="41">
        <v>27902</v>
      </c>
      <c r="J105" s="136" cm="1">
        <f t="array" ref="J105">Ikäryhmähinnat[Ikä 0–5]*Ikärakenne[[#This Row],[0–5-vuotiaat]]</f>
        <v>16031567.860000001</v>
      </c>
      <c r="K105" s="136" cm="1">
        <f t="array" ref="K105">Ikäryhmähinnat[Ikä 6]*Ikärakenne[[#This Row],[6 vuotiaat]]</f>
        <v>3472947.36</v>
      </c>
      <c r="L105" s="136" cm="1">
        <f t="array" ref="L105">Ikäryhmähinnat[Ikä 7–12]*Ikärakenne[[#This Row],[7–12-vuotiaat]]</f>
        <v>21563045.350000001</v>
      </c>
      <c r="M105" s="136" cm="1">
        <f t="array" ref="M105">Ikäryhmähinnat[Ikä 13–15]*Ikärakenne[[#This Row],[13–15-vuotiaat]]</f>
        <v>21460066.140000001</v>
      </c>
      <c r="N105" s="136" cm="1">
        <f t="array" ref="N105">Ikäryhmähinnat[Ikä 16+]*Ikärakenne[[#This Row],[16 vuotta täyttäneet]]</f>
        <v>3005400.48</v>
      </c>
      <c r="O105" s="136" cm="1">
        <f t="array" ref="O105">Ikäryhmähinnat[Ikä 18-64]*Ikärakenne[[#This Row],[18–64-vuotiaat]]</f>
        <v>2408500.6399999997</v>
      </c>
      <c r="P105" s="178">
        <f>SUM(Ikärakenne[[#This Row],[Ikä 0–5]:[Ikä 18-64]])</f>
        <v>67941527.829999998</v>
      </c>
    </row>
    <row r="106" spans="1:16" x14ac:dyDescent="0.25">
      <c r="A106" s="127">
        <v>286</v>
      </c>
      <c r="B106" s="124" t="s">
        <v>111</v>
      </c>
      <c r="C106" s="38">
        <f>SUM(Ikärakenne[[#This Row],[0–5-vuotiaat]:[16 vuotta täyttäneet]])</f>
        <v>78386</v>
      </c>
      <c r="D106" s="41">
        <v>2939</v>
      </c>
      <c r="E106" s="41">
        <v>557</v>
      </c>
      <c r="F106" s="41">
        <v>4355</v>
      </c>
      <c r="G106" s="41">
        <v>2379</v>
      </c>
      <c r="H106" s="41">
        <v>68156</v>
      </c>
      <c r="I106" s="41">
        <v>42524</v>
      </c>
      <c r="J106" s="136" cm="1">
        <f t="array" ref="J106">Ikäryhmähinnat[Ikä 0–5]*Ikärakenne[[#This Row],[0–5-vuotiaat]]</f>
        <v>25803273.790000003</v>
      </c>
      <c r="K106" s="136" cm="1">
        <f t="array" ref="K106">Ikäryhmähinnat[Ikä 6]*Ikärakenne[[#This Row],[6 vuotiaat]]</f>
        <v>5200085.1599999992</v>
      </c>
      <c r="L106" s="136" cm="1">
        <f t="array" ref="L106">Ikäryhmähinnat[Ikä 7–12]*Ikärakenne[[#This Row],[7–12-vuotiaat]]</f>
        <v>34844921.149999999</v>
      </c>
      <c r="M106" s="136" cm="1">
        <f t="array" ref="M106">Ikäryhmähinnat[Ikä 13–15]*Ikärakenne[[#This Row],[13–15-vuotiaat]]</f>
        <v>32251103.82</v>
      </c>
      <c r="N106" s="136" cm="1">
        <f t="array" ref="N106">Ikäryhmähinnat[Ikä 16+]*Ikärakenne[[#This Row],[16 vuotta täyttäneet]]</f>
        <v>4683680.32</v>
      </c>
      <c r="O106" s="136" cm="1">
        <f t="array" ref="O106">Ikäryhmähinnat[Ikä 18-64]*Ikärakenne[[#This Row],[18–64-vuotiaat]]</f>
        <v>3670671.6799999997</v>
      </c>
      <c r="P106" s="178">
        <f>SUM(Ikärakenne[[#This Row],[Ikä 0–5]:[Ikä 18-64]])</f>
        <v>106453735.92000002</v>
      </c>
    </row>
    <row r="107" spans="1:16" x14ac:dyDescent="0.25">
      <c r="A107" s="127">
        <v>287</v>
      </c>
      <c r="B107" s="124" t="s">
        <v>112</v>
      </c>
      <c r="C107" s="38">
        <f>SUM(Ikärakenne[[#This Row],[0–5-vuotiaat]:[16 vuotta täyttäneet]])</f>
        <v>6121</v>
      </c>
      <c r="D107" s="41">
        <v>250</v>
      </c>
      <c r="E107" s="41">
        <v>42</v>
      </c>
      <c r="F107" s="41">
        <v>332</v>
      </c>
      <c r="G107" s="41">
        <v>193</v>
      </c>
      <c r="H107" s="41">
        <v>5304</v>
      </c>
      <c r="I107" s="41">
        <v>2839</v>
      </c>
      <c r="J107" s="136" cm="1">
        <f t="array" ref="J107">Ikäryhmähinnat[Ikä 0–5]*Ikärakenne[[#This Row],[0–5-vuotiaat]]</f>
        <v>2194902.5</v>
      </c>
      <c r="K107" s="136" cm="1">
        <f t="array" ref="K107">Ikäryhmähinnat[Ikä 6]*Ikärakenne[[#This Row],[6 vuotiaat]]</f>
        <v>392106.95999999996</v>
      </c>
      <c r="L107" s="136" cm="1">
        <f t="array" ref="L107">Ikäryhmähinnat[Ikä 7–12]*Ikärakenne[[#This Row],[7–12-vuotiaat]]</f>
        <v>2656375.16</v>
      </c>
      <c r="M107" s="136" cm="1">
        <f t="array" ref="M107">Ikäryhmähinnat[Ikä 13–15]*Ikärakenne[[#This Row],[13–15-vuotiaat]]</f>
        <v>2616419.94</v>
      </c>
      <c r="N107" s="136" cm="1">
        <f t="array" ref="N107">Ikäryhmähinnat[Ikä 16+]*Ikärakenne[[#This Row],[16 vuotta täyttäneet]]</f>
        <v>364490.88</v>
      </c>
      <c r="O107" s="136" cm="1">
        <f t="array" ref="O107">Ikäryhmähinnat[Ikä 18-64]*Ikärakenne[[#This Row],[18–64-vuotiaat]]</f>
        <v>245062.47999999998</v>
      </c>
      <c r="P107" s="178">
        <f>SUM(Ikärakenne[[#This Row],[Ikä 0–5]:[Ikä 18-64]])</f>
        <v>8469357.9199999999</v>
      </c>
    </row>
    <row r="108" spans="1:16" x14ac:dyDescent="0.25">
      <c r="A108" s="127">
        <v>288</v>
      </c>
      <c r="B108" s="124" t="s">
        <v>113</v>
      </c>
      <c r="C108" s="38">
        <f>SUM(Ikärakenne[[#This Row],[0–5-vuotiaat]:[16 vuotta täyttäneet]])</f>
        <v>6342</v>
      </c>
      <c r="D108" s="41">
        <v>356</v>
      </c>
      <c r="E108" s="41">
        <v>60</v>
      </c>
      <c r="F108" s="41">
        <v>433</v>
      </c>
      <c r="G108" s="41">
        <v>261</v>
      </c>
      <c r="H108" s="41">
        <v>5232</v>
      </c>
      <c r="I108" s="41">
        <v>3334</v>
      </c>
      <c r="J108" s="136" cm="1">
        <f t="array" ref="J108">Ikäryhmähinnat[Ikä 0–5]*Ikärakenne[[#This Row],[0–5-vuotiaat]]</f>
        <v>3125541.16</v>
      </c>
      <c r="K108" s="136" cm="1">
        <f t="array" ref="K108">Ikäryhmähinnat[Ikä 6]*Ikärakenne[[#This Row],[6 vuotiaat]]</f>
        <v>560152.79999999993</v>
      </c>
      <c r="L108" s="136" cm="1">
        <f t="array" ref="L108">Ikäryhmähinnat[Ikä 7–12]*Ikärakenne[[#This Row],[7–12-vuotiaat]]</f>
        <v>3464489.29</v>
      </c>
      <c r="M108" s="136" cm="1">
        <f t="array" ref="M108">Ikäryhmähinnat[Ikä 13–15]*Ikärakenne[[#This Row],[13–15-vuotiaat]]</f>
        <v>3538267.38</v>
      </c>
      <c r="N108" s="136" cm="1">
        <f t="array" ref="N108">Ikäryhmähinnat[Ikä 16+]*Ikärakenne[[#This Row],[16 vuotta täyttäneet]]</f>
        <v>359543.03999999998</v>
      </c>
      <c r="O108" s="136" cm="1">
        <f t="array" ref="O108">Ikäryhmähinnat[Ikä 18-64]*Ikärakenne[[#This Row],[18–64-vuotiaat]]</f>
        <v>287790.88</v>
      </c>
      <c r="P108" s="178">
        <f>SUM(Ikärakenne[[#This Row],[Ikä 0–5]:[Ikä 18-64]])</f>
        <v>11335784.549999999</v>
      </c>
    </row>
    <row r="109" spans="1:16" x14ac:dyDescent="0.25">
      <c r="A109" s="127">
        <v>290</v>
      </c>
      <c r="B109" s="124" t="s">
        <v>114</v>
      </c>
      <c r="C109" s="38">
        <f>SUM(Ikärakenne[[#This Row],[0–5-vuotiaat]:[16 vuotta täyttäneet]])</f>
        <v>7483</v>
      </c>
      <c r="D109" s="41">
        <v>221</v>
      </c>
      <c r="E109" s="41">
        <v>36</v>
      </c>
      <c r="F109" s="41">
        <v>325</v>
      </c>
      <c r="G109" s="41">
        <v>226</v>
      </c>
      <c r="H109" s="41">
        <v>6675</v>
      </c>
      <c r="I109" s="41">
        <v>3474</v>
      </c>
      <c r="J109" s="136" cm="1">
        <f t="array" ref="J109">Ikäryhmähinnat[Ikä 0–5]*Ikärakenne[[#This Row],[0–5-vuotiaat]]</f>
        <v>1940293.81</v>
      </c>
      <c r="K109" s="136" cm="1">
        <f t="array" ref="K109">Ikäryhmähinnat[Ikä 6]*Ikärakenne[[#This Row],[6 vuotiaat]]</f>
        <v>336091.68</v>
      </c>
      <c r="L109" s="136" cm="1">
        <f t="array" ref="L109">Ikäryhmähinnat[Ikä 7–12]*Ikärakenne[[#This Row],[7–12-vuotiaat]]</f>
        <v>2600367.25</v>
      </c>
      <c r="M109" s="136" cm="1">
        <f t="array" ref="M109">Ikäryhmähinnat[Ikä 13–15]*Ikärakenne[[#This Row],[13–15-vuotiaat]]</f>
        <v>3063787.08</v>
      </c>
      <c r="N109" s="136" cm="1">
        <f t="array" ref="N109">Ikäryhmähinnat[Ikä 16+]*Ikärakenne[[#This Row],[16 vuotta täyttäneet]]</f>
        <v>458706</v>
      </c>
      <c r="O109" s="136" cm="1">
        <f t="array" ref="O109">Ikäryhmähinnat[Ikä 18-64]*Ikärakenne[[#This Row],[18–64-vuotiaat]]</f>
        <v>299875.68</v>
      </c>
      <c r="P109" s="178">
        <f>SUM(Ikärakenne[[#This Row],[Ikä 0–5]:[Ikä 18-64]])</f>
        <v>8699121.5</v>
      </c>
    </row>
    <row r="110" spans="1:16" x14ac:dyDescent="0.25">
      <c r="A110" s="127">
        <v>291</v>
      </c>
      <c r="B110" s="124" t="s">
        <v>115</v>
      </c>
      <c r="C110" s="38">
        <f>SUM(Ikärakenne[[#This Row],[0–5-vuotiaat]:[16 vuotta täyttäneet]])</f>
        <v>2038</v>
      </c>
      <c r="D110" s="41">
        <v>47</v>
      </c>
      <c r="E110" s="41">
        <v>15</v>
      </c>
      <c r="F110" s="41">
        <v>71</v>
      </c>
      <c r="G110" s="41">
        <v>48</v>
      </c>
      <c r="H110" s="41">
        <v>1857</v>
      </c>
      <c r="I110" s="41">
        <v>861</v>
      </c>
      <c r="J110" s="136" cm="1">
        <f t="array" ref="J110">Ikäryhmähinnat[Ikä 0–5]*Ikärakenne[[#This Row],[0–5-vuotiaat]]</f>
        <v>412641.67000000004</v>
      </c>
      <c r="K110" s="136" cm="1">
        <f t="array" ref="K110">Ikäryhmähinnat[Ikä 6]*Ikärakenne[[#This Row],[6 vuotiaat]]</f>
        <v>140038.19999999998</v>
      </c>
      <c r="L110" s="136" cm="1">
        <f t="array" ref="L110">Ikäryhmähinnat[Ikä 7–12]*Ikärakenne[[#This Row],[7–12-vuotiaat]]</f>
        <v>568080.23</v>
      </c>
      <c r="M110" s="136" cm="1">
        <f t="array" ref="M110">Ikäryhmähinnat[Ikä 13–15]*Ikärakenne[[#This Row],[13–15-vuotiaat]]</f>
        <v>650715.84</v>
      </c>
      <c r="N110" s="136" cm="1">
        <f t="array" ref="N110">Ikäryhmähinnat[Ikä 16+]*Ikärakenne[[#This Row],[16 vuotta täyttäneet]]</f>
        <v>127613.04</v>
      </c>
      <c r="O110" s="136" cm="1">
        <f t="array" ref="O110">Ikäryhmähinnat[Ikä 18-64]*Ikärakenne[[#This Row],[18–64-vuotiaat]]</f>
        <v>74321.51999999999</v>
      </c>
      <c r="P110" s="178">
        <f>SUM(Ikärakenne[[#This Row],[Ikä 0–5]:[Ikä 18-64]])</f>
        <v>1973410.5</v>
      </c>
    </row>
    <row r="111" spans="1:16" x14ac:dyDescent="0.25">
      <c r="A111" s="127">
        <v>297</v>
      </c>
      <c r="B111" s="124" t="s">
        <v>116</v>
      </c>
      <c r="C111" s="38">
        <f>SUM(Ikärakenne[[#This Row],[0–5-vuotiaat]:[16 vuotta täyttäneet]])</f>
        <v>125666</v>
      </c>
      <c r="D111" s="41">
        <v>6301</v>
      </c>
      <c r="E111" s="41">
        <v>1084</v>
      </c>
      <c r="F111" s="41">
        <v>7479</v>
      </c>
      <c r="G111" s="41">
        <v>3863</v>
      </c>
      <c r="H111" s="41">
        <v>106939</v>
      </c>
      <c r="I111" s="41">
        <v>75954</v>
      </c>
      <c r="J111" s="136" cm="1">
        <f t="array" ref="J111">Ikäryhmähinnat[Ikä 0–5]*Ikärakenne[[#This Row],[0–5-vuotiaat]]</f>
        <v>55320322.610000007</v>
      </c>
      <c r="K111" s="136" cm="1">
        <f t="array" ref="K111">Ikäryhmähinnat[Ikä 6]*Ikärakenne[[#This Row],[6 vuotiaat]]</f>
        <v>10120093.92</v>
      </c>
      <c r="L111" s="136" cm="1">
        <f t="array" ref="L111">Ikäryhmähinnat[Ikä 7–12]*Ikärakenne[[#This Row],[7–12-vuotiaat]]</f>
        <v>59840451.270000003</v>
      </c>
      <c r="M111" s="136" cm="1">
        <f t="array" ref="M111">Ikäryhmähinnat[Ikä 13–15]*Ikärakenne[[#This Row],[13–15-vuotiaat]]</f>
        <v>52369068.539999999</v>
      </c>
      <c r="N111" s="136" cm="1">
        <f t="array" ref="N111">Ikäryhmähinnat[Ikä 16+]*Ikärakenne[[#This Row],[16 vuotta täyttäneet]]</f>
        <v>7348848.0800000001</v>
      </c>
      <c r="O111" s="136" cm="1">
        <f t="array" ref="O111">Ikäryhmähinnat[Ikä 18-64]*Ikärakenne[[#This Row],[18–64-vuotiaat]]</f>
        <v>6556349.2799999993</v>
      </c>
      <c r="P111" s="178">
        <f>SUM(Ikärakenne[[#This Row],[Ikä 0–5]:[Ikä 18-64]])</f>
        <v>191555133.70000002</v>
      </c>
    </row>
    <row r="112" spans="1:16" x14ac:dyDescent="0.25">
      <c r="A112" s="124">
        <v>300</v>
      </c>
      <c r="B112" s="124" t="s">
        <v>117</v>
      </c>
      <c r="C112" s="38">
        <f>SUM(Ikärakenne[[#This Row],[0–5-vuotiaat]:[16 vuotta täyttäneet]])</f>
        <v>3335</v>
      </c>
      <c r="D112" s="38">
        <v>124</v>
      </c>
      <c r="E112" s="38">
        <v>25</v>
      </c>
      <c r="F112" s="38">
        <v>186</v>
      </c>
      <c r="G112" s="38">
        <v>111</v>
      </c>
      <c r="H112" s="38">
        <v>2889</v>
      </c>
      <c r="I112" s="41">
        <v>1659</v>
      </c>
      <c r="J112" s="136" cm="1">
        <f t="array" ref="J112">Ikäryhmähinnat[Ikä 0–5]*Ikärakenne[[#This Row],[0–5-vuotiaat]]</f>
        <v>1088671.6400000001</v>
      </c>
      <c r="K112" s="136" cm="1">
        <f t="array" ref="K112">Ikäryhmähinnat[Ikä 6]*Ikärakenne[[#This Row],[6 vuotiaat]]</f>
        <v>233396.99999999997</v>
      </c>
      <c r="L112" s="136" cm="1">
        <f t="array" ref="L112">Ikäryhmähinnat[Ikä 7–12]*Ikärakenne[[#This Row],[7–12-vuotiaat]]</f>
        <v>1488210.18</v>
      </c>
      <c r="M112" s="136" cm="1">
        <f t="array" ref="M112">Ikäryhmähinnat[Ikä 13–15]*Ikärakenne[[#This Row],[13–15-vuotiaat]]</f>
        <v>1504780.38</v>
      </c>
      <c r="N112" s="136" cm="1">
        <f t="array" ref="N112">Ikäryhmähinnat[Ikä 16+]*Ikärakenne[[#This Row],[16 vuotta täyttäneet]]</f>
        <v>198532.08</v>
      </c>
      <c r="O112" s="136" cm="1">
        <f t="array" ref="O112">Ikäryhmähinnat[Ikä 18-64]*Ikärakenne[[#This Row],[18–64-vuotiaat]]</f>
        <v>143204.87999999998</v>
      </c>
      <c r="P112" s="178">
        <f>SUM(Ikärakenne[[#This Row],[Ikä 0–5]:[Ikä 18-64]])</f>
        <v>4656796.16</v>
      </c>
    </row>
    <row r="113" spans="1:16" x14ac:dyDescent="0.25">
      <c r="A113" s="127">
        <v>301</v>
      </c>
      <c r="B113" s="124" t="s">
        <v>118</v>
      </c>
      <c r="C113" s="38">
        <f>SUM(Ikärakenne[[#This Row],[0–5-vuotiaat]:[16 vuotta täyttäneet]])</f>
        <v>19509</v>
      </c>
      <c r="D113" s="41">
        <v>806</v>
      </c>
      <c r="E113" s="41">
        <v>162</v>
      </c>
      <c r="F113" s="41">
        <v>1253</v>
      </c>
      <c r="G113" s="41">
        <v>716</v>
      </c>
      <c r="H113" s="41">
        <v>16572</v>
      </c>
      <c r="I113" s="41">
        <v>9759</v>
      </c>
      <c r="J113" s="136" cm="1">
        <f t="array" ref="J113">Ikäryhmähinnat[Ikä 0–5]*Ikärakenne[[#This Row],[0–5-vuotiaat]]</f>
        <v>7076365.6600000001</v>
      </c>
      <c r="K113" s="136" cm="1">
        <f t="array" ref="K113">Ikäryhmähinnat[Ikä 6]*Ikärakenne[[#This Row],[6 vuotiaat]]</f>
        <v>1512412.5599999998</v>
      </c>
      <c r="L113" s="136" cm="1">
        <f t="array" ref="L113">Ikäryhmähinnat[Ikä 7–12]*Ikärakenne[[#This Row],[7–12-vuotiaat]]</f>
        <v>10025415.890000001</v>
      </c>
      <c r="M113" s="136" cm="1">
        <f t="array" ref="M113">Ikäryhmähinnat[Ikä 13–15]*Ikärakenne[[#This Row],[13–15-vuotiaat]]</f>
        <v>9706511.2799999993</v>
      </c>
      <c r="N113" s="136" cm="1">
        <f t="array" ref="N113">Ikäryhmähinnat[Ikä 16+]*Ikärakenne[[#This Row],[16 vuotta täyttäneet]]</f>
        <v>1138827.8400000001</v>
      </c>
      <c r="O113" s="136" cm="1">
        <f t="array" ref="O113">Ikäryhmähinnat[Ikä 18-64]*Ikärakenne[[#This Row],[18–64-vuotiaat]]</f>
        <v>842396.87999999989</v>
      </c>
      <c r="P113" s="178">
        <f>SUM(Ikärakenne[[#This Row],[Ikä 0–5]:[Ikä 18-64]])</f>
        <v>30301930.109999999</v>
      </c>
    </row>
    <row r="114" spans="1:16" x14ac:dyDescent="0.25">
      <c r="A114" s="127">
        <v>304</v>
      </c>
      <c r="B114" s="124" t="s">
        <v>119</v>
      </c>
      <c r="C114" s="38">
        <f>SUM(Ikärakenne[[#This Row],[0–5-vuotiaat]:[16 vuotta täyttäneet]])</f>
        <v>970</v>
      </c>
      <c r="D114" s="38">
        <v>19</v>
      </c>
      <c r="E114" s="135">
        <v>5</v>
      </c>
      <c r="F114" s="135">
        <v>35</v>
      </c>
      <c r="G114" s="135">
        <v>16</v>
      </c>
      <c r="H114" s="135">
        <v>895</v>
      </c>
      <c r="I114" s="41">
        <v>465</v>
      </c>
      <c r="J114" s="136" cm="1">
        <f t="array" ref="J114">Ikäryhmähinnat[Ikä 0–5]*Ikärakenne[[#This Row],[0–5-vuotiaat]]</f>
        <v>166812.59000000003</v>
      </c>
      <c r="K114" s="136" cm="1">
        <f t="array" ref="K114">Ikäryhmähinnat[Ikä 6]*Ikärakenne[[#This Row],[6 vuotiaat]]</f>
        <v>46679.399999999994</v>
      </c>
      <c r="L114" s="136" cm="1">
        <f t="array" ref="L114">Ikäryhmähinnat[Ikä 7–12]*Ikärakenne[[#This Row],[7–12-vuotiaat]]</f>
        <v>280039.55</v>
      </c>
      <c r="M114" s="136" cm="1">
        <f t="array" ref="M114">Ikäryhmähinnat[Ikä 13–15]*Ikärakenne[[#This Row],[13–15-vuotiaat]]</f>
        <v>216905.28</v>
      </c>
      <c r="N114" s="136" cm="1">
        <f t="array" ref="N114">Ikäryhmähinnat[Ikä 16+]*Ikärakenne[[#This Row],[16 vuotta täyttäneet]]</f>
        <v>61504.4</v>
      </c>
      <c r="O114" s="136" cm="1">
        <f t="array" ref="O114">Ikäryhmähinnat[Ikä 18-64]*Ikärakenne[[#This Row],[18–64-vuotiaat]]</f>
        <v>40138.799999999996</v>
      </c>
      <c r="P114" s="178">
        <f>SUM(Ikärakenne[[#This Row],[Ikä 0–5]:[Ikä 18-64]])</f>
        <v>812080.02000000014</v>
      </c>
    </row>
    <row r="115" spans="1:16" x14ac:dyDescent="0.25">
      <c r="A115" s="127">
        <v>305</v>
      </c>
      <c r="B115" s="124" t="s">
        <v>120</v>
      </c>
      <c r="C115" s="38">
        <f>SUM(Ikärakenne[[#This Row],[0–5-vuotiaat]:[16 vuotta täyttäneet]])</f>
        <v>14876</v>
      </c>
      <c r="D115" s="41">
        <v>602</v>
      </c>
      <c r="E115" s="41">
        <v>106</v>
      </c>
      <c r="F115" s="41">
        <v>963</v>
      </c>
      <c r="G115" s="41">
        <v>553</v>
      </c>
      <c r="H115" s="41">
        <v>12652</v>
      </c>
      <c r="I115" s="41">
        <v>7661</v>
      </c>
      <c r="J115" s="136" cm="1">
        <f t="array" ref="J115">Ikäryhmähinnat[Ikä 0–5]*Ikärakenne[[#This Row],[0–5-vuotiaat]]</f>
        <v>5285325.2200000007</v>
      </c>
      <c r="K115" s="136" cm="1">
        <f t="array" ref="K115">Ikäryhmähinnat[Ikä 6]*Ikärakenne[[#This Row],[6 vuotiaat]]</f>
        <v>989603.27999999991</v>
      </c>
      <c r="L115" s="136" cm="1">
        <f t="array" ref="L115">Ikäryhmähinnat[Ikä 7–12]*Ikärakenne[[#This Row],[7–12-vuotiaat]]</f>
        <v>7705088.1900000004</v>
      </c>
      <c r="M115" s="136" cm="1">
        <f t="array" ref="M115">Ikäryhmähinnat[Ikä 13–15]*Ikärakenne[[#This Row],[13–15-vuotiaat]]</f>
        <v>7496788.7400000002</v>
      </c>
      <c r="N115" s="136" cm="1">
        <f t="array" ref="N115">Ikäryhmähinnat[Ikä 16+]*Ikärakenne[[#This Row],[16 vuotta täyttäneet]]</f>
        <v>869445.44</v>
      </c>
      <c r="O115" s="136" cm="1">
        <f t="array" ref="O115">Ikäryhmähinnat[Ikä 18-64]*Ikärakenne[[#This Row],[18–64-vuotiaat]]</f>
        <v>661297.5199999999</v>
      </c>
      <c r="P115" s="178">
        <f>SUM(Ikärakenne[[#This Row],[Ikä 0–5]:[Ikä 18-64]])</f>
        <v>23007548.390000001</v>
      </c>
    </row>
    <row r="116" spans="1:16" x14ac:dyDescent="0.25">
      <c r="A116" s="127">
        <v>309</v>
      </c>
      <c r="B116" s="124" t="s">
        <v>121</v>
      </c>
      <c r="C116" s="38">
        <f>SUM(Ikärakenne[[#This Row],[0–5-vuotiaat]:[16 vuotta täyttäneet]])</f>
        <v>6444</v>
      </c>
      <c r="D116" s="41">
        <v>213</v>
      </c>
      <c r="E116" s="41">
        <v>46</v>
      </c>
      <c r="F116" s="41">
        <v>395</v>
      </c>
      <c r="G116" s="41">
        <v>226</v>
      </c>
      <c r="H116" s="41">
        <v>5564</v>
      </c>
      <c r="I116" s="41">
        <v>3162</v>
      </c>
      <c r="J116" s="136" cm="1">
        <f t="array" ref="J116">Ikäryhmähinnat[Ikä 0–5]*Ikärakenne[[#This Row],[0–5-vuotiaat]]</f>
        <v>1870056.9300000002</v>
      </c>
      <c r="K116" s="136" cm="1">
        <f t="array" ref="K116">Ikäryhmähinnat[Ikä 6]*Ikärakenne[[#This Row],[6 vuotiaat]]</f>
        <v>429450.48</v>
      </c>
      <c r="L116" s="136" cm="1">
        <f t="array" ref="L116">Ikäryhmähinnat[Ikä 7–12]*Ikärakenne[[#This Row],[7–12-vuotiaat]]</f>
        <v>3160446.35</v>
      </c>
      <c r="M116" s="136" cm="1">
        <f t="array" ref="M116">Ikäryhmähinnat[Ikä 13–15]*Ikärakenne[[#This Row],[13–15-vuotiaat]]</f>
        <v>3063787.08</v>
      </c>
      <c r="N116" s="136" cm="1">
        <f t="array" ref="N116">Ikäryhmähinnat[Ikä 16+]*Ikärakenne[[#This Row],[16 vuotta täyttäneet]]</f>
        <v>382358.08</v>
      </c>
      <c r="O116" s="136" cm="1">
        <f t="array" ref="O116">Ikäryhmähinnat[Ikä 18-64]*Ikärakenne[[#This Row],[18–64-vuotiaat]]</f>
        <v>272943.83999999997</v>
      </c>
      <c r="P116" s="178">
        <f>SUM(Ikärakenne[[#This Row],[Ikä 0–5]:[Ikä 18-64]])</f>
        <v>9179042.7599999998</v>
      </c>
    </row>
    <row r="117" spans="1:16" x14ac:dyDescent="0.25">
      <c r="A117" s="127">
        <v>312</v>
      </c>
      <c r="B117" s="124" t="s">
        <v>122</v>
      </c>
      <c r="C117" s="38">
        <f>SUM(Ikärakenne[[#This Row],[0–5-vuotiaat]:[16 vuotta täyttäneet]])</f>
        <v>1155</v>
      </c>
      <c r="D117" s="41">
        <v>45</v>
      </c>
      <c r="E117" s="41">
        <v>14</v>
      </c>
      <c r="F117" s="41">
        <v>85</v>
      </c>
      <c r="G117" s="41">
        <v>49</v>
      </c>
      <c r="H117" s="41">
        <v>962</v>
      </c>
      <c r="I117" s="41">
        <v>469</v>
      </c>
      <c r="J117" s="136" cm="1">
        <f t="array" ref="J117">Ikäryhmähinnat[Ikä 0–5]*Ikärakenne[[#This Row],[0–5-vuotiaat]]</f>
        <v>395082.45</v>
      </c>
      <c r="K117" s="136" cm="1">
        <f t="array" ref="K117">Ikäryhmähinnat[Ikä 6]*Ikärakenne[[#This Row],[6 vuotiaat]]</f>
        <v>130702.31999999999</v>
      </c>
      <c r="L117" s="136" cm="1">
        <f t="array" ref="L117">Ikäryhmähinnat[Ikä 7–12]*Ikärakenne[[#This Row],[7–12-vuotiaat]]</f>
        <v>680096.05</v>
      </c>
      <c r="M117" s="136" cm="1">
        <f t="array" ref="M117">Ikäryhmähinnat[Ikä 13–15]*Ikärakenne[[#This Row],[13–15-vuotiaat]]</f>
        <v>664272.42000000004</v>
      </c>
      <c r="N117" s="136" cm="1">
        <f t="array" ref="N117">Ikäryhmähinnat[Ikä 16+]*Ikärakenne[[#This Row],[16 vuotta täyttäneet]]</f>
        <v>66108.639999999999</v>
      </c>
      <c r="O117" s="136" cm="1">
        <f t="array" ref="O117">Ikäryhmähinnat[Ikä 18-64]*Ikärakenne[[#This Row],[18–64-vuotiaat]]</f>
        <v>40484.079999999994</v>
      </c>
      <c r="P117" s="178">
        <f>SUM(Ikärakenne[[#This Row],[Ikä 0–5]:[Ikä 18-64]])</f>
        <v>1976745.9600000002</v>
      </c>
    </row>
    <row r="118" spans="1:16" x14ac:dyDescent="0.25">
      <c r="A118" s="127">
        <v>316</v>
      </c>
      <c r="B118" s="124" t="s">
        <v>123</v>
      </c>
      <c r="C118" s="38">
        <f>SUM(Ikärakenne[[#This Row],[0–5-vuotiaat]:[16 vuotta täyttäneet]])</f>
        <v>4093</v>
      </c>
      <c r="D118" s="41">
        <v>136</v>
      </c>
      <c r="E118" s="41">
        <v>33</v>
      </c>
      <c r="F118" s="41">
        <v>233</v>
      </c>
      <c r="G118" s="41">
        <v>133</v>
      </c>
      <c r="H118" s="41">
        <v>3558</v>
      </c>
      <c r="I118" s="41">
        <v>2247</v>
      </c>
      <c r="J118" s="136" cm="1">
        <f t="array" ref="J118">Ikäryhmähinnat[Ikä 0–5]*Ikärakenne[[#This Row],[0–5-vuotiaat]]</f>
        <v>1194026.96</v>
      </c>
      <c r="K118" s="136" cm="1">
        <f t="array" ref="K118">Ikäryhmähinnat[Ikä 6]*Ikärakenne[[#This Row],[6 vuotiaat]]</f>
        <v>308084.03999999998</v>
      </c>
      <c r="L118" s="136" cm="1">
        <f t="array" ref="L118">Ikäryhmähinnat[Ikä 7–12]*Ikärakenne[[#This Row],[7–12-vuotiaat]]</f>
        <v>1864263.29</v>
      </c>
      <c r="M118" s="136" cm="1">
        <f t="array" ref="M118">Ikäryhmähinnat[Ikä 13–15]*Ikärakenne[[#This Row],[13–15-vuotiaat]]</f>
        <v>1803025.14</v>
      </c>
      <c r="N118" s="136" cm="1">
        <f t="array" ref="N118">Ikäryhmähinnat[Ikä 16+]*Ikärakenne[[#This Row],[16 vuotta täyttäneet]]</f>
        <v>244505.76</v>
      </c>
      <c r="O118" s="136" cm="1">
        <f t="array" ref="O118">Ikäryhmähinnat[Ikä 18-64]*Ikärakenne[[#This Row],[18–64-vuotiaat]]</f>
        <v>193961.03999999998</v>
      </c>
      <c r="P118" s="178">
        <f>SUM(Ikärakenne[[#This Row],[Ikä 0–5]:[Ikä 18-64]])</f>
        <v>5607866.2299999995</v>
      </c>
    </row>
    <row r="119" spans="1:16" x14ac:dyDescent="0.25">
      <c r="A119" s="127">
        <v>317</v>
      </c>
      <c r="B119" s="124" t="s">
        <v>124</v>
      </c>
      <c r="C119" s="38">
        <f>SUM(Ikärakenne[[#This Row],[0–5-vuotiaat]:[16 vuotta täyttäneet]])</f>
        <v>2373</v>
      </c>
      <c r="D119" s="41">
        <v>122</v>
      </c>
      <c r="E119" s="41">
        <v>24</v>
      </c>
      <c r="F119" s="41">
        <v>176</v>
      </c>
      <c r="G119" s="41">
        <v>111</v>
      </c>
      <c r="H119" s="41">
        <v>1940</v>
      </c>
      <c r="I119" s="41">
        <v>1134</v>
      </c>
      <c r="J119" s="136" cm="1">
        <f t="array" ref="J119">Ikäryhmähinnat[Ikä 0–5]*Ikärakenne[[#This Row],[0–5-vuotiaat]]</f>
        <v>1071112.4200000002</v>
      </c>
      <c r="K119" s="136" cm="1">
        <f t="array" ref="K119">Ikäryhmähinnat[Ikä 6]*Ikärakenne[[#This Row],[6 vuotiaat]]</f>
        <v>224061.12</v>
      </c>
      <c r="L119" s="136" cm="1">
        <f t="array" ref="L119">Ikäryhmähinnat[Ikä 7–12]*Ikärakenne[[#This Row],[7–12-vuotiaat]]</f>
        <v>1408198.8800000001</v>
      </c>
      <c r="M119" s="136" cm="1">
        <f t="array" ref="M119">Ikäryhmähinnat[Ikä 13–15]*Ikärakenne[[#This Row],[13–15-vuotiaat]]</f>
        <v>1504780.38</v>
      </c>
      <c r="N119" s="136" cm="1">
        <f t="array" ref="N119">Ikäryhmähinnat[Ikä 16+]*Ikärakenne[[#This Row],[16 vuotta täyttäneet]]</f>
        <v>133316.79999999999</v>
      </c>
      <c r="O119" s="136" cm="1">
        <f t="array" ref="O119">Ikäryhmähinnat[Ikä 18-64]*Ikärakenne[[#This Row],[18–64-vuotiaat]]</f>
        <v>97886.87999999999</v>
      </c>
      <c r="P119" s="178">
        <f>SUM(Ikärakenne[[#This Row],[Ikä 0–5]:[Ikä 18-64]])</f>
        <v>4439356.4799999995</v>
      </c>
    </row>
    <row r="120" spans="1:16" x14ac:dyDescent="0.25">
      <c r="A120" s="127">
        <v>320</v>
      </c>
      <c r="B120" s="124" t="s">
        <v>125</v>
      </c>
      <c r="C120" s="38">
        <f>SUM(Ikärakenne[[#This Row],[0–5-vuotiaat]:[16 vuotta täyttäneet]])</f>
        <v>6954</v>
      </c>
      <c r="D120" s="41">
        <v>218</v>
      </c>
      <c r="E120" s="41">
        <v>37</v>
      </c>
      <c r="F120" s="41">
        <v>289</v>
      </c>
      <c r="G120" s="41">
        <v>167</v>
      </c>
      <c r="H120" s="41">
        <v>6243</v>
      </c>
      <c r="I120" s="41">
        <v>3226</v>
      </c>
      <c r="J120" s="136" cm="1">
        <f t="array" ref="J120">Ikäryhmähinnat[Ikä 0–5]*Ikärakenne[[#This Row],[0–5-vuotiaat]]</f>
        <v>1913954.9800000002</v>
      </c>
      <c r="K120" s="136" cm="1">
        <f t="array" ref="K120">Ikäryhmähinnat[Ikä 6]*Ikärakenne[[#This Row],[6 vuotiaat]]</f>
        <v>345427.56</v>
      </c>
      <c r="L120" s="136" cm="1">
        <f t="array" ref="L120">Ikäryhmähinnat[Ikä 7–12]*Ikärakenne[[#This Row],[7–12-vuotiaat]]</f>
        <v>2312326.5699999998</v>
      </c>
      <c r="M120" s="136" cm="1">
        <f t="array" ref="M120">Ikäryhmähinnat[Ikä 13–15]*Ikärakenne[[#This Row],[13–15-vuotiaat]]</f>
        <v>2263948.86</v>
      </c>
      <c r="N120" s="136" cm="1">
        <f t="array" ref="N120">Ikäryhmähinnat[Ikä 16+]*Ikärakenne[[#This Row],[16 vuotta täyttäneet]]</f>
        <v>429018.96</v>
      </c>
      <c r="O120" s="136" cm="1">
        <f t="array" ref="O120">Ikäryhmähinnat[Ikä 18-64]*Ikärakenne[[#This Row],[18–64-vuotiaat]]</f>
        <v>278468.32</v>
      </c>
      <c r="P120" s="178">
        <f>SUM(Ikärakenne[[#This Row],[Ikä 0–5]:[Ikä 18-64]])</f>
        <v>7543145.2499999991</v>
      </c>
    </row>
    <row r="121" spans="1:16" x14ac:dyDescent="0.25">
      <c r="A121" s="127">
        <v>322</v>
      </c>
      <c r="B121" s="124" t="s">
        <v>126</v>
      </c>
      <c r="C121" s="38">
        <f>SUM(Ikärakenne[[#This Row],[0–5-vuotiaat]:[16 vuotta täyttäneet]])</f>
        <v>6371</v>
      </c>
      <c r="D121" s="41">
        <v>223</v>
      </c>
      <c r="E121" s="41">
        <v>53</v>
      </c>
      <c r="F121" s="41">
        <v>321</v>
      </c>
      <c r="G121" s="41">
        <v>193</v>
      </c>
      <c r="H121" s="41">
        <v>5581</v>
      </c>
      <c r="I121" s="41">
        <v>3111</v>
      </c>
      <c r="J121" s="136" cm="1">
        <f t="array" ref="J121">Ikäryhmähinnat[Ikä 0–5]*Ikärakenne[[#This Row],[0–5-vuotiaat]]</f>
        <v>1957853.03</v>
      </c>
      <c r="K121" s="136" cm="1">
        <f t="array" ref="K121">Ikäryhmähinnat[Ikä 6]*Ikärakenne[[#This Row],[6 vuotiaat]]</f>
        <v>494801.63999999996</v>
      </c>
      <c r="L121" s="136" cm="1">
        <f t="array" ref="L121">Ikäryhmähinnat[Ikä 7–12]*Ikärakenne[[#This Row],[7–12-vuotiaat]]</f>
        <v>2568362.73</v>
      </c>
      <c r="M121" s="136" cm="1">
        <f t="array" ref="M121">Ikäryhmähinnat[Ikä 13–15]*Ikärakenne[[#This Row],[13–15-vuotiaat]]</f>
        <v>2616419.94</v>
      </c>
      <c r="N121" s="136" cm="1">
        <f t="array" ref="N121">Ikäryhmähinnat[Ikä 16+]*Ikärakenne[[#This Row],[16 vuotta täyttäneet]]</f>
        <v>383526.32</v>
      </c>
      <c r="O121" s="136" cm="1">
        <f t="array" ref="O121">Ikäryhmähinnat[Ikä 18-64]*Ikärakenne[[#This Row],[18–64-vuotiaat]]</f>
        <v>268541.51999999996</v>
      </c>
      <c r="P121" s="178">
        <f>SUM(Ikärakenne[[#This Row],[Ikä 0–5]:[Ikä 18-64]])</f>
        <v>8289505.1799999997</v>
      </c>
    </row>
    <row r="122" spans="1:16" x14ac:dyDescent="0.25">
      <c r="A122" s="127">
        <v>398</v>
      </c>
      <c r="B122" s="124" t="s">
        <v>127</v>
      </c>
      <c r="C122" s="38">
        <f>SUM(Ikärakenne[[#This Row],[0–5-vuotiaat]:[16 vuotta täyttäneet]])</f>
        <v>121337</v>
      </c>
      <c r="D122" s="41">
        <v>5541</v>
      </c>
      <c r="E122" s="41">
        <v>1057</v>
      </c>
      <c r="F122" s="41">
        <v>7002</v>
      </c>
      <c r="G122" s="41">
        <v>3931</v>
      </c>
      <c r="H122" s="41">
        <v>103806</v>
      </c>
      <c r="I122" s="41">
        <v>69925</v>
      </c>
      <c r="J122" s="136" cm="1">
        <f t="array" ref="J122">Ikäryhmähinnat[Ikä 0–5]*Ikärakenne[[#This Row],[0–5-vuotiaat]]</f>
        <v>48647819.010000005</v>
      </c>
      <c r="K122" s="136" cm="1">
        <f t="array" ref="K122">Ikäryhmähinnat[Ikä 6]*Ikärakenne[[#This Row],[6 vuotiaat]]</f>
        <v>9868025.1599999983</v>
      </c>
      <c r="L122" s="136" cm="1">
        <f t="array" ref="L122">Ikäryhmähinnat[Ikä 7–12]*Ikärakenne[[#This Row],[7–12-vuotiaat]]</f>
        <v>56023912.259999998</v>
      </c>
      <c r="M122" s="136" cm="1">
        <f t="array" ref="M122">Ikäryhmähinnat[Ikä 13–15]*Ikärakenne[[#This Row],[13–15-vuotiaat]]</f>
        <v>53290915.979999997</v>
      </c>
      <c r="N122" s="136" cm="1">
        <f t="array" ref="N122">Ikäryhmähinnat[Ikä 16+]*Ikärakenne[[#This Row],[16 vuotta täyttäneet]]</f>
        <v>7133548.3200000003</v>
      </c>
      <c r="O122" s="136" cm="1">
        <f t="array" ref="O122">Ikäryhmähinnat[Ikä 18-64]*Ikärakenne[[#This Row],[18–64-vuotiaat]]</f>
        <v>6035925.9999999991</v>
      </c>
      <c r="P122" s="178">
        <f>SUM(Ikärakenne[[#This Row],[Ikä 0–5]:[Ikä 18-64]])</f>
        <v>181000146.72999999</v>
      </c>
    </row>
    <row r="123" spans="1:16" x14ac:dyDescent="0.25">
      <c r="A123" s="127">
        <v>399</v>
      </c>
      <c r="B123" s="124" t="s">
        <v>128</v>
      </c>
      <c r="C123" s="38">
        <f>SUM(Ikärakenne[[#This Row],[0–5-vuotiaat]:[16 vuotta täyttäneet]])</f>
        <v>7656</v>
      </c>
      <c r="D123" s="38">
        <v>358</v>
      </c>
      <c r="E123" s="135">
        <v>62</v>
      </c>
      <c r="F123" s="135">
        <v>663</v>
      </c>
      <c r="G123" s="135">
        <v>382</v>
      </c>
      <c r="H123" s="135">
        <v>6191</v>
      </c>
      <c r="I123" s="41">
        <v>4040</v>
      </c>
      <c r="J123" s="136" cm="1">
        <f t="array" ref="J123">Ikäryhmähinnat[Ikä 0–5]*Ikärakenne[[#This Row],[0–5-vuotiaat]]</f>
        <v>3143100.3800000004</v>
      </c>
      <c r="K123" s="136" cm="1">
        <f t="array" ref="K123">Ikäryhmähinnat[Ikä 6]*Ikärakenne[[#This Row],[6 vuotiaat]]</f>
        <v>578824.55999999994</v>
      </c>
      <c r="L123" s="136" cm="1">
        <f t="array" ref="L123">Ikäryhmähinnat[Ikä 7–12]*Ikärakenne[[#This Row],[7–12-vuotiaat]]</f>
        <v>5304749.1900000004</v>
      </c>
      <c r="M123" s="136" cm="1">
        <f t="array" ref="M123">Ikäryhmähinnat[Ikä 13–15]*Ikärakenne[[#This Row],[13–15-vuotiaat]]</f>
        <v>5178613.5599999996</v>
      </c>
      <c r="N123" s="136" cm="1">
        <f t="array" ref="N123">Ikäryhmähinnat[Ikä 16+]*Ikärakenne[[#This Row],[16 vuotta täyttäneet]]</f>
        <v>425445.52</v>
      </c>
      <c r="O123" s="136" cm="1">
        <f t="array" ref="O123">Ikäryhmähinnat[Ikä 18-64]*Ikärakenne[[#This Row],[18–64-vuotiaat]]</f>
        <v>348732.8</v>
      </c>
      <c r="P123" s="178">
        <f>SUM(Ikärakenne[[#This Row],[Ikä 0–5]:[Ikä 18-64]])</f>
        <v>14979466.010000002</v>
      </c>
    </row>
    <row r="124" spans="1:16" x14ac:dyDescent="0.25">
      <c r="A124" s="127">
        <v>400</v>
      </c>
      <c r="B124" s="124" t="s">
        <v>129</v>
      </c>
      <c r="C124" s="38">
        <f>SUM(Ikärakenne[[#This Row],[0–5-vuotiaat]:[16 vuotta täyttäneet]])</f>
        <v>8479</v>
      </c>
      <c r="D124" s="41">
        <v>392</v>
      </c>
      <c r="E124" s="41">
        <v>76</v>
      </c>
      <c r="F124" s="41">
        <v>614</v>
      </c>
      <c r="G124" s="41">
        <v>350</v>
      </c>
      <c r="H124" s="41">
        <v>7047</v>
      </c>
      <c r="I124" s="41">
        <v>4638</v>
      </c>
      <c r="J124" s="136" cm="1">
        <f t="array" ref="J124">Ikäryhmähinnat[Ikä 0–5]*Ikärakenne[[#This Row],[0–5-vuotiaat]]</f>
        <v>3441607.12</v>
      </c>
      <c r="K124" s="136" cm="1">
        <f t="array" ref="K124">Ikäryhmähinnat[Ikä 6]*Ikärakenne[[#This Row],[6 vuotiaat]]</f>
        <v>709526.87999999989</v>
      </c>
      <c r="L124" s="136" cm="1">
        <f t="array" ref="L124">Ikäryhmähinnat[Ikä 7–12]*Ikärakenne[[#This Row],[7–12-vuotiaat]]</f>
        <v>4912693.82</v>
      </c>
      <c r="M124" s="136" cm="1">
        <f t="array" ref="M124">Ikäryhmähinnat[Ikä 13–15]*Ikärakenne[[#This Row],[13–15-vuotiaat]]</f>
        <v>4744803</v>
      </c>
      <c r="N124" s="136" cm="1">
        <f t="array" ref="N124">Ikäryhmähinnat[Ikä 16+]*Ikärakenne[[#This Row],[16 vuotta täyttäneet]]</f>
        <v>484269.83999999997</v>
      </c>
      <c r="O124" s="136" cm="1">
        <f t="array" ref="O124">Ikäryhmähinnat[Ikä 18-64]*Ikärakenne[[#This Row],[18–64-vuotiaat]]</f>
        <v>400352.16</v>
      </c>
      <c r="P124" s="178">
        <f>SUM(Ikärakenne[[#This Row],[Ikä 0–5]:[Ikä 18-64]])</f>
        <v>14693252.82</v>
      </c>
    </row>
    <row r="125" spans="1:16" x14ac:dyDescent="0.25">
      <c r="A125" s="127">
        <v>402</v>
      </c>
      <c r="B125" s="124" t="s">
        <v>130</v>
      </c>
      <c r="C125" s="38">
        <f>SUM(Ikärakenne[[#This Row],[0–5-vuotiaat]:[16 vuotta täyttäneet]])</f>
        <v>8865</v>
      </c>
      <c r="D125" s="41">
        <v>374</v>
      </c>
      <c r="E125" s="41">
        <v>61</v>
      </c>
      <c r="F125" s="41">
        <v>536</v>
      </c>
      <c r="G125" s="41">
        <v>331</v>
      </c>
      <c r="H125" s="41">
        <v>7563</v>
      </c>
      <c r="I125" s="41">
        <v>4600</v>
      </c>
      <c r="J125" s="136" cm="1">
        <f t="array" ref="J125">Ikäryhmähinnat[Ikä 0–5]*Ikärakenne[[#This Row],[0–5-vuotiaat]]</f>
        <v>3283574.14</v>
      </c>
      <c r="K125" s="136" cm="1">
        <f t="array" ref="K125">Ikäryhmähinnat[Ikä 6]*Ikärakenne[[#This Row],[6 vuotiaat]]</f>
        <v>569488.67999999993</v>
      </c>
      <c r="L125" s="136" cm="1">
        <f t="array" ref="L125">Ikäryhmähinnat[Ikä 7–12]*Ikärakenne[[#This Row],[7–12-vuotiaat]]</f>
        <v>4288605.68</v>
      </c>
      <c r="M125" s="136" cm="1">
        <f t="array" ref="M125">Ikäryhmähinnat[Ikä 13–15]*Ikärakenne[[#This Row],[13–15-vuotiaat]]</f>
        <v>4487227.9799999995</v>
      </c>
      <c r="N125" s="136" cm="1">
        <f t="array" ref="N125">Ikäryhmähinnat[Ikä 16+]*Ikärakenne[[#This Row],[16 vuotta täyttäneet]]</f>
        <v>519729.36</v>
      </c>
      <c r="O125" s="136" cm="1">
        <f t="array" ref="O125">Ikäryhmähinnat[Ikä 18-64]*Ikärakenne[[#This Row],[18–64-vuotiaat]]</f>
        <v>397071.99999999994</v>
      </c>
      <c r="P125" s="178">
        <f>SUM(Ikärakenne[[#This Row],[Ikä 0–5]:[Ikä 18-64]])</f>
        <v>13545697.84</v>
      </c>
    </row>
    <row r="126" spans="1:16" x14ac:dyDescent="0.25">
      <c r="A126" s="127">
        <v>403</v>
      </c>
      <c r="B126" s="124" t="s">
        <v>131</v>
      </c>
      <c r="C126" s="38">
        <f>SUM(Ikärakenne[[#This Row],[0–5-vuotiaat]:[16 vuotta täyttäneet]])</f>
        <v>2758</v>
      </c>
      <c r="D126" s="41">
        <v>102</v>
      </c>
      <c r="E126" s="41">
        <v>26</v>
      </c>
      <c r="F126" s="41">
        <v>188</v>
      </c>
      <c r="G126" s="41">
        <v>87</v>
      </c>
      <c r="H126" s="41">
        <v>2355</v>
      </c>
      <c r="I126" s="41">
        <v>1208</v>
      </c>
      <c r="J126" s="136" cm="1">
        <f t="array" ref="J126">Ikäryhmähinnat[Ikä 0–5]*Ikärakenne[[#This Row],[0–5-vuotiaat]]</f>
        <v>895520.22000000009</v>
      </c>
      <c r="K126" s="136" cm="1">
        <f t="array" ref="K126">Ikäryhmähinnat[Ikä 6]*Ikärakenne[[#This Row],[6 vuotiaat]]</f>
        <v>242732.87999999998</v>
      </c>
      <c r="L126" s="136" cm="1">
        <f t="array" ref="L126">Ikäryhmähinnat[Ikä 7–12]*Ikärakenne[[#This Row],[7–12-vuotiaat]]</f>
        <v>1504212.44</v>
      </c>
      <c r="M126" s="136" cm="1">
        <f t="array" ref="M126">Ikäryhmähinnat[Ikä 13–15]*Ikärakenne[[#This Row],[13–15-vuotiaat]]</f>
        <v>1179422.46</v>
      </c>
      <c r="N126" s="136" cm="1">
        <f t="array" ref="N126">Ikäryhmähinnat[Ikä 16+]*Ikärakenne[[#This Row],[16 vuotta täyttäneet]]</f>
        <v>161835.6</v>
      </c>
      <c r="O126" s="136" cm="1">
        <f t="array" ref="O126">Ikäryhmähinnat[Ikä 18-64]*Ikärakenne[[#This Row],[18–64-vuotiaat]]</f>
        <v>104274.56</v>
      </c>
      <c r="P126" s="178">
        <f>SUM(Ikärakenne[[#This Row],[Ikä 0–5]:[Ikä 18-64]])</f>
        <v>4087998.16</v>
      </c>
    </row>
    <row r="127" spans="1:16" x14ac:dyDescent="0.25">
      <c r="A127" s="127">
        <v>405</v>
      </c>
      <c r="B127" s="124" t="s">
        <v>132</v>
      </c>
      <c r="C127" s="38">
        <f>SUM(Ikärakenne[[#This Row],[0–5-vuotiaat]:[16 vuotta täyttäneet]])</f>
        <v>73327</v>
      </c>
      <c r="D127" s="41">
        <v>2994</v>
      </c>
      <c r="E127" s="41">
        <v>548</v>
      </c>
      <c r="F127" s="41">
        <v>4163</v>
      </c>
      <c r="G127" s="41">
        <v>2270</v>
      </c>
      <c r="H127" s="41">
        <v>63352</v>
      </c>
      <c r="I127" s="41">
        <v>43157</v>
      </c>
      <c r="J127" s="136" cm="1">
        <f t="array" ref="J127">Ikäryhmähinnat[Ikä 0–5]*Ikärakenne[[#This Row],[0–5-vuotiaat]]</f>
        <v>26286152.340000004</v>
      </c>
      <c r="K127" s="136" cm="1">
        <f t="array" ref="K127">Ikäryhmähinnat[Ikä 6]*Ikärakenne[[#This Row],[6 vuotiaat]]</f>
        <v>5116062.2399999993</v>
      </c>
      <c r="L127" s="136" cm="1">
        <f t="array" ref="L127">Ikäryhmähinnat[Ikä 7–12]*Ikärakenne[[#This Row],[7–12-vuotiaat]]</f>
        <v>33308704.190000001</v>
      </c>
      <c r="M127" s="136" cm="1">
        <f t="array" ref="M127">Ikäryhmähinnat[Ikä 13–15]*Ikärakenne[[#This Row],[13–15-vuotiaat]]</f>
        <v>30773436.600000001</v>
      </c>
      <c r="N127" s="136" cm="1">
        <f t="array" ref="N127">Ikäryhmähinnat[Ikä 16+]*Ikärakenne[[#This Row],[16 vuotta täyttäneet]]</f>
        <v>4353549.4399999995</v>
      </c>
      <c r="O127" s="136" cm="1">
        <f t="array" ref="O127">Ikäryhmähinnat[Ikä 18-64]*Ikärakenne[[#This Row],[18–64-vuotiaat]]</f>
        <v>3725312.2399999998</v>
      </c>
      <c r="P127" s="178">
        <f>SUM(Ikärakenne[[#This Row],[Ikä 0–5]:[Ikä 18-64]])</f>
        <v>103563217.05</v>
      </c>
    </row>
    <row r="128" spans="1:16" x14ac:dyDescent="0.25">
      <c r="A128" s="127">
        <v>407</v>
      </c>
      <c r="B128" s="124" t="s">
        <v>133</v>
      </c>
      <c r="C128" s="38">
        <f>SUM(Ikärakenne[[#This Row],[0–5-vuotiaat]:[16 vuotta täyttäneet]])</f>
        <v>2429</v>
      </c>
      <c r="D128" s="41">
        <v>92</v>
      </c>
      <c r="E128" s="41">
        <v>21</v>
      </c>
      <c r="F128" s="41">
        <v>142</v>
      </c>
      <c r="G128" s="41">
        <v>70</v>
      </c>
      <c r="H128" s="41">
        <v>2104</v>
      </c>
      <c r="I128" s="41">
        <v>1265</v>
      </c>
      <c r="J128" s="136" cm="1">
        <f t="array" ref="J128">Ikäryhmähinnat[Ikä 0–5]*Ikärakenne[[#This Row],[0–5-vuotiaat]]</f>
        <v>807724.12000000011</v>
      </c>
      <c r="K128" s="136" cm="1">
        <f t="array" ref="K128">Ikäryhmähinnat[Ikä 6]*Ikärakenne[[#This Row],[6 vuotiaat]]</f>
        <v>196053.47999999998</v>
      </c>
      <c r="L128" s="136" cm="1">
        <f t="array" ref="L128">Ikäryhmähinnat[Ikä 7–12]*Ikärakenne[[#This Row],[7–12-vuotiaat]]</f>
        <v>1136160.46</v>
      </c>
      <c r="M128" s="136" cm="1">
        <f t="array" ref="M128">Ikäryhmähinnat[Ikä 13–15]*Ikärakenne[[#This Row],[13–15-vuotiaat]]</f>
        <v>948960.6</v>
      </c>
      <c r="N128" s="136" cm="1">
        <f t="array" ref="N128">Ikäryhmähinnat[Ikä 16+]*Ikärakenne[[#This Row],[16 vuotta täyttäneet]]</f>
        <v>144586.88</v>
      </c>
      <c r="O128" s="136" cm="1">
        <f t="array" ref="O128">Ikäryhmähinnat[Ikä 18-64]*Ikärakenne[[#This Row],[18–64-vuotiaat]]</f>
        <v>109194.79999999999</v>
      </c>
      <c r="P128" s="178">
        <f>SUM(Ikärakenne[[#This Row],[Ikä 0–5]:[Ikä 18-64]])</f>
        <v>3342680.34</v>
      </c>
    </row>
    <row r="129" spans="1:16" x14ac:dyDescent="0.25">
      <c r="A129" s="127">
        <v>408</v>
      </c>
      <c r="B129" s="124" t="s">
        <v>134</v>
      </c>
      <c r="C129" s="38">
        <f>SUM(Ikärakenne[[#This Row],[0–5-vuotiaat]:[16 vuotta täyttäneet]])</f>
        <v>14028</v>
      </c>
      <c r="D129" s="41">
        <v>682</v>
      </c>
      <c r="E129" s="41">
        <v>147</v>
      </c>
      <c r="F129" s="41">
        <v>1060</v>
      </c>
      <c r="G129" s="41">
        <v>579</v>
      </c>
      <c r="H129" s="41">
        <v>11560</v>
      </c>
      <c r="I129" s="41">
        <v>7518</v>
      </c>
      <c r="J129" s="136" cm="1">
        <f t="array" ref="J129">Ikäryhmähinnat[Ikä 0–5]*Ikärakenne[[#This Row],[0–5-vuotiaat]]</f>
        <v>5987694.0200000005</v>
      </c>
      <c r="K129" s="136" cm="1">
        <f t="array" ref="K129">Ikäryhmähinnat[Ikä 6]*Ikärakenne[[#This Row],[6 vuotiaat]]</f>
        <v>1372374.3599999999</v>
      </c>
      <c r="L129" s="136" cm="1">
        <f t="array" ref="L129">Ikäryhmähinnat[Ikä 7–12]*Ikärakenne[[#This Row],[7–12-vuotiaat]]</f>
        <v>8481197.8000000007</v>
      </c>
      <c r="M129" s="136" cm="1">
        <f t="array" ref="M129">Ikäryhmähinnat[Ikä 13–15]*Ikärakenne[[#This Row],[13–15-vuotiaat]]</f>
        <v>7849259.8200000003</v>
      </c>
      <c r="N129" s="136" cm="1">
        <f t="array" ref="N129">Ikäryhmähinnat[Ikä 16+]*Ikärakenne[[#This Row],[16 vuotta täyttäneet]]</f>
        <v>794403.2</v>
      </c>
      <c r="O129" s="136" cm="1">
        <f t="array" ref="O129">Ikäryhmähinnat[Ikä 18-64]*Ikärakenne[[#This Row],[18–64-vuotiaat]]</f>
        <v>648953.75999999989</v>
      </c>
      <c r="P129" s="178">
        <f>SUM(Ikärakenne[[#This Row],[Ikä 0–5]:[Ikä 18-64]])</f>
        <v>25133882.960000001</v>
      </c>
    </row>
    <row r="130" spans="1:16" x14ac:dyDescent="0.25">
      <c r="A130" s="127">
        <v>410</v>
      </c>
      <c r="B130" s="124" t="s">
        <v>135</v>
      </c>
      <c r="C130" s="38">
        <f>SUM(Ikärakenne[[#This Row],[0–5-vuotiaat]:[16 vuotta täyttäneet]])</f>
        <v>18878</v>
      </c>
      <c r="D130" s="41">
        <v>1208</v>
      </c>
      <c r="E130" s="41">
        <v>228</v>
      </c>
      <c r="F130" s="41">
        <v>1839</v>
      </c>
      <c r="G130" s="41">
        <v>970</v>
      </c>
      <c r="H130" s="41">
        <v>14633</v>
      </c>
      <c r="I130" s="41">
        <v>9877</v>
      </c>
      <c r="J130" s="136" cm="1">
        <f t="array" ref="J130">Ikäryhmähinnat[Ikä 0–5]*Ikärakenne[[#This Row],[0–5-vuotiaat]]</f>
        <v>10605768.880000001</v>
      </c>
      <c r="K130" s="136" cm="1">
        <f t="array" ref="K130">Ikäryhmähinnat[Ikä 6]*Ikärakenne[[#This Row],[6 vuotiaat]]</f>
        <v>2128580.6399999997</v>
      </c>
      <c r="L130" s="136" cm="1">
        <f t="array" ref="L130">Ikäryhmähinnat[Ikä 7–12]*Ikärakenne[[#This Row],[7–12-vuotiaat]]</f>
        <v>14714078.07</v>
      </c>
      <c r="M130" s="136" cm="1">
        <f t="array" ref="M130">Ikäryhmähinnat[Ikä 13–15]*Ikärakenne[[#This Row],[13–15-vuotiaat]]</f>
        <v>13149882.6</v>
      </c>
      <c r="N130" s="136" cm="1">
        <f t="array" ref="N130">Ikäryhmähinnat[Ikä 16+]*Ikärakenne[[#This Row],[16 vuotta täyttäneet]]</f>
        <v>1005579.76</v>
      </c>
      <c r="O130" s="136" cm="1">
        <f t="array" ref="O130">Ikäryhmähinnat[Ikä 18-64]*Ikärakenne[[#This Row],[18–64-vuotiaat]]</f>
        <v>852582.6399999999</v>
      </c>
      <c r="P130" s="178">
        <f>SUM(Ikärakenne[[#This Row],[Ikä 0–5]:[Ikä 18-64]])</f>
        <v>42456472.589999996</v>
      </c>
    </row>
    <row r="131" spans="1:16" x14ac:dyDescent="0.25">
      <c r="A131" s="127">
        <v>416</v>
      </c>
      <c r="B131" s="124" t="s">
        <v>136</v>
      </c>
      <c r="C131" s="38">
        <f>SUM(Ikärakenne[[#This Row],[0–5-vuotiaat]:[16 vuotta täyttäneet]])</f>
        <v>2849</v>
      </c>
      <c r="D131" s="41">
        <v>136</v>
      </c>
      <c r="E131" s="41">
        <v>27</v>
      </c>
      <c r="F131" s="41">
        <v>216</v>
      </c>
      <c r="G131" s="41">
        <v>122</v>
      </c>
      <c r="H131" s="41">
        <v>2348</v>
      </c>
      <c r="I131" s="41">
        <v>1503</v>
      </c>
      <c r="J131" s="136" cm="1">
        <f t="array" ref="J131">Ikäryhmähinnat[Ikä 0–5]*Ikärakenne[[#This Row],[0–5-vuotiaat]]</f>
        <v>1194026.96</v>
      </c>
      <c r="K131" s="136" cm="1">
        <f t="array" ref="K131">Ikäryhmähinnat[Ikä 6]*Ikärakenne[[#This Row],[6 vuotiaat]]</f>
        <v>252068.75999999998</v>
      </c>
      <c r="L131" s="136" cm="1">
        <f t="array" ref="L131">Ikäryhmähinnat[Ikä 7–12]*Ikärakenne[[#This Row],[7–12-vuotiaat]]</f>
        <v>1728244.08</v>
      </c>
      <c r="M131" s="136" cm="1">
        <f t="array" ref="M131">Ikäryhmähinnat[Ikä 13–15]*Ikärakenne[[#This Row],[13–15-vuotiaat]]</f>
        <v>1653902.76</v>
      </c>
      <c r="N131" s="136" cm="1">
        <f t="array" ref="N131">Ikäryhmähinnat[Ikä 16+]*Ikärakenne[[#This Row],[16 vuotta täyttäneet]]</f>
        <v>161354.56</v>
      </c>
      <c r="O131" s="136" cm="1">
        <f t="array" ref="O131">Ikäryhmähinnat[Ikä 18-64]*Ikärakenne[[#This Row],[18–64-vuotiaat]]</f>
        <v>129738.95999999999</v>
      </c>
      <c r="P131" s="178">
        <f>SUM(Ikärakenne[[#This Row],[Ikä 0–5]:[Ikä 18-64]])</f>
        <v>5119336.0799999991</v>
      </c>
    </row>
    <row r="132" spans="1:16" x14ac:dyDescent="0.25">
      <c r="A132" s="127">
        <v>418</v>
      </c>
      <c r="B132" s="124" t="s">
        <v>137</v>
      </c>
      <c r="C132" s="38">
        <f>SUM(Ikärakenne[[#This Row],[0–5-vuotiaat]:[16 vuotta täyttäneet]])</f>
        <v>24854</v>
      </c>
      <c r="D132" s="41">
        <v>1730</v>
      </c>
      <c r="E132" s="41">
        <v>299</v>
      </c>
      <c r="F132" s="41">
        <v>2157</v>
      </c>
      <c r="G132" s="41">
        <v>1211</v>
      </c>
      <c r="H132" s="41">
        <v>19457</v>
      </c>
      <c r="I132" s="41">
        <v>14226</v>
      </c>
      <c r="J132" s="136" cm="1">
        <f t="array" ref="J132">Ikäryhmähinnat[Ikä 0–5]*Ikärakenne[[#This Row],[0–5-vuotiaat]]</f>
        <v>15188725.300000001</v>
      </c>
      <c r="K132" s="136" cm="1">
        <f t="array" ref="K132">Ikäryhmähinnat[Ikä 6]*Ikärakenne[[#This Row],[6 vuotiaat]]</f>
        <v>2791428.1199999996</v>
      </c>
      <c r="L132" s="136" cm="1">
        <f t="array" ref="L132">Ikäryhmähinnat[Ikä 7–12]*Ikärakenne[[#This Row],[7–12-vuotiaat]]</f>
        <v>17258437.41</v>
      </c>
      <c r="M132" s="136" cm="1">
        <f t="array" ref="M132">Ikäryhmähinnat[Ikä 13–15]*Ikärakenne[[#This Row],[13–15-vuotiaat]]</f>
        <v>16417018.380000001</v>
      </c>
      <c r="N132" s="136" cm="1">
        <f t="array" ref="N132">Ikäryhmähinnat[Ikä 16+]*Ikärakenne[[#This Row],[16 vuotta täyttäneet]]</f>
        <v>1337085.04</v>
      </c>
      <c r="O132" s="136" cm="1">
        <f t="array" ref="O132">Ikäryhmähinnat[Ikä 18-64]*Ikärakenne[[#This Row],[18–64-vuotiaat]]</f>
        <v>1227988.3199999998</v>
      </c>
      <c r="P132" s="178">
        <f>SUM(Ikärakenne[[#This Row],[Ikä 0–5]:[Ikä 18-64]])</f>
        <v>54220682.57</v>
      </c>
    </row>
    <row r="133" spans="1:16" x14ac:dyDescent="0.25">
      <c r="A133" s="127">
        <v>420</v>
      </c>
      <c r="B133" s="124" t="s">
        <v>138</v>
      </c>
      <c r="C133" s="38">
        <f>SUM(Ikärakenne[[#This Row],[0–5-vuotiaat]:[16 vuotta täyttäneet]])</f>
        <v>8971</v>
      </c>
      <c r="D133" s="41">
        <v>390</v>
      </c>
      <c r="E133" s="41">
        <v>85</v>
      </c>
      <c r="F133" s="41">
        <v>472</v>
      </c>
      <c r="G133" s="41">
        <v>293</v>
      </c>
      <c r="H133" s="41">
        <v>7731</v>
      </c>
      <c r="I133" s="41">
        <v>4501</v>
      </c>
      <c r="J133" s="136" cm="1">
        <f t="array" ref="J133">Ikäryhmähinnat[Ikä 0–5]*Ikärakenne[[#This Row],[0–5-vuotiaat]]</f>
        <v>3424047.9000000004</v>
      </c>
      <c r="K133" s="136" cm="1">
        <f t="array" ref="K133">Ikäryhmähinnat[Ikä 6]*Ikärakenne[[#This Row],[6 vuotiaat]]</f>
        <v>793549.79999999993</v>
      </c>
      <c r="L133" s="136" cm="1">
        <f t="array" ref="L133">Ikäryhmähinnat[Ikä 7–12]*Ikärakenne[[#This Row],[7–12-vuotiaat]]</f>
        <v>3776533.36</v>
      </c>
      <c r="M133" s="136" cm="1">
        <f t="array" ref="M133">Ikäryhmähinnat[Ikä 13–15]*Ikärakenne[[#This Row],[13–15-vuotiaat]]</f>
        <v>3972077.94</v>
      </c>
      <c r="N133" s="136" cm="1">
        <f t="array" ref="N133">Ikäryhmähinnat[Ikä 16+]*Ikärakenne[[#This Row],[16 vuotta täyttäneet]]</f>
        <v>531274.31999999995</v>
      </c>
      <c r="O133" s="136" cm="1">
        <f t="array" ref="O133">Ikäryhmähinnat[Ikä 18-64]*Ikärakenne[[#This Row],[18–64-vuotiaat]]</f>
        <v>388526.31999999995</v>
      </c>
      <c r="P133" s="178">
        <f>SUM(Ikärakenne[[#This Row],[Ikä 0–5]:[Ikä 18-64]])</f>
        <v>12886009.640000001</v>
      </c>
    </row>
    <row r="134" spans="1:16" x14ac:dyDescent="0.25">
      <c r="A134" s="127">
        <v>421</v>
      </c>
      <c r="B134" s="124" t="s">
        <v>139</v>
      </c>
      <c r="C134" s="38">
        <f>SUM(Ikärakenne[[#This Row],[0–5-vuotiaat]:[16 vuotta täyttäneet]])</f>
        <v>665</v>
      </c>
      <c r="D134" s="41">
        <v>39</v>
      </c>
      <c r="E134" s="41">
        <v>4</v>
      </c>
      <c r="F134" s="41">
        <v>45</v>
      </c>
      <c r="G134" s="41">
        <v>18</v>
      </c>
      <c r="H134" s="41">
        <v>559</v>
      </c>
      <c r="I134" s="41">
        <v>308</v>
      </c>
      <c r="J134" s="136" cm="1">
        <f t="array" ref="J134">Ikäryhmähinnat[Ikä 0–5]*Ikärakenne[[#This Row],[0–5-vuotiaat]]</f>
        <v>342404.79000000004</v>
      </c>
      <c r="K134" s="136" cm="1">
        <f t="array" ref="K134">Ikäryhmähinnat[Ikä 6]*Ikärakenne[[#This Row],[6 vuotiaat]]</f>
        <v>37343.519999999997</v>
      </c>
      <c r="L134" s="136" cm="1">
        <f t="array" ref="L134">Ikäryhmähinnat[Ikä 7–12]*Ikärakenne[[#This Row],[7–12-vuotiaat]]</f>
        <v>360050.85</v>
      </c>
      <c r="M134" s="136" cm="1">
        <f t="array" ref="M134">Ikäryhmähinnat[Ikä 13–15]*Ikärakenne[[#This Row],[13–15-vuotiaat]]</f>
        <v>244018.44</v>
      </c>
      <c r="N134" s="136" cm="1">
        <f t="array" ref="N134">Ikäryhmähinnat[Ikä 16+]*Ikärakenne[[#This Row],[16 vuotta täyttäneet]]</f>
        <v>38414.479999999996</v>
      </c>
      <c r="O134" s="136" cm="1">
        <f t="array" ref="O134">Ikäryhmähinnat[Ikä 18-64]*Ikärakenne[[#This Row],[18–64-vuotiaat]]</f>
        <v>26586.559999999998</v>
      </c>
      <c r="P134" s="178">
        <f>SUM(Ikärakenne[[#This Row],[Ikä 0–5]:[Ikä 18-64]])</f>
        <v>1048818.6400000001</v>
      </c>
    </row>
    <row r="135" spans="1:16" x14ac:dyDescent="0.25">
      <c r="A135" s="127">
        <v>422</v>
      </c>
      <c r="B135" s="124" t="s">
        <v>140</v>
      </c>
      <c r="C135" s="38">
        <f>SUM(Ikärakenne[[#This Row],[0–5-vuotiaat]:[16 vuotta täyttäneet]])</f>
        <v>10049</v>
      </c>
      <c r="D135" s="41">
        <v>266</v>
      </c>
      <c r="E135" s="41">
        <v>47</v>
      </c>
      <c r="F135" s="41">
        <v>449</v>
      </c>
      <c r="G135" s="41">
        <v>238</v>
      </c>
      <c r="H135" s="41">
        <v>9049</v>
      </c>
      <c r="I135" s="41">
        <v>4650</v>
      </c>
      <c r="J135" s="136" cm="1">
        <f t="array" ref="J135">Ikäryhmähinnat[Ikä 0–5]*Ikärakenne[[#This Row],[0–5-vuotiaat]]</f>
        <v>2335376.2600000002</v>
      </c>
      <c r="K135" s="136" cm="1">
        <f t="array" ref="K135">Ikäryhmähinnat[Ikä 6]*Ikärakenne[[#This Row],[6 vuotiaat]]</f>
        <v>438786.36</v>
      </c>
      <c r="L135" s="136" cm="1">
        <f t="array" ref="L135">Ikäryhmähinnat[Ikä 7–12]*Ikärakenne[[#This Row],[7–12-vuotiaat]]</f>
        <v>3592507.37</v>
      </c>
      <c r="M135" s="136" cm="1">
        <f t="array" ref="M135">Ikäryhmähinnat[Ikä 13–15]*Ikärakenne[[#This Row],[13–15-vuotiaat]]</f>
        <v>3226466.04</v>
      </c>
      <c r="N135" s="136" cm="1">
        <f t="array" ref="N135">Ikäryhmähinnat[Ikä 16+]*Ikärakenne[[#This Row],[16 vuotta täyttäneet]]</f>
        <v>621847.28</v>
      </c>
      <c r="O135" s="136" cm="1">
        <f t="array" ref="O135">Ikäryhmähinnat[Ikä 18-64]*Ikärakenne[[#This Row],[18–64-vuotiaat]]</f>
        <v>401387.99999999994</v>
      </c>
      <c r="P135" s="178">
        <f>SUM(Ikärakenne[[#This Row],[Ikä 0–5]:[Ikä 18-64]])</f>
        <v>10616371.310000001</v>
      </c>
    </row>
    <row r="136" spans="1:16" x14ac:dyDescent="0.25">
      <c r="A136" s="127">
        <v>423</v>
      </c>
      <c r="B136" s="124" t="s">
        <v>141</v>
      </c>
      <c r="C136" s="38">
        <f>SUM(Ikärakenne[[#This Row],[0–5-vuotiaat]:[16 vuotta täyttäneet]])</f>
        <v>20666</v>
      </c>
      <c r="D136" s="41">
        <v>1253</v>
      </c>
      <c r="E136" s="41">
        <v>220</v>
      </c>
      <c r="F136" s="41">
        <v>1674</v>
      </c>
      <c r="G136" s="41">
        <v>944</v>
      </c>
      <c r="H136" s="41">
        <v>16575</v>
      </c>
      <c r="I136" s="41">
        <v>11690</v>
      </c>
      <c r="J136" s="136" cm="1">
        <f t="array" ref="J136">Ikäryhmähinnat[Ikä 0–5]*Ikärakenne[[#This Row],[0–5-vuotiaat]]</f>
        <v>11000851.33</v>
      </c>
      <c r="K136" s="136" cm="1">
        <f t="array" ref="K136">Ikäryhmähinnat[Ikä 6]*Ikärakenne[[#This Row],[6 vuotiaat]]</f>
        <v>2053893.5999999999</v>
      </c>
      <c r="L136" s="136" cm="1">
        <f t="array" ref="L136">Ikäryhmähinnat[Ikä 7–12]*Ikärakenne[[#This Row],[7–12-vuotiaat]]</f>
        <v>13393891.620000001</v>
      </c>
      <c r="M136" s="136" cm="1">
        <f t="array" ref="M136">Ikäryhmähinnat[Ikä 13–15]*Ikärakenne[[#This Row],[13–15-vuotiaat]]</f>
        <v>12797411.52</v>
      </c>
      <c r="N136" s="136" cm="1">
        <f t="array" ref="N136">Ikäryhmähinnat[Ikä 16+]*Ikärakenne[[#This Row],[16 vuotta täyttäneet]]</f>
        <v>1139034</v>
      </c>
      <c r="O136" s="136" cm="1">
        <f t="array" ref="O136">Ikäryhmähinnat[Ikä 18-64]*Ikärakenne[[#This Row],[18–64-vuotiaat]]</f>
        <v>1009080.7999999999</v>
      </c>
      <c r="P136" s="178">
        <f>SUM(Ikärakenne[[#This Row],[Ikä 0–5]:[Ikä 18-64]])</f>
        <v>41394162.869999997</v>
      </c>
    </row>
    <row r="137" spans="1:16" x14ac:dyDescent="0.25">
      <c r="A137" s="124">
        <v>425</v>
      </c>
      <c r="B137" s="124" t="s">
        <v>142</v>
      </c>
      <c r="C137" s="38">
        <f>SUM(Ikärakenne[[#This Row],[0–5-vuotiaat]:[16 vuotta täyttäneet]])</f>
        <v>10190</v>
      </c>
      <c r="D137" s="38">
        <v>922</v>
      </c>
      <c r="E137" s="38">
        <v>171</v>
      </c>
      <c r="F137" s="38">
        <v>1345</v>
      </c>
      <c r="G137" s="38">
        <v>728</v>
      </c>
      <c r="H137" s="38">
        <v>7024</v>
      </c>
      <c r="I137" s="41">
        <v>5412</v>
      </c>
      <c r="J137" s="136" cm="1">
        <f t="array" ref="J137">Ikäryhmähinnat[Ikä 0–5]*Ikärakenne[[#This Row],[0–5-vuotiaat]]</f>
        <v>8094800.4200000009</v>
      </c>
      <c r="K137" s="136" cm="1">
        <f t="array" ref="K137">Ikäryhmähinnat[Ikä 6]*Ikärakenne[[#This Row],[6 vuotiaat]]</f>
        <v>1596435.4799999997</v>
      </c>
      <c r="L137" s="136" cm="1">
        <f t="array" ref="L137">Ikäryhmähinnat[Ikä 7–12]*Ikärakenne[[#This Row],[7–12-vuotiaat]]</f>
        <v>10761519.85</v>
      </c>
      <c r="M137" s="136" cm="1">
        <f t="array" ref="M137">Ikäryhmähinnat[Ikä 13–15]*Ikärakenne[[#This Row],[13–15-vuotiaat]]</f>
        <v>9869190.2400000002</v>
      </c>
      <c r="N137" s="136" cm="1">
        <f t="array" ref="N137">Ikäryhmähinnat[Ikä 16+]*Ikärakenne[[#This Row],[16 vuotta täyttäneet]]</f>
        <v>482689.27999999997</v>
      </c>
      <c r="O137" s="136" cm="1">
        <f t="array" ref="O137">Ikäryhmähinnat[Ikä 18-64]*Ikärakenne[[#This Row],[18–64-vuotiaat]]</f>
        <v>467163.83999999997</v>
      </c>
      <c r="P137" s="178">
        <f>SUM(Ikärakenne[[#This Row],[Ikä 0–5]:[Ikä 18-64]])</f>
        <v>31271799.110000003</v>
      </c>
    </row>
    <row r="138" spans="1:16" x14ac:dyDescent="0.25">
      <c r="A138" s="127">
        <v>426</v>
      </c>
      <c r="B138" s="124" t="s">
        <v>143</v>
      </c>
      <c r="C138" s="38">
        <f>SUM(Ikärakenne[[#This Row],[0–5-vuotiaat]:[16 vuotta täyttäneet]])</f>
        <v>11913</v>
      </c>
      <c r="D138" s="41">
        <v>610</v>
      </c>
      <c r="E138" s="41">
        <v>126</v>
      </c>
      <c r="F138" s="41">
        <v>915</v>
      </c>
      <c r="G138" s="41">
        <v>514</v>
      </c>
      <c r="H138" s="41">
        <v>9748</v>
      </c>
      <c r="I138" s="41">
        <v>6513</v>
      </c>
      <c r="J138" s="136" cm="1">
        <f t="array" ref="J138">Ikäryhmähinnat[Ikä 0–5]*Ikärakenne[[#This Row],[0–5-vuotiaat]]</f>
        <v>5355562.1000000006</v>
      </c>
      <c r="K138" s="136" cm="1">
        <f t="array" ref="K138">Ikäryhmähinnat[Ikä 6]*Ikärakenne[[#This Row],[6 vuotiaat]]</f>
        <v>1176320.8799999999</v>
      </c>
      <c r="L138" s="136" cm="1">
        <f t="array" ref="L138">Ikäryhmähinnat[Ikä 7–12]*Ikärakenne[[#This Row],[7–12-vuotiaat]]</f>
        <v>7321033.9500000002</v>
      </c>
      <c r="M138" s="136" cm="1">
        <f t="array" ref="M138">Ikäryhmähinnat[Ikä 13–15]*Ikärakenne[[#This Row],[13–15-vuotiaat]]</f>
        <v>6968082.1200000001</v>
      </c>
      <c r="N138" s="136" cm="1">
        <f t="array" ref="N138">Ikäryhmähinnat[Ikä 16+]*Ikärakenne[[#This Row],[16 vuotta täyttäneet]]</f>
        <v>669882.55999999994</v>
      </c>
      <c r="O138" s="136" cm="1">
        <f t="array" ref="O138">Ikäryhmähinnat[Ikä 18-64]*Ikärakenne[[#This Row],[18–64-vuotiaat]]</f>
        <v>562202.15999999992</v>
      </c>
      <c r="P138" s="178">
        <f>SUM(Ikärakenne[[#This Row],[Ikä 0–5]:[Ikä 18-64]])</f>
        <v>22053083.77</v>
      </c>
    </row>
    <row r="139" spans="1:16" x14ac:dyDescent="0.25">
      <c r="A139" s="127">
        <v>430</v>
      </c>
      <c r="B139" s="124" t="s">
        <v>144</v>
      </c>
      <c r="C139" s="38">
        <f>SUM(Ikärakenne[[#This Row],[0–5-vuotiaat]:[16 vuotta täyttäneet]])</f>
        <v>15295</v>
      </c>
      <c r="D139" s="41">
        <v>635</v>
      </c>
      <c r="E139" s="41">
        <v>106</v>
      </c>
      <c r="F139" s="41">
        <v>867</v>
      </c>
      <c r="G139" s="41">
        <v>498</v>
      </c>
      <c r="H139" s="41">
        <v>13189</v>
      </c>
      <c r="I139" s="41">
        <v>7789</v>
      </c>
      <c r="J139" s="136" cm="1">
        <f t="array" ref="J139">Ikäryhmähinnat[Ikä 0–5]*Ikärakenne[[#This Row],[0–5-vuotiaat]]</f>
        <v>5575052.3500000006</v>
      </c>
      <c r="K139" s="136" cm="1">
        <f t="array" ref="K139">Ikäryhmähinnat[Ikä 6]*Ikärakenne[[#This Row],[6 vuotiaat]]</f>
        <v>989603.27999999991</v>
      </c>
      <c r="L139" s="136" cm="1">
        <f t="array" ref="L139">Ikäryhmähinnat[Ikä 7–12]*Ikärakenne[[#This Row],[7–12-vuotiaat]]</f>
        <v>6936979.71</v>
      </c>
      <c r="M139" s="136" cm="1">
        <f t="array" ref="M139">Ikäryhmähinnat[Ikä 13–15]*Ikärakenne[[#This Row],[13–15-vuotiaat]]</f>
        <v>6751176.8399999999</v>
      </c>
      <c r="N139" s="136" cm="1">
        <f t="array" ref="N139">Ikäryhmähinnat[Ikä 16+]*Ikärakenne[[#This Row],[16 vuotta täyttäneet]]</f>
        <v>906348.08</v>
      </c>
      <c r="O139" s="136" cm="1">
        <f t="array" ref="O139">Ikäryhmähinnat[Ikä 18-64]*Ikärakenne[[#This Row],[18–64-vuotiaat]]</f>
        <v>672346.48</v>
      </c>
      <c r="P139" s="178">
        <f>SUM(Ikärakenne[[#This Row],[Ikä 0–5]:[Ikä 18-64]])</f>
        <v>21831506.739999998</v>
      </c>
    </row>
    <row r="140" spans="1:16" x14ac:dyDescent="0.25">
      <c r="A140" s="127">
        <v>433</v>
      </c>
      <c r="B140" s="124" t="s">
        <v>145</v>
      </c>
      <c r="C140" s="38">
        <f>SUM(Ikärakenne[[#This Row],[0–5-vuotiaat]:[16 vuotta täyttäneet]])</f>
        <v>7657</v>
      </c>
      <c r="D140" s="41">
        <v>348</v>
      </c>
      <c r="E140" s="41">
        <v>58</v>
      </c>
      <c r="F140" s="41">
        <v>499</v>
      </c>
      <c r="G140" s="41">
        <v>317</v>
      </c>
      <c r="H140" s="41">
        <v>6435</v>
      </c>
      <c r="I140" s="41">
        <v>4138</v>
      </c>
      <c r="J140" s="136" cm="1">
        <f t="array" ref="J140">Ikäryhmähinnat[Ikä 0–5]*Ikärakenne[[#This Row],[0–5-vuotiaat]]</f>
        <v>3055304.2800000003</v>
      </c>
      <c r="K140" s="136" cm="1">
        <f t="array" ref="K140">Ikäryhmähinnat[Ikä 6]*Ikärakenne[[#This Row],[6 vuotiaat]]</f>
        <v>541481.03999999992</v>
      </c>
      <c r="L140" s="136" cm="1">
        <f t="array" ref="L140">Ikäryhmähinnat[Ikä 7–12]*Ikärakenne[[#This Row],[7–12-vuotiaat]]</f>
        <v>3992563.87</v>
      </c>
      <c r="M140" s="136" cm="1">
        <f t="array" ref="M140">Ikäryhmähinnat[Ikä 13–15]*Ikärakenne[[#This Row],[13–15-vuotiaat]]</f>
        <v>4297435.8600000003</v>
      </c>
      <c r="N140" s="136" cm="1">
        <f t="array" ref="N140">Ikäryhmähinnat[Ikä 16+]*Ikärakenne[[#This Row],[16 vuotta täyttäneet]]</f>
        <v>442213.2</v>
      </c>
      <c r="O140" s="136" cm="1">
        <f t="array" ref="O140">Ikäryhmähinnat[Ikä 18-64]*Ikärakenne[[#This Row],[18–64-vuotiaat]]</f>
        <v>357192.16</v>
      </c>
      <c r="P140" s="178">
        <f>SUM(Ikärakenne[[#This Row],[Ikä 0–5]:[Ikä 18-64]])</f>
        <v>12686190.41</v>
      </c>
    </row>
    <row r="141" spans="1:16" x14ac:dyDescent="0.25">
      <c r="A141" s="127">
        <v>434</v>
      </c>
      <c r="B141" s="124" t="s">
        <v>146</v>
      </c>
      <c r="C141" s="38">
        <f>SUM(Ikärakenne[[#This Row],[0–5-vuotiaat]:[16 vuotta täyttäneet]])</f>
        <v>14352</v>
      </c>
      <c r="D141" s="41">
        <v>549</v>
      </c>
      <c r="E141" s="41">
        <v>98</v>
      </c>
      <c r="F141" s="41">
        <v>828</v>
      </c>
      <c r="G141" s="41">
        <v>462</v>
      </c>
      <c r="H141" s="41">
        <v>12415</v>
      </c>
      <c r="I141" s="41">
        <v>7591</v>
      </c>
      <c r="J141" s="136" cm="1">
        <f t="array" ref="J141">Ikäryhmähinnat[Ikä 0–5]*Ikärakenne[[#This Row],[0–5-vuotiaat]]</f>
        <v>4820005.8900000006</v>
      </c>
      <c r="K141" s="136" cm="1">
        <f t="array" ref="K141">Ikäryhmähinnat[Ikä 6]*Ikärakenne[[#This Row],[6 vuotiaat]]</f>
        <v>914916.23999999987</v>
      </c>
      <c r="L141" s="136" cm="1">
        <f t="array" ref="L141">Ikäryhmähinnat[Ikä 7–12]*Ikärakenne[[#This Row],[7–12-vuotiaat]]</f>
        <v>6624935.6399999997</v>
      </c>
      <c r="M141" s="136" cm="1">
        <f t="array" ref="M141">Ikäryhmähinnat[Ikä 13–15]*Ikärakenne[[#This Row],[13–15-vuotiaat]]</f>
        <v>6263139.96</v>
      </c>
      <c r="N141" s="136" cm="1">
        <f t="array" ref="N141">Ikäryhmähinnat[Ikä 16+]*Ikärakenne[[#This Row],[16 vuotta täyttäneet]]</f>
        <v>853158.79999999993</v>
      </c>
      <c r="O141" s="136" cm="1">
        <f t="array" ref="O141">Ikäryhmähinnat[Ikä 18-64]*Ikärakenne[[#This Row],[18–64-vuotiaat]]</f>
        <v>655255.12</v>
      </c>
      <c r="P141" s="178">
        <f>SUM(Ikärakenne[[#This Row],[Ikä 0–5]:[Ikä 18-64]])</f>
        <v>20131411.650000002</v>
      </c>
    </row>
    <row r="142" spans="1:16" x14ac:dyDescent="0.25">
      <c r="A142" s="127">
        <v>435</v>
      </c>
      <c r="B142" s="124" t="s">
        <v>147</v>
      </c>
      <c r="C142" s="38">
        <f>SUM(Ikärakenne[[#This Row],[0–5-vuotiaat]:[16 vuotta täyttäneet]])</f>
        <v>711</v>
      </c>
      <c r="D142" s="41">
        <v>19</v>
      </c>
      <c r="E142" s="41">
        <v>1</v>
      </c>
      <c r="F142" s="41">
        <v>32</v>
      </c>
      <c r="G142" s="41">
        <v>21</v>
      </c>
      <c r="H142" s="41">
        <v>638</v>
      </c>
      <c r="I142" s="41">
        <v>316</v>
      </c>
      <c r="J142" s="136" cm="1">
        <f t="array" ref="J142">Ikäryhmähinnat[Ikä 0–5]*Ikärakenne[[#This Row],[0–5-vuotiaat]]</f>
        <v>166812.59000000003</v>
      </c>
      <c r="K142" s="136" cm="1">
        <f t="array" ref="K142">Ikäryhmähinnat[Ikä 6]*Ikärakenne[[#This Row],[6 vuotiaat]]</f>
        <v>9335.8799999999992</v>
      </c>
      <c r="L142" s="136" cm="1">
        <f t="array" ref="L142">Ikäryhmähinnat[Ikä 7–12]*Ikärakenne[[#This Row],[7–12-vuotiaat]]</f>
        <v>256036.16</v>
      </c>
      <c r="M142" s="136" cm="1">
        <f t="array" ref="M142">Ikäryhmähinnat[Ikä 13–15]*Ikärakenne[[#This Row],[13–15-vuotiaat]]</f>
        <v>284688.18</v>
      </c>
      <c r="N142" s="136" cm="1">
        <f t="array" ref="N142">Ikäryhmähinnat[Ikä 16+]*Ikärakenne[[#This Row],[16 vuotta täyttäneet]]</f>
        <v>43843.360000000001</v>
      </c>
      <c r="O142" s="136" cm="1">
        <f t="array" ref="O142">Ikäryhmähinnat[Ikä 18-64]*Ikärakenne[[#This Row],[18–64-vuotiaat]]</f>
        <v>27277.119999999999</v>
      </c>
      <c r="P142" s="178">
        <f>SUM(Ikärakenne[[#This Row],[Ikä 0–5]:[Ikä 18-64]])</f>
        <v>787993.29</v>
      </c>
    </row>
    <row r="143" spans="1:16" x14ac:dyDescent="0.25">
      <c r="A143" s="127">
        <v>436</v>
      </c>
      <c r="B143" s="124" t="s">
        <v>148</v>
      </c>
      <c r="C143" s="38">
        <f>SUM(Ikärakenne[[#This Row],[0–5-vuotiaat]:[16 vuotta täyttäneet]])</f>
        <v>2008</v>
      </c>
      <c r="D143" s="41">
        <v>155</v>
      </c>
      <c r="E143" s="41">
        <v>25</v>
      </c>
      <c r="F143" s="41">
        <v>210</v>
      </c>
      <c r="G143" s="41">
        <v>132</v>
      </c>
      <c r="H143" s="41">
        <v>1486</v>
      </c>
      <c r="I143" s="41">
        <v>1003</v>
      </c>
      <c r="J143" s="136" cm="1">
        <f t="array" ref="J143">Ikäryhmähinnat[Ikä 0–5]*Ikärakenne[[#This Row],[0–5-vuotiaat]]</f>
        <v>1360839.55</v>
      </c>
      <c r="K143" s="136" cm="1">
        <f t="array" ref="K143">Ikäryhmähinnat[Ikä 6]*Ikärakenne[[#This Row],[6 vuotiaat]]</f>
        <v>233396.99999999997</v>
      </c>
      <c r="L143" s="136" cm="1">
        <f t="array" ref="L143">Ikäryhmähinnat[Ikä 7–12]*Ikärakenne[[#This Row],[7–12-vuotiaat]]</f>
        <v>1680237.3</v>
      </c>
      <c r="M143" s="136" cm="1">
        <f t="array" ref="M143">Ikäryhmähinnat[Ikä 13–15]*Ikärakenne[[#This Row],[13–15-vuotiaat]]</f>
        <v>1789468.56</v>
      </c>
      <c r="N143" s="136" cm="1">
        <f t="array" ref="N143">Ikäryhmähinnat[Ikä 16+]*Ikärakenne[[#This Row],[16 vuotta täyttäneet]]</f>
        <v>102117.92</v>
      </c>
      <c r="O143" s="136" cm="1">
        <f t="array" ref="O143">Ikäryhmähinnat[Ikä 18-64]*Ikärakenne[[#This Row],[18–64-vuotiaat]]</f>
        <v>86578.959999999992</v>
      </c>
      <c r="P143" s="178">
        <f>SUM(Ikärakenne[[#This Row],[Ikä 0–5]:[Ikä 18-64]])</f>
        <v>5252639.29</v>
      </c>
    </row>
    <row r="144" spans="1:16" x14ac:dyDescent="0.25">
      <c r="A144" s="127">
        <v>440</v>
      </c>
      <c r="B144" s="124" t="s">
        <v>149</v>
      </c>
      <c r="C144" s="38">
        <f>SUM(Ikärakenne[[#This Row],[0–5-vuotiaat]:[16 vuotta täyttäneet]])</f>
        <v>5884</v>
      </c>
      <c r="D144" s="41">
        <v>737</v>
      </c>
      <c r="E144" s="41">
        <v>118</v>
      </c>
      <c r="F144" s="41">
        <v>659</v>
      </c>
      <c r="G144" s="41">
        <v>324</v>
      </c>
      <c r="H144" s="41">
        <v>4046</v>
      </c>
      <c r="I144" s="41">
        <v>2991</v>
      </c>
      <c r="J144" s="136" cm="1">
        <f t="array" ref="J144">Ikäryhmähinnat[Ikä 0–5]*Ikärakenne[[#This Row],[0–5-vuotiaat]]</f>
        <v>6470572.5700000003</v>
      </c>
      <c r="K144" s="136" cm="1">
        <f t="array" ref="K144">Ikäryhmähinnat[Ikä 6]*Ikärakenne[[#This Row],[6 vuotiaat]]</f>
        <v>1101633.8399999999</v>
      </c>
      <c r="L144" s="136" cm="1">
        <f t="array" ref="L144">Ikäryhmähinnat[Ikä 7–12]*Ikärakenne[[#This Row],[7–12-vuotiaat]]</f>
        <v>5272744.67</v>
      </c>
      <c r="M144" s="136" cm="1">
        <f t="array" ref="M144">Ikäryhmähinnat[Ikä 13–15]*Ikärakenne[[#This Row],[13–15-vuotiaat]]</f>
        <v>4392331.92</v>
      </c>
      <c r="N144" s="136" cm="1">
        <f t="array" ref="N144">Ikäryhmähinnat[Ikä 16+]*Ikärakenne[[#This Row],[16 vuotta täyttäneet]]</f>
        <v>278041.12</v>
      </c>
      <c r="O144" s="136" cm="1">
        <f t="array" ref="O144">Ikäryhmähinnat[Ikä 18-64]*Ikärakenne[[#This Row],[18–64-vuotiaat]]</f>
        <v>258183.11999999997</v>
      </c>
      <c r="P144" s="178">
        <f>SUM(Ikärakenne[[#This Row],[Ikä 0–5]:[Ikä 18-64]])</f>
        <v>17773507.240000002</v>
      </c>
    </row>
    <row r="145" spans="1:16" x14ac:dyDescent="0.25">
      <c r="A145" s="127">
        <v>441</v>
      </c>
      <c r="B145" s="124" t="s">
        <v>150</v>
      </c>
      <c r="C145" s="38">
        <f>SUM(Ikärakenne[[#This Row],[0–5-vuotiaat]:[16 vuotta täyttäneet]])</f>
        <v>4358</v>
      </c>
      <c r="D145" s="41">
        <v>151</v>
      </c>
      <c r="E145" s="41">
        <v>23</v>
      </c>
      <c r="F145" s="41">
        <v>217</v>
      </c>
      <c r="G145" s="41">
        <v>133</v>
      </c>
      <c r="H145" s="41">
        <v>3834</v>
      </c>
      <c r="I145" s="41">
        <v>2143</v>
      </c>
      <c r="J145" s="136" cm="1">
        <f t="array" ref="J145">Ikäryhmähinnat[Ikä 0–5]*Ikärakenne[[#This Row],[0–5-vuotiaat]]</f>
        <v>1325721.1100000001</v>
      </c>
      <c r="K145" s="136" cm="1">
        <f t="array" ref="K145">Ikäryhmähinnat[Ikä 6]*Ikärakenne[[#This Row],[6 vuotiaat]]</f>
        <v>214725.24</v>
      </c>
      <c r="L145" s="136" cm="1">
        <f t="array" ref="L145">Ikäryhmähinnat[Ikä 7–12]*Ikärakenne[[#This Row],[7–12-vuotiaat]]</f>
        <v>1736245.21</v>
      </c>
      <c r="M145" s="136" cm="1">
        <f t="array" ref="M145">Ikäryhmähinnat[Ikä 13–15]*Ikärakenne[[#This Row],[13–15-vuotiaat]]</f>
        <v>1803025.14</v>
      </c>
      <c r="N145" s="136" cm="1">
        <f t="array" ref="N145">Ikäryhmähinnat[Ikä 16+]*Ikärakenne[[#This Row],[16 vuotta täyttäneet]]</f>
        <v>263472.48</v>
      </c>
      <c r="O145" s="136" cm="1">
        <f t="array" ref="O145">Ikäryhmähinnat[Ikä 18-64]*Ikärakenne[[#This Row],[18–64-vuotiaat]]</f>
        <v>184983.75999999998</v>
      </c>
      <c r="P145" s="178">
        <f>SUM(Ikärakenne[[#This Row],[Ikä 0–5]:[Ikä 18-64]])</f>
        <v>5528172.9399999995</v>
      </c>
    </row>
    <row r="146" spans="1:16" x14ac:dyDescent="0.25">
      <c r="A146" s="127">
        <v>444</v>
      </c>
      <c r="B146" s="124" t="s">
        <v>151</v>
      </c>
      <c r="C146" s="38">
        <f>SUM(Ikärakenne[[#This Row],[0–5-vuotiaat]:[16 vuotta täyttäneet]])</f>
        <v>45687</v>
      </c>
      <c r="D146" s="41">
        <v>1946</v>
      </c>
      <c r="E146" s="41">
        <v>411</v>
      </c>
      <c r="F146" s="41">
        <v>2900</v>
      </c>
      <c r="G146" s="41">
        <v>1774</v>
      </c>
      <c r="H146" s="41">
        <v>38656</v>
      </c>
      <c r="I146" s="41">
        <v>25279</v>
      </c>
      <c r="J146" s="136" cm="1">
        <f t="array" ref="J146">Ikäryhmähinnat[Ikä 0–5]*Ikärakenne[[#This Row],[0–5-vuotiaat]]</f>
        <v>17085121.060000002</v>
      </c>
      <c r="K146" s="136" cm="1">
        <f t="array" ref="K146">Ikäryhmähinnat[Ikä 6]*Ikärakenne[[#This Row],[6 vuotiaat]]</f>
        <v>3837046.6799999997</v>
      </c>
      <c r="L146" s="136" cm="1">
        <f t="array" ref="L146">Ikäryhmähinnat[Ikä 7–12]*Ikärakenne[[#This Row],[7–12-vuotiaat]]</f>
        <v>23203277</v>
      </c>
      <c r="M146" s="136" cm="1">
        <f t="array" ref="M146">Ikäryhmähinnat[Ikä 13–15]*Ikärakenne[[#This Row],[13–15-vuotiaat]]</f>
        <v>24049372.919999998</v>
      </c>
      <c r="N146" s="136" cm="1">
        <f t="array" ref="N146">Ikäryhmähinnat[Ikä 16+]*Ikärakenne[[#This Row],[16 vuotta täyttäneet]]</f>
        <v>2656440.3199999998</v>
      </c>
      <c r="O146" s="136" cm="1">
        <f t="array" ref="O146">Ikäryhmähinnat[Ikä 18-64]*Ikärakenne[[#This Row],[18–64-vuotiaat]]</f>
        <v>2182083.2799999998</v>
      </c>
      <c r="P146" s="178">
        <f>SUM(Ikärakenne[[#This Row],[Ikä 0–5]:[Ikä 18-64]])</f>
        <v>73013341.25999999</v>
      </c>
    </row>
    <row r="147" spans="1:16" x14ac:dyDescent="0.25">
      <c r="A147" s="127">
        <v>445</v>
      </c>
      <c r="B147" s="124" t="s">
        <v>152</v>
      </c>
      <c r="C147" s="38">
        <f>SUM(Ikärakenne[[#This Row],[0–5-vuotiaat]:[16 vuotta täyttäneet]])</f>
        <v>14868</v>
      </c>
      <c r="D147" s="41">
        <v>622</v>
      </c>
      <c r="E147" s="41">
        <v>109</v>
      </c>
      <c r="F147" s="41">
        <v>958</v>
      </c>
      <c r="G147" s="41">
        <v>575</v>
      </c>
      <c r="H147" s="41">
        <v>12604</v>
      </c>
      <c r="I147" s="41">
        <v>7800</v>
      </c>
      <c r="J147" s="136" cm="1">
        <f t="array" ref="J147">Ikäryhmähinnat[Ikä 0–5]*Ikärakenne[[#This Row],[0–5-vuotiaat]]</f>
        <v>5460917.4199999999</v>
      </c>
      <c r="K147" s="136" cm="1">
        <f t="array" ref="K147">Ikäryhmähinnat[Ikä 6]*Ikärakenne[[#This Row],[6 vuotiaat]]</f>
        <v>1017610.9199999999</v>
      </c>
      <c r="L147" s="136" cm="1">
        <f t="array" ref="L147">Ikäryhmähinnat[Ikä 7–12]*Ikärakenne[[#This Row],[7–12-vuotiaat]]</f>
        <v>7665082.54</v>
      </c>
      <c r="M147" s="136" cm="1">
        <f t="array" ref="M147">Ikäryhmähinnat[Ikä 13–15]*Ikärakenne[[#This Row],[13–15-vuotiaat]]</f>
        <v>7795033.5</v>
      </c>
      <c r="N147" s="136" cm="1">
        <f t="array" ref="N147">Ikäryhmähinnat[Ikä 16+]*Ikärakenne[[#This Row],[16 vuotta täyttäneet]]</f>
        <v>866146.88</v>
      </c>
      <c r="O147" s="136" cm="1">
        <f t="array" ref="O147">Ikäryhmähinnat[Ikä 18-64]*Ikärakenne[[#This Row],[18–64-vuotiaat]]</f>
        <v>673296</v>
      </c>
      <c r="P147" s="178">
        <f>SUM(Ikärakenne[[#This Row],[Ikä 0–5]:[Ikä 18-64]])</f>
        <v>23478087.259999998</v>
      </c>
    </row>
    <row r="148" spans="1:16" x14ac:dyDescent="0.25">
      <c r="A148" s="127">
        <v>475</v>
      </c>
      <c r="B148" s="124" t="s">
        <v>153</v>
      </c>
      <c r="C148" s="38">
        <f>SUM(Ikärakenne[[#This Row],[0–5-vuotiaat]:[16 vuotta täyttäneet]])</f>
        <v>5415</v>
      </c>
      <c r="D148" s="41">
        <v>312</v>
      </c>
      <c r="E148" s="41">
        <v>63</v>
      </c>
      <c r="F148" s="41">
        <v>317</v>
      </c>
      <c r="G148" s="41">
        <v>205</v>
      </c>
      <c r="H148" s="41">
        <v>4518</v>
      </c>
      <c r="I148" s="41">
        <v>2786</v>
      </c>
      <c r="J148" s="136" cm="1">
        <f t="array" ref="J148">Ikäryhmähinnat[Ikä 0–5]*Ikärakenne[[#This Row],[0–5-vuotiaat]]</f>
        <v>2739238.3200000003</v>
      </c>
      <c r="K148" s="136" cm="1">
        <f t="array" ref="K148">Ikäryhmähinnat[Ikä 6]*Ikärakenne[[#This Row],[6 vuotiaat]]</f>
        <v>588160.43999999994</v>
      </c>
      <c r="L148" s="136" cm="1">
        <f t="array" ref="L148">Ikäryhmähinnat[Ikä 7–12]*Ikärakenne[[#This Row],[7–12-vuotiaat]]</f>
        <v>2536358.21</v>
      </c>
      <c r="M148" s="136" cm="1">
        <f t="array" ref="M148">Ikäryhmähinnat[Ikä 13–15]*Ikärakenne[[#This Row],[13–15-vuotiaat]]</f>
        <v>2779098.9</v>
      </c>
      <c r="N148" s="136" cm="1">
        <f t="array" ref="N148">Ikäryhmähinnat[Ikä 16+]*Ikärakenne[[#This Row],[16 vuotta täyttäneet]]</f>
        <v>310476.96000000002</v>
      </c>
      <c r="O148" s="136" cm="1">
        <f t="array" ref="O148">Ikäryhmähinnat[Ikä 18-64]*Ikärakenne[[#This Row],[18–64-vuotiaat]]</f>
        <v>240487.52</v>
      </c>
      <c r="P148" s="178">
        <f>SUM(Ikärakenne[[#This Row],[Ikä 0–5]:[Ikä 18-64]])</f>
        <v>9193820.3500000015</v>
      </c>
    </row>
    <row r="149" spans="1:16" x14ac:dyDescent="0.25">
      <c r="A149" s="127">
        <v>480</v>
      </c>
      <c r="B149" s="124" t="s">
        <v>154</v>
      </c>
      <c r="C149" s="38">
        <f>SUM(Ikärakenne[[#This Row],[0–5-vuotiaat]:[16 vuotta täyttäneet]])</f>
        <v>1910</v>
      </c>
      <c r="D149" s="41">
        <v>86</v>
      </c>
      <c r="E149" s="41">
        <v>17</v>
      </c>
      <c r="F149" s="41">
        <v>135</v>
      </c>
      <c r="G149" s="41">
        <v>68</v>
      </c>
      <c r="H149" s="41">
        <v>1604</v>
      </c>
      <c r="I149" s="41">
        <v>1010</v>
      </c>
      <c r="J149" s="136" cm="1">
        <f t="array" ref="J149">Ikäryhmähinnat[Ikä 0–5]*Ikärakenne[[#This Row],[0–5-vuotiaat]]</f>
        <v>755046.46000000008</v>
      </c>
      <c r="K149" s="136" cm="1">
        <f t="array" ref="K149">Ikäryhmähinnat[Ikä 6]*Ikärakenne[[#This Row],[6 vuotiaat]]</f>
        <v>158709.96</v>
      </c>
      <c r="L149" s="136" cm="1">
        <f t="array" ref="L149">Ikäryhmähinnat[Ikä 7–12]*Ikärakenne[[#This Row],[7–12-vuotiaat]]</f>
        <v>1080152.55</v>
      </c>
      <c r="M149" s="136" cm="1">
        <f t="array" ref="M149">Ikäryhmähinnat[Ikä 13–15]*Ikärakenne[[#This Row],[13–15-vuotiaat]]</f>
        <v>921847.44</v>
      </c>
      <c r="N149" s="136" cm="1">
        <f t="array" ref="N149">Ikäryhmähinnat[Ikä 16+]*Ikärakenne[[#This Row],[16 vuotta täyttäneet]]</f>
        <v>110226.88</v>
      </c>
      <c r="O149" s="136" cm="1">
        <f t="array" ref="O149">Ikäryhmähinnat[Ikä 18-64]*Ikärakenne[[#This Row],[18–64-vuotiaat]]</f>
        <v>87183.2</v>
      </c>
      <c r="P149" s="178">
        <f>SUM(Ikärakenne[[#This Row],[Ikä 0–5]:[Ikä 18-64]])</f>
        <v>3113166.49</v>
      </c>
    </row>
    <row r="150" spans="1:16" x14ac:dyDescent="0.25">
      <c r="A150" s="127">
        <v>481</v>
      </c>
      <c r="B150" s="124" t="s">
        <v>155</v>
      </c>
      <c r="C150" s="38">
        <f>SUM(Ikärakenne[[#This Row],[0–5-vuotiaat]:[16 vuotta täyttäneet]])</f>
        <v>9592</v>
      </c>
      <c r="D150" s="41">
        <v>553</v>
      </c>
      <c r="E150" s="41">
        <v>112</v>
      </c>
      <c r="F150" s="41">
        <v>788</v>
      </c>
      <c r="G150" s="41">
        <v>439</v>
      </c>
      <c r="H150" s="41">
        <v>7700</v>
      </c>
      <c r="I150" s="41">
        <v>5520</v>
      </c>
      <c r="J150" s="136" cm="1">
        <f t="array" ref="J150">Ikäryhmähinnat[Ikä 0–5]*Ikärakenne[[#This Row],[0–5-vuotiaat]]</f>
        <v>4855124.33</v>
      </c>
      <c r="K150" s="136" cm="1">
        <f t="array" ref="K150">Ikäryhmähinnat[Ikä 6]*Ikärakenne[[#This Row],[6 vuotiaat]]</f>
        <v>1045618.5599999999</v>
      </c>
      <c r="L150" s="136" cm="1">
        <f t="array" ref="L150">Ikäryhmähinnat[Ikä 7–12]*Ikärakenne[[#This Row],[7–12-vuotiaat]]</f>
        <v>6304890.4400000004</v>
      </c>
      <c r="M150" s="136" cm="1">
        <f t="array" ref="M150">Ikäryhmähinnat[Ikä 13–15]*Ikärakenne[[#This Row],[13–15-vuotiaat]]</f>
        <v>5951338.6200000001</v>
      </c>
      <c r="N150" s="136" cm="1">
        <f t="array" ref="N150">Ikäryhmähinnat[Ikä 16+]*Ikärakenne[[#This Row],[16 vuotta täyttäneet]]</f>
        <v>529144</v>
      </c>
      <c r="O150" s="136" cm="1">
        <f t="array" ref="O150">Ikäryhmähinnat[Ikä 18-64]*Ikärakenne[[#This Row],[18–64-vuotiaat]]</f>
        <v>476486.39999999997</v>
      </c>
      <c r="P150" s="178">
        <f>SUM(Ikärakenne[[#This Row],[Ikä 0–5]:[Ikä 18-64]])</f>
        <v>19162602.349999998</v>
      </c>
    </row>
    <row r="151" spans="1:16" x14ac:dyDescent="0.25">
      <c r="A151" s="127">
        <v>483</v>
      </c>
      <c r="B151" s="124" t="s">
        <v>156</v>
      </c>
      <c r="C151" s="38">
        <f>SUM(Ikärakenne[[#This Row],[0–5-vuotiaat]:[16 vuotta täyttäneet]])</f>
        <v>1059</v>
      </c>
      <c r="D151" s="41">
        <v>88</v>
      </c>
      <c r="E151" s="41">
        <v>18</v>
      </c>
      <c r="F151" s="41">
        <v>122</v>
      </c>
      <c r="G151" s="41">
        <v>46</v>
      </c>
      <c r="H151" s="41">
        <v>785</v>
      </c>
      <c r="I151" s="41">
        <v>488</v>
      </c>
      <c r="J151" s="136" cm="1">
        <f t="array" ref="J151">Ikäryhmähinnat[Ikä 0–5]*Ikärakenne[[#This Row],[0–5-vuotiaat]]</f>
        <v>772605.68</v>
      </c>
      <c r="K151" s="136" cm="1">
        <f t="array" ref="K151">Ikäryhmähinnat[Ikä 6]*Ikärakenne[[#This Row],[6 vuotiaat]]</f>
        <v>168045.84</v>
      </c>
      <c r="L151" s="136" cm="1">
        <f t="array" ref="L151">Ikäryhmähinnat[Ikä 7–12]*Ikärakenne[[#This Row],[7–12-vuotiaat]]</f>
        <v>976137.86</v>
      </c>
      <c r="M151" s="136" cm="1">
        <f t="array" ref="M151">Ikäryhmähinnat[Ikä 13–15]*Ikärakenne[[#This Row],[13–15-vuotiaat]]</f>
        <v>623602.68000000005</v>
      </c>
      <c r="N151" s="136" cm="1">
        <f t="array" ref="N151">Ikäryhmähinnat[Ikä 16+]*Ikärakenne[[#This Row],[16 vuotta täyttäneet]]</f>
        <v>53945.2</v>
      </c>
      <c r="O151" s="136" cm="1">
        <f t="array" ref="O151">Ikäryhmähinnat[Ikä 18-64]*Ikärakenne[[#This Row],[18–64-vuotiaat]]</f>
        <v>42124.159999999996</v>
      </c>
      <c r="P151" s="178">
        <f>SUM(Ikärakenne[[#This Row],[Ikä 0–5]:[Ikä 18-64]])</f>
        <v>2636461.4200000004</v>
      </c>
    </row>
    <row r="152" spans="1:16" x14ac:dyDescent="0.25">
      <c r="A152" s="127">
        <v>484</v>
      </c>
      <c r="B152" s="124" t="s">
        <v>157</v>
      </c>
      <c r="C152" s="38">
        <f>SUM(Ikärakenne[[#This Row],[0–5-vuotiaat]:[16 vuotta täyttäneet]])</f>
        <v>2904</v>
      </c>
      <c r="D152" s="41">
        <v>128</v>
      </c>
      <c r="E152" s="41">
        <v>24</v>
      </c>
      <c r="F152" s="41">
        <v>218</v>
      </c>
      <c r="G152" s="41">
        <v>81</v>
      </c>
      <c r="H152" s="41">
        <v>2453</v>
      </c>
      <c r="I152" s="41">
        <v>1323</v>
      </c>
      <c r="J152" s="136" cm="1">
        <f t="array" ref="J152">Ikäryhmähinnat[Ikä 0–5]*Ikärakenne[[#This Row],[0–5-vuotiaat]]</f>
        <v>1123790.08</v>
      </c>
      <c r="K152" s="136" cm="1">
        <f t="array" ref="K152">Ikäryhmähinnat[Ikä 6]*Ikärakenne[[#This Row],[6 vuotiaat]]</f>
        <v>224061.12</v>
      </c>
      <c r="L152" s="136" cm="1">
        <f t="array" ref="L152">Ikäryhmähinnat[Ikä 7–12]*Ikärakenne[[#This Row],[7–12-vuotiaat]]</f>
        <v>1744246.34</v>
      </c>
      <c r="M152" s="136" cm="1">
        <f t="array" ref="M152">Ikäryhmähinnat[Ikä 13–15]*Ikärakenne[[#This Row],[13–15-vuotiaat]]</f>
        <v>1098082.98</v>
      </c>
      <c r="N152" s="136" cm="1">
        <f t="array" ref="N152">Ikäryhmähinnat[Ikä 16+]*Ikärakenne[[#This Row],[16 vuotta täyttäneet]]</f>
        <v>168570.16</v>
      </c>
      <c r="O152" s="136" cm="1">
        <f t="array" ref="O152">Ikäryhmähinnat[Ikä 18-64]*Ikärakenne[[#This Row],[18–64-vuotiaat]]</f>
        <v>114201.35999999999</v>
      </c>
      <c r="P152" s="178">
        <f>SUM(Ikärakenne[[#This Row],[Ikä 0–5]:[Ikä 18-64]])</f>
        <v>4472952.04</v>
      </c>
    </row>
    <row r="153" spans="1:16" x14ac:dyDescent="0.25">
      <c r="A153" s="127">
        <v>489</v>
      </c>
      <c r="B153" s="124" t="s">
        <v>158</v>
      </c>
      <c r="C153" s="38">
        <f>SUM(Ikärakenne[[#This Row],[0–5-vuotiaat]:[16 vuotta täyttäneet]])</f>
        <v>1703</v>
      </c>
      <c r="D153" s="41">
        <v>49</v>
      </c>
      <c r="E153" s="41">
        <v>8</v>
      </c>
      <c r="F153" s="41">
        <v>68</v>
      </c>
      <c r="G153" s="41">
        <v>47</v>
      </c>
      <c r="H153" s="41">
        <v>1531</v>
      </c>
      <c r="I153" s="41">
        <v>833</v>
      </c>
      <c r="J153" s="136" cm="1">
        <f t="array" ref="J153">Ikäryhmähinnat[Ikä 0–5]*Ikärakenne[[#This Row],[0–5-vuotiaat]]</f>
        <v>430200.89</v>
      </c>
      <c r="K153" s="136" cm="1">
        <f t="array" ref="K153">Ikäryhmähinnat[Ikä 6]*Ikärakenne[[#This Row],[6 vuotiaat]]</f>
        <v>74687.039999999994</v>
      </c>
      <c r="L153" s="136" cm="1">
        <f t="array" ref="L153">Ikäryhmähinnat[Ikä 7–12]*Ikärakenne[[#This Row],[7–12-vuotiaat]]</f>
        <v>544076.84</v>
      </c>
      <c r="M153" s="136" cm="1">
        <f t="array" ref="M153">Ikäryhmähinnat[Ikä 13–15]*Ikärakenne[[#This Row],[13–15-vuotiaat]]</f>
        <v>637159.26</v>
      </c>
      <c r="N153" s="136" cm="1">
        <f t="array" ref="N153">Ikäryhmähinnat[Ikä 16+]*Ikärakenne[[#This Row],[16 vuotta täyttäneet]]</f>
        <v>105210.31999999999</v>
      </c>
      <c r="O153" s="136" cm="1">
        <f t="array" ref="O153">Ikäryhmähinnat[Ikä 18-64]*Ikärakenne[[#This Row],[18–64-vuotiaat]]</f>
        <v>71904.56</v>
      </c>
      <c r="P153" s="178">
        <f>SUM(Ikärakenne[[#This Row],[Ikä 0–5]:[Ikä 18-64]])</f>
        <v>1863238.9100000001</v>
      </c>
    </row>
    <row r="154" spans="1:16" x14ac:dyDescent="0.25">
      <c r="A154" s="127">
        <v>491</v>
      </c>
      <c r="B154" s="124" t="s">
        <v>159</v>
      </c>
      <c r="C154" s="38">
        <f>SUM(Ikärakenne[[#This Row],[0–5-vuotiaat]:[16 vuotta täyttäneet]])</f>
        <v>51890</v>
      </c>
      <c r="D154" s="41">
        <v>2175</v>
      </c>
      <c r="E154" s="41">
        <v>412</v>
      </c>
      <c r="F154" s="41">
        <v>3055</v>
      </c>
      <c r="G154" s="41">
        <v>1666</v>
      </c>
      <c r="H154" s="41">
        <v>44582</v>
      </c>
      <c r="I154" s="41">
        <v>28521</v>
      </c>
      <c r="J154" s="136" cm="1">
        <f t="array" ref="J154">Ikäryhmähinnat[Ikä 0–5]*Ikärakenne[[#This Row],[0–5-vuotiaat]]</f>
        <v>19095651.75</v>
      </c>
      <c r="K154" s="136" cm="1">
        <f t="array" ref="K154">Ikäryhmähinnat[Ikä 6]*Ikärakenne[[#This Row],[6 vuotiaat]]</f>
        <v>3846382.5599999996</v>
      </c>
      <c r="L154" s="136" cm="1">
        <f t="array" ref="L154">Ikäryhmähinnat[Ikä 7–12]*Ikärakenne[[#This Row],[7–12-vuotiaat]]</f>
        <v>24443452.149999999</v>
      </c>
      <c r="M154" s="136" cm="1">
        <f t="array" ref="M154">Ikäryhmähinnat[Ikä 13–15]*Ikärakenne[[#This Row],[13–15-vuotiaat]]</f>
        <v>22585262.280000001</v>
      </c>
      <c r="N154" s="136" cm="1">
        <f t="array" ref="N154">Ikäryhmähinnat[Ikä 16+]*Ikärakenne[[#This Row],[16 vuotta täyttäneet]]</f>
        <v>3063675.04</v>
      </c>
      <c r="O154" s="136" cm="1">
        <f t="array" ref="O154">Ikäryhmähinnat[Ikä 18-64]*Ikärakenne[[#This Row],[18–64-vuotiaat]]</f>
        <v>2461932.7199999997</v>
      </c>
      <c r="P154" s="178">
        <f>SUM(Ikärakenne[[#This Row],[Ikä 0–5]:[Ikä 18-64]])</f>
        <v>75496356.5</v>
      </c>
    </row>
    <row r="155" spans="1:16" x14ac:dyDescent="0.25">
      <c r="A155" s="127">
        <v>494</v>
      </c>
      <c r="B155" s="124" t="s">
        <v>160</v>
      </c>
      <c r="C155" s="38">
        <f>SUM(Ikärakenne[[#This Row],[0–5-vuotiaat]:[16 vuotta täyttäneet]])</f>
        <v>8749</v>
      </c>
      <c r="D155" s="41">
        <v>594</v>
      </c>
      <c r="E155" s="41">
        <v>122</v>
      </c>
      <c r="F155" s="41">
        <v>856</v>
      </c>
      <c r="G155" s="41">
        <v>462</v>
      </c>
      <c r="H155" s="41">
        <v>6715</v>
      </c>
      <c r="I155" s="41">
        <v>4618</v>
      </c>
      <c r="J155" s="136" cm="1">
        <f t="array" ref="J155">Ikäryhmähinnat[Ikä 0–5]*Ikärakenne[[#This Row],[0–5-vuotiaat]]</f>
        <v>5215088.3400000008</v>
      </c>
      <c r="K155" s="136" cm="1">
        <f t="array" ref="K155">Ikäryhmähinnat[Ikä 6]*Ikärakenne[[#This Row],[6 vuotiaat]]</f>
        <v>1138977.3599999999</v>
      </c>
      <c r="L155" s="136" cm="1">
        <f t="array" ref="L155">Ikäryhmähinnat[Ikä 7–12]*Ikärakenne[[#This Row],[7–12-vuotiaat]]</f>
        <v>6848967.2800000003</v>
      </c>
      <c r="M155" s="136" cm="1">
        <f t="array" ref="M155">Ikäryhmähinnat[Ikä 13–15]*Ikärakenne[[#This Row],[13–15-vuotiaat]]</f>
        <v>6263139.96</v>
      </c>
      <c r="N155" s="136" cm="1">
        <f t="array" ref="N155">Ikäryhmähinnat[Ikä 16+]*Ikärakenne[[#This Row],[16 vuotta täyttäneet]]</f>
        <v>461454.8</v>
      </c>
      <c r="O155" s="136" cm="1">
        <f t="array" ref="O155">Ikäryhmähinnat[Ikä 18-64]*Ikärakenne[[#This Row],[18–64-vuotiaat]]</f>
        <v>398625.75999999995</v>
      </c>
      <c r="P155" s="178">
        <f>SUM(Ikärakenne[[#This Row],[Ikä 0–5]:[Ikä 18-64]])</f>
        <v>20326253.500000004</v>
      </c>
    </row>
    <row r="156" spans="1:16" x14ac:dyDescent="0.25">
      <c r="A156" s="127">
        <v>495</v>
      </c>
      <c r="B156" s="124" t="s">
        <v>161</v>
      </c>
      <c r="C156" s="38">
        <f>SUM(Ikärakenne[[#This Row],[0–5-vuotiaat]:[16 vuotta täyttäneet]])</f>
        <v>1393</v>
      </c>
      <c r="D156" s="41">
        <v>48</v>
      </c>
      <c r="E156" s="41">
        <v>10</v>
      </c>
      <c r="F156" s="41">
        <v>68</v>
      </c>
      <c r="G156" s="41">
        <v>47</v>
      </c>
      <c r="H156" s="41">
        <v>1220</v>
      </c>
      <c r="I156" s="41">
        <v>613</v>
      </c>
      <c r="J156" s="136" cm="1">
        <f t="array" ref="J156">Ikäryhmähinnat[Ikä 0–5]*Ikärakenne[[#This Row],[0–5-vuotiaat]]</f>
        <v>421421.28</v>
      </c>
      <c r="K156" s="136" cm="1">
        <f t="array" ref="K156">Ikäryhmähinnat[Ikä 6]*Ikärakenne[[#This Row],[6 vuotiaat]]</f>
        <v>93358.799999999988</v>
      </c>
      <c r="L156" s="136" cm="1">
        <f t="array" ref="L156">Ikäryhmähinnat[Ikä 7–12]*Ikärakenne[[#This Row],[7–12-vuotiaat]]</f>
        <v>544076.84</v>
      </c>
      <c r="M156" s="136" cm="1">
        <f t="array" ref="M156">Ikäryhmähinnat[Ikä 13–15]*Ikärakenne[[#This Row],[13–15-vuotiaat]]</f>
        <v>637159.26</v>
      </c>
      <c r="N156" s="136" cm="1">
        <f t="array" ref="N156">Ikäryhmähinnat[Ikä 16+]*Ikärakenne[[#This Row],[16 vuotta täyttäneet]]</f>
        <v>83838.399999999994</v>
      </c>
      <c r="O156" s="136" cm="1">
        <f t="array" ref="O156">Ikäryhmähinnat[Ikä 18-64]*Ikärakenne[[#This Row],[18–64-vuotiaat]]</f>
        <v>52914.159999999996</v>
      </c>
      <c r="P156" s="178">
        <f>SUM(Ikärakenne[[#This Row],[Ikä 0–5]:[Ikä 18-64]])</f>
        <v>1832768.7399999998</v>
      </c>
    </row>
    <row r="157" spans="1:16" x14ac:dyDescent="0.25">
      <c r="A157" s="127">
        <v>498</v>
      </c>
      <c r="B157" s="124" t="s">
        <v>162</v>
      </c>
      <c r="C157" s="38">
        <f>SUM(Ikärakenne[[#This Row],[0–5-vuotiaat]:[16 vuotta täyttäneet]])</f>
        <v>2313</v>
      </c>
      <c r="D157" s="41">
        <v>108</v>
      </c>
      <c r="E157" s="41">
        <v>15</v>
      </c>
      <c r="F157" s="41">
        <v>140</v>
      </c>
      <c r="G157" s="41">
        <v>93</v>
      </c>
      <c r="H157" s="41">
        <v>1957</v>
      </c>
      <c r="I157" s="41">
        <v>1271</v>
      </c>
      <c r="J157" s="136" cm="1">
        <f t="array" ref="J157">Ikäryhmähinnat[Ikä 0–5]*Ikärakenne[[#This Row],[0–5-vuotiaat]]</f>
        <v>948197.88000000012</v>
      </c>
      <c r="K157" s="136" cm="1">
        <f t="array" ref="K157">Ikäryhmähinnat[Ikä 6]*Ikärakenne[[#This Row],[6 vuotiaat]]</f>
        <v>140038.19999999998</v>
      </c>
      <c r="L157" s="136" cm="1">
        <f t="array" ref="L157">Ikäryhmähinnat[Ikä 7–12]*Ikärakenne[[#This Row],[7–12-vuotiaat]]</f>
        <v>1120158.2</v>
      </c>
      <c r="M157" s="136" cm="1">
        <f t="array" ref="M157">Ikäryhmähinnat[Ikä 13–15]*Ikärakenne[[#This Row],[13–15-vuotiaat]]</f>
        <v>1260761.94</v>
      </c>
      <c r="N157" s="136" cm="1">
        <f t="array" ref="N157">Ikäryhmähinnat[Ikä 16+]*Ikärakenne[[#This Row],[16 vuotta täyttäneet]]</f>
        <v>134485.04</v>
      </c>
      <c r="O157" s="136" cm="1">
        <f t="array" ref="O157">Ikäryhmähinnat[Ikä 18-64]*Ikärakenne[[#This Row],[18–64-vuotiaat]]</f>
        <v>109712.71999999999</v>
      </c>
      <c r="P157" s="178">
        <f>SUM(Ikärakenne[[#This Row],[Ikä 0–5]:[Ikä 18-64]])</f>
        <v>3713353.9800000004</v>
      </c>
    </row>
    <row r="158" spans="1:16" x14ac:dyDescent="0.25">
      <c r="A158" s="127">
        <v>499</v>
      </c>
      <c r="B158" s="124" t="s">
        <v>163</v>
      </c>
      <c r="C158" s="38">
        <f>SUM(Ikärakenne[[#This Row],[0–5-vuotiaat]:[16 vuotta täyttäneet]])</f>
        <v>19738</v>
      </c>
      <c r="D158" s="41">
        <v>1220</v>
      </c>
      <c r="E158" s="41">
        <v>225</v>
      </c>
      <c r="F158" s="41">
        <v>1624</v>
      </c>
      <c r="G158" s="41">
        <v>845</v>
      </c>
      <c r="H158" s="41">
        <v>15824</v>
      </c>
      <c r="I158" s="41">
        <v>10676</v>
      </c>
      <c r="J158" s="136" cm="1">
        <f t="array" ref="J158">Ikäryhmähinnat[Ikä 0–5]*Ikärakenne[[#This Row],[0–5-vuotiaat]]</f>
        <v>10711124.200000001</v>
      </c>
      <c r="K158" s="136" cm="1">
        <f t="array" ref="K158">Ikäryhmähinnat[Ikä 6]*Ikärakenne[[#This Row],[6 vuotiaat]]</f>
        <v>2100573</v>
      </c>
      <c r="L158" s="136" cm="1">
        <f t="array" ref="L158">Ikäryhmähinnat[Ikä 7–12]*Ikärakenne[[#This Row],[7–12-vuotiaat]]</f>
        <v>12993835.120000001</v>
      </c>
      <c r="M158" s="136" cm="1">
        <f t="array" ref="M158">Ikäryhmähinnat[Ikä 13–15]*Ikärakenne[[#This Row],[13–15-vuotiaat]]</f>
        <v>11455310.1</v>
      </c>
      <c r="N158" s="136" cm="1">
        <f t="array" ref="N158">Ikäryhmähinnat[Ikä 16+]*Ikärakenne[[#This Row],[16 vuotta täyttäneet]]</f>
        <v>1087425.28</v>
      </c>
      <c r="O158" s="136" cm="1">
        <f t="array" ref="O158">Ikäryhmähinnat[Ikä 18-64]*Ikärakenne[[#This Row],[18–64-vuotiaat]]</f>
        <v>921552.32</v>
      </c>
      <c r="P158" s="178">
        <f>SUM(Ikärakenne[[#This Row],[Ikä 0–5]:[Ikä 18-64]])</f>
        <v>39269820.020000003</v>
      </c>
    </row>
    <row r="159" spans="1:16" x14ac:dyDescent="0.25">
      <c r="A159" s="127">
        <v>500</v>
      </c>
      <c r="B159" s="124" t="s">
        <v>164</v>
      </c>
      <c r="C159" s="38">
        <f>SUM(Ikärakenne[[#This Row],[0–5-vuotiaat]:[16 vuotta täyttäneet]])</f>
        <v>10614</v>
      </c>
      <c r="D159" s="41">
        <v>670</v>
      </c>
      <c r="E159" s="41">
        <v>120</v>
      </c>
      <c r="F159" s="41">
        <v>981</v>
      </c>
      <c r="G159" s="41">
        <v>521</v>
      </c>
      <c r="H159" s="41">
        <v>8322</v>
      </c>
      <c r="I159" s="41">
        <v>5828</v>
      </c>
      <c r="J159" s="136" cm="1">
        <f t="array" ref="J159">Ikäryhmähinnat[Ikä 0–5]*Ikärakenne[[#This Row],[0–5-vuotiaat]]</f>
        <v>5882338.7000000002</v>
      </c>
      <c r="K159" s="136" cm="1">
        <f t="array" ref="K159">Ikäryhmähinnat[Ikä 6]*Ikärakenne[[#This Row],[6 vuotiaat]]</f>
        <v>1120305.5999999999</v>
      </c>
      <c r="L159" s="136" cm="1">
        <f t="array" ref="L159">Ikäryhmähinnat[Ikä 7–12]*Ikärakenne[[#This Row],[7–12-vuotiaat]]</f>
        <v>7849108.5300000003</v>
      </c>
      <c r="M159" s="136" cm="1">
        <f t="array" ref="M159">Ikäryhmähinnat[Ikä 13–15]*Ikärakenne[[#This Row],[13–15-vuotiaat]]</f>
        <v>7062978.1799999997</v>
      </c>
      <c r="N159" s="136" cm="1">
        <f t="array" ref="N159">Ikäryhmähinnat[Ikä 16+]*Ikärakenne[[#This Row],[16 vuotta täyttäneet]]</f>
        <v>571887.84</v>
      </c>
      <c r="O159" s="136" cm="1">
        <f t="array" ref="O159">Ikäryhmähinnat[Ikä 18-64]*Ikärakenne[[#This Row],[18–64-vuotiaat]]</f>
        <v>503072.95999999996</v>
      </c>
      <c r="P159" s="178">
        <f>SUM(Ikärakenne[[#This Row],[Ikä 0–5]:[Ikä 18-64]])</f>
        <v>22989691.809999999</v>
      </c>
    </row>
    <row r="160" spans="1:16" x14ac:dyDescent="0.25">
      <c r="A160" s="127">
        <v>503</v>
      </c>
      <c r="B160" s="124" t="s">
        <v>165</v>
      </c>
      <c r="C160" s="38">
        <f>SUM(Ikärakenne[[#This Row],[0–5-vuotiaat]:[16 vuotta täyttäneet]])</f>
        <v>7477</v>
      </c>
      <c r="D160" s="41">
        <v>360</v>
      </c>
      <c r="E160" s="41">
        <v>72</v>
      </c>
      <c r="F160" s="41">
        <v>464</v>
      </c>
      <c r="G160" s="41">
        <v>260</v>
      </c>
      <c r="H160" s="41">
        <v>6321</v>
      </c>
      <c r="I160" s="41">
        <v>3961</v>
      </c>
      <c r="J160" s="136" cm="1">
        <f t="array" ref="J160">Ikäryhmähinnat[Ikä 0–5]*Ikärakenne[[#This Row],[0–5-vuotiaat]]</f>
        <v>3160659.6</v>
      </c>
      <c r="K160" s="136" cm="1">
        <f t="array" ref="K160">Ikäryhmähinnat[Ikä 6]*Ikärakenne[[#This Row],[6 vuotiaat]]</f>
        <v>672183.36</v>
      </c>
      <c r="L160" s="136" cm="1">
        <f t="array" ref="L160">Ikäryhmähinnat[Ikä 7–12]*Ikärakenne[[#This Row],[7–12-vuotiaat]]</f>
        <v>3712524.32</v>
      </c>
      <c r="M160" s="136" cm="1">
        <f t="array" ref="M160">Ikäryhmähinnat[Ikä 13–15]*Ikärakenne[[#This Row],[13–15-vuotiaat]]</f>
        <v>3524710.8</v>
      </c>
      <c r="N160" s="136" cm="1">
        <f t="array" ref="N160">Ikäryhmähinnat[Ikä 16+]*Ikärakenne[[#This Row],[16 vuotta täyttäneet]]</f>
        <v>434379.12</v>
      </c>
      <c r="O160" s="136" cm="1">
        <f t="array" ref="O160">Ikäryhmähinnat[Ikä 18-64]*Ikärakenne[[#This Row],[18–64-vuotiaat]]</f>
        <v>341913.51999999996</v>
      </c>
      <c r="P160" s="178">
        <f>SUM(Ikärakenne[[#This Row],[Ikä 0–5]:[Ikä 18-64]])</f>
        <v>11846370.719999997</v>
      </c>
    </row>
    <row r="161" spans="1:16" x14ac:dyDescent="0.25">
      <c r="A161" s="127">
        <v>504</v>
      </c>
      <c r="B161" s="124" t="s">
        <v>166</v>
      </c>
      <c r="C161" s="38">
        <f>SUM(Ikärakenne[[#This Row],[0–5-vuotiaat]:[16 vuotta täyttäneet]])</f>
        <v>1677</v>
      </c>
      <c r="D161" s="41">
        <v>60</v>
      </c>
      <c r="E161" s="41">
        <v>12</v>
      </c>
      <c r="F161" s="41">
        <v>105</v>
      </c>
      <c r="G161" s="41">
        <v>56</v>
      </c>
      <c r="H161" s="41">
        <v>1444</v>
      </c>
      <c r="I161" s="41">
        <v>888</v>
      </c>
      <c r="J161" s="136" cm="1">
        <f t="array" ref="J161">Ikäryhmähinnat[Ikä 0–5]*Ikärakenne[[#This Row],[0–5-vuotiaat]]</f>
        <v>526776.60000000009</v>
      </c>
      <c r="K161" s="136" cm="1">
        <f t="array" ref="K161">Ikäryhmähinnat[Ikä 6]*Ikärakenne[[#This Row],[6 vuotiaat]]</f>
        <v>112030.56</v>
      </c>
      <c r="L161" s="136" cm="1">
        <f t="array" ref="L161">Ikäryhmähinnat[Ikä 7–12]*Ikärakenne[[#This Row],[7–12-vuotiaat]]</f>
        <v>840118.65</v>
      </c>
      <c r="M161" s="136" cm="1">
        <f t="array" ref="M161">Ikäryhmähinnat[Ikä 13–15]*Ikärakenne[[#This Row],[13–15-vuotiaat]]</f>
        <v>759168.48</v>
      </c>
      <c r="N161" s="136" cm="1">
        <f t="array" ref="N161">Ikäryhmähinnat[Ikä 16+]*Ikärakenne[[#This Row],[16 vuotta täyttäneet]]</f>
        <v>99231.679999999993</v>
      </c>
      <c r="O161" s="136" cm="1">
        <f t="array" ref="O161">Ikäryhmähinnat[Ikä 18-64]*Ikärakenne[[#This Row],[18–64-vuotiaat]]</f>
        <v>76652.159999999989</v>
      </c>
      <c r="P161" s="178">
        <f>SUM(Ikärakenne[[#This Row],[Ikä 0–5]:[Ikä 18-64]])</f>
        <v>2413978.1300000004</v>
      </c>
    </row>
    <row r="162" spans="1:16" x14ac:dyDescent="0.25">
      <c r="A162" s="127">
        <v>505</v>
      </c>
      <c r="B162" s="124" t="s">
        <v>167</v>
      </c>
      <c r="C162" s="38">
        <f>SUM(Ikärakenne[[#This Row],[0–5-vuotiaat]:[16 vuotta täyttäneet]])</f>
        <v>20934</v>
      </c>
      <c r="D162" s="41">
        <v>1139</v>
      </c>
      <c r="E162" s="41">
        <v>216</v>
      </c>
      <c r="F162" s="41">
        <v>1649</v>
      </c>
      <c r="G162" s="41">
        <v>950</v>
      </c>
      <c r="H162" s="41">
        <v>16980</v>
      </c>
      <c r="I162" s="41">
        <v>11907</v>
      </c>
      <c r="J162" s="136" cm="1">
        <f t="array" ref="J162">Ikäryhmähinnat[Ikä 0–5]*Ikärakenne[[#This Row],[0–5-vuotiaat]]</f>
        <v>9999975.790000001</v>
      </c>
      <c r="K162" s="136" cm="1">
        <f t="array" ref="K162">Ikäryhmähinnat[Ikä 6]*Ikärakenne[[#This Row],[6 vuotiaat]]</f>
        <v>2016550.0799999998</v>
      </c>
      <c r="L162" s="136" cm="1">
        <f t="array" ref="L162">Ikäryhmähinnat[Ikä 7–12]*Ikärakenne[[#This Row],[7–12-vuotiaat]]</f>
        <v>13193863.370000001</v>
      </c>
      <c r="M162" s="136" cm="1">
        <f t="array" ref="M162">Ikäryhmähinnat[Ikä 13–15]*Ikärakenne[[#This Row],[13–15-vuotiaat]]</f>
        <v>12878751</v>
      </c>
      <c r="N162" s="136" cm="1">
        <f t="array" ref="N162">Ikäryhmähinnat[Ikä 16+]*Ikärakenne[[#This Row],[16 vuotta täyttäneet]]</f>
        <v>1166865.6000000001</v>
      </c>
      <c r="O162" s="136" cm="1">
        <f t="array" ref="O162">Ikäryhmähinnat[Ikä 18-64]*Ikärakenne[[#This Row],[18–64-vuotiaat]]</f>
        <v>1027812.2399999999</v>
      </c>
      <c r="P162" s="178">
        <f>SUM(Ikärakenne[[#This Row],[Ikä 0–5]:[Ikä 18-64]])</f>
        <v>40283818.080000006</v>
      </c>
    </row>
    <row r="163" spans="1:16" x14ac:dyDescent="0.25">
      <c r="A163" s="127">
        <v>507</v>
      </c>
      <c r="B163" s="124" t="s">
        <v>168</v>
      </c>
      <c r="C163" s="38">
        <f>SUM(Ikärakenne[[#This Row],[0–5-vuotiaat]:[16 vuotta täyttäneet]])</f>
        <v>7057</v>
      </c>
      <c r="D163" s="41">
        <v>210</v>
      </c>
      <c r="E163" s="41">
        <v>43</v>
      </c>
      <c r="F163" s="41">
        <v>337</v>
      </c>
      <c r="G163" s="41">
        <v>186</v>
      </c>
      <c r="H163" s="41">
        <v>6281</v>
      </c>
      <c r="I163" s="41">
        <v>3315</v>
      </c>
      <c r="J163" s="136" cm="1">
        <f t="array" ref="J163">Ikäryhmähinnat[Ikä 0–5]*Ikärakenne[[#This Row],[0–5-vuotiaat]]</f>
        <v>1843718.1</v>
      </c>
      <c r="K163" s="136" cm="1">
        <f t="array" ref="K163">Ikäryhmähinnat[Ikä 6]*Ikärakenne[[#This Row],[6 vuotiaat]]</f>
        <v>401442.83999999997</v>
      </c>
      <c r="L163" s="136" cm="1">
        <f t="array" ref="L163">Ikäryhmähinnat[Ikä 7–12]*Ikärakenne[[#This Row],[7–12-vuotiaat]]</f>
        <v>2696380.81</v>
      </c>
      <c r="M163" s="136" cm="1">
        <f t="array" ref="M163">Ikäryhmähinnat[Ikä 13–15]*Ikärakenne[[#This Row],[13–15-vuotiaat]]</f>
        <v>2521523.88</v>
      </c>
      <c r="N163" s="136" cm="1">
        <f t="array" ref="N163">Ikäryhmähinnat[Ikä 16+]*Ikärakenne[[#This Row],[16 vuotta täyttäneet]]</f>
        <v>431630.32</v>
      </c>
      <c r="O163" s="136" cm="1">
        <f t="array" ref="O163">Ikäryhmähinnat[Ikä 18-64]*Ikärakenne[[#This Row],[18–64-vuotiaat]]</f>
        <v>286150.8</v>
      </c>
      <c r="P163" s="178">
        <f>SUM(Ikärakenne[[#This Row],[Ikä 0–5]:[Ikä 18-64]])</f>
        <v>8180846.75</v>
      </c>
    </row>
    <row r="164" spans="1:16" x14ac:dyDescent="0.25">
      <c r="A164" s="127">
        <v>508</v>
      </c>
      <c r="B164" s="124" t="s">
        <v>169</v>
      </c>
      <c r="C164" s="38">
        <f>SUM(Ikärakenne[[#This Row],[0–5-vuotiaat]:[16 vuotta täyttäneet]])</f>
        <v>9270</v>
      </c>
      <c r="D164" s="41">
        <v>300</v>
      </c>
      <c r="E164" s="41">
        <v>62</v>
      </c>
      <c r="F164" s="41">
        <v>455</v>
      </c>
      <c r="G164" s="41">
        <v>260</v>
      </c>
      <c r="H164" s="41">
        <v>8193</v>
      </c>
      <c r="I164" s="41">
        <v>4468</v>
      </c>
      <c r="J164" s="136" cm="1">
        <f t="array" ref="J164">Ikäryhmähinnat[Ikä 0–5]*Ikärakenne[[#This Row],[0–5-vuotiaat]]</f>
        <v>2633883</v>
      </c>
      <c r="K164" s="136" cm="1">
        <f t="array" ref="K164">Ikäryhmähinnat[Ikä 6]*Ikärakenne[[#This Row],[6 vuotiaat]]</f>
        <v>578824.55999999994</v>
      </c>
      <c r="L164" s="136" cm="1">
        <f t="array" ref="L164">Ikäryhmähinnat[Ikä 7–12]*Ikärakenne[[#This Row],[7–12-vuotiaat]]</f>
        <v>3640514.15</v>
      </c>
      <c r="M164" s="136" cm="1">
        <f t="array" ref="M164">Ikäryhmähinnat[Ikä 13–15]*Ikärakenne[[#This Row],[13–15-vuotiaat]]</f>
        <v>3524710.8</v>
      </c>
      <c r="N164" s="136" cm="1">
        <f t="array" ref="N164">Ikäryhmähinnat[Ikä 16+]*Ikärakenne[[#This Row],[16 vuotta täyttäneet]]</f>
        <v>563022.96</v>
      </c>
      <c r="O164" s="136" cm="1">
        <f t="array" ref="O164">Ikäryhmähinnat[Ikä 18-64]*Ikärakenne[[#This Row],[18–64-vuotiaat]]</f>
        <v>385677.75999999995</v>
      </c>
      <c r="P164" s="178">
        <f>SUM(Ikärakenne[[#This Row],[Ikä 0–5]:[Ikä 18-64]])</f>
        <v>11326633.229999999</v>
      </c>
    </row>
    <row r="165" spans="1:16" x14ac:dyDescent="0.25">
      <c r="A165" s="127">
        <v>529</v>
      </c>
      <c r="B165" s="124" t="s">
        <v>170</v>
      </c>
      <c r="C165" s="38">
        <f>SUM(Ikärakenne[[#This Row],[0–5-vuotiaat]:[16 vuotta täyttäneet]])</f>
        <v>20129</v>
      </c>
      <c r="D165" s="41">
        <v>993</v>
      </c>
      <c r="E165" s="41">
        <v>156</v>
      </c>
      <c r="F165" s="41">
        <v>1239</v>
      </c>
      <c r="G165" s="41">
        <v>696</v>
      </c>
      <c r="H165" s="41">
        <v>17045</v>
      </c>
      <c r="I165" s="41">
        <v>10821</v>
      </c>
      <c r="J165" s="136" cm="1">
        <f t="array" ref="J165">Ikäryhmähinnat[Ikä 0–5]*Ikärakenne[[#This Row],[0–5-vuotiaat]]</f>
        <v>8718152.7300000004</v>
      </c>
      <c r="K165" s="136" cm="1">
        <f t="array" ref="K165">Ikäryhmähinnat[Ikä 6]*Ikärakenne[[#This Row],[6 vuotiaat]]</f>
        <v>1456397.2799999998</v>
      </c>
      <c r="L165" s="136" cm="1">
        <f t="array" ref="L165">Ikäryhmähinnat[Ikä 7–12]*Ikärakenne[[#This Row],[7–12-vuotiaat]]</f>
        <v>9913400.0700000003</v>
      </c>
      <c r="M165" s="136" cm="1">
        <f t="array" ref="M165">Ikäryhmähinnat[Ikä 13–15]*Ikärakenne[[#This Row],[13–15-vuotiaat]]</f>
        <v>9435379.6799999997</v>
      </c>
      <c r="N165" s="136" cm="1">
        <f t="array" ref="N165">Ikäryhmähinnat[Ikä 16+]*Ikärakenne[[#This Row],[16 vuotta täyttäneet]]</f>
        <v>1171332.3999999999</v>
      </c>
      <c r="O165" s="136" cm="1">
        <f t="array" ref="O165">Ikäryhmähinnat[Ikä 18-64]*Ikärakenne[[#This Row],[18–64-vuotiaat]]</f>
        <v>934068.72</v>
      </c>
      <c r="P165" s="178">
        <f>SUM(Ikärakenne[[#This Row],[Ikä 0–5]:[Ikä 18-64]])</f>
        <v>31628730.879999995</v>
      </c>
    </row>
    <row r="166" spans="1:16" x14ac:dyDescent="0.25">
      <c r="A166" s="127">
        <v>531</v>
      </c>
      <c r="B166" s="124" t="s">
        <v>171</v>
      </c>
      <c r="C166" s="38">
        <f>SUM(Ikärakenne[[#This Row],[0–5-vuotiaat]:[16 vuotta täyttäneet]])</f>
        <v>4939</v>
      </c>
      <c r="D166" s="41">
        <v>215</v>
      </c>
      <c r="E166" s="41">
        <v>29</v>
      </c>
      <c r="F166" s="41">
        <v>302</v>
      </c>
      <c r="G166" s="41">
        <v>184</v>
      </c>
      <c r="H166" s="41">
        <v>4209</v>
      </c>
      <c r="I166" s="41">
        <v>2590</v>
      </c>
      <c r="J166" s="136" cm="1">
        <f t="array" ref="J166">Ikäryhmähinnat[Ikä 0–5]*Ikärakenne[[#This Row],[0–5-vuotiaat]]</f>
        <v>1887616.1500000001</v>
      </c>
      <c r="K166" s="136" cm="1">
        <f t="array" ref="K166">Ikäryhmähinnat[Ikä 6]*Ikärakenne[[#This Row],[6 vuotiaat]]</f>
        <v>270740.51999999996</v>
      </c>
      <c r="L166" s="136" cm="1">
        <f t="array" ref="L166">Ikäryhmähinnat[Ikä 7–12]*Ikärakenne[[#This Row],[7–12-vuotiaat]]</f>
        <v>2416341.2600000002</v>
      </c>
      <c r="M166" s="136" cm="1">
        <f t="array" ref="M166">Ikäryhmähinnat[Ikä 13–15]*Ikärakenne[[#This Row],[13–15-vuotiaat]]</f>
        <v>2494410.7200000002</v>
      </c>
      <c r="N166" s="136" cm="1">
        <f t="array" ref="N166">Ikäryhmähinnat[Ikä 16+]*Ikärakenne[[#This Row],[16 vuotta täyttäneet]]</f>
        <v>289242.48</v>
      </c>
      <c r="O166" s="136" cm="1">
        <f t="array" ref="O166">Ikäryhmähinnat[Ikä 18-64]*Ikärakenne[[#This Row],[18–64-vuotiaat]]</f>
        <v>223568.8</v>
      </c>
      <c r="P166" s="178">
        <f>SUM(Ikärakenne[[#This Row],[Ikä 0–5]:[Ikä 18-64]])</f>
        <v>7581919.9300000006</v>
      </c>
    </row>
    <row r="167" spans="1:16" x14ac:dyDescent="0.25">
      <c r="A167" s="127">
        <v>535</v>
      </c>
      <c r="B167" s="124" t="s">
        <v>172</v>
      </c>
      <c r="C167" s="38">
        <f>SUM(Ikärakenne[[#This Row],[0–5-vuotiaat]:[16 vuotta täyttäneet]])</f>
        <v>10378</v>
      </c>
      <c r="D167" s="41">
        <v>669</v>
      </c>
      <c r="E167" s="41">
        <v>141</v>
      </c>
      <c r="F167" s="41">
        <v>967</v>
      </c>
      <c r="G167" s="41">
        <v>560</v>
      </c>
      <c r="H167" s="41">
        <v>8041</v>
      </c>
      <c r="I167" s="41">
        <v>5192</v>
      </c>
      <c r="J167" s="136" cm="1">
        <f t="array" ref="J167">Ikäryhmähinnat[Ikä 0–5]*Ikärakenne[[#This Row],[0–5-vuotiaat]]</f>
        <v>5873559.0900000008</v>
      </c>
      <c r="K167" s="136" cm="1">
        <f t="array" ref="K167">Ikäryhmähinnat[Ikä 6]*Ikärakenne[[#This Row],[6 vuotiaat]]</f>
        <v>1316359.0799999998</v>
      </c>
      <c r="L167" s="136" cm="1">
        <f t="array" ref="L167">Ikäryhmähinnat[Ikä 7–12]*Ikärakenne[[#This Row],[7–12-vuotiaat]]</f>
        <v>7737092.71</v>
      </c>
      <c r="M167" s="136" cm="1">
        <f t="array" ref="M167">Ikäryhmähinnat[Ikä 13–15]*Ikärakenne[[#This Row],[13–15-vuotiaat]]</f>
        <v>7591684.7999999998</v>
      </c>
      <c r="N167" s="136" cm="1">
        <f t="array" ref="N167">Ikäryhmähinnat[Ikä 16+]*Ikärakenne[[#This Row],[16 vuotta täyttäneet]]</f>
        <v>552577.52</v>
      </c>
      <c r="O167" s="136" cm="1">
        <f t="array" ref="O167">Ikäryhmähinnat[Ikä 18-64]*Ikärakenne[[#This Row],[18–64-vuotiaat]]</f>
        <v>448173.43999999994</v>
      </c>
      <c r="P167" s="178">
        <f>SUM(Ikärakenne[[#This Row],[Ikä 0–5]:[Ikä 18-64]])</f>
        <v>23519446.640000001</v>
      </c>
    </row>
    <row r="168" spans="1:16" x14ac:dyDescent="0.25">
      <c r="A168" s="127">
        <v>536</v>
      </c>
      <c r="B168" s="124" t="s">
        <v>173</v>
      </c>
      <c r="C168" s="38">
        <f>SUM(Ikärakenne[[#This Row],[0–5-vuotiaat]:[16 vuotta täyttäneet]])</f>
        <v>36176</v>
      </c>
      <c r="D168" s="41">
        <v>2030</v>
      </c>
      <c r="E168" s="41">
        <v>366</v>
      </c>
      <c r="F168" s="41">
        <v>2611</v>
      </c>
      <c r="G168" s="41">
        <v>1447</v>
      </c>
      <c r="H168" s="41">
        <v>29722</v>
      </c>
      <c r="I168" s="41">
        <v>20955</v>
      </c>
      <c r="J168" s="136" cm="1">
        <f t="array" ref="J168">Ikäryhmähinnat[Ikä 0–5]*Ikärakenne[[#This Row],[0–5-vuotiaat]]</f>
        <v>17822608.300000001</v>
      </c>
      <c r="K168" s="136" cm="1">
        <f t="array" ref="K168">Ikäryhmähinnat[Ikä 6]*Ikärakenne[[#This Row],[6 vuotiaat]]</f>
        <v>3416932.0799999996</v>
      </c>
      <c r="L168" s="136" cm="1">
        <f t="array" ref="L168">Ikäryhmähinnat[Ikä 7–12]*Ikärakenne[[#This Row],[7–12-vuotiaat]]</f>
        <v>20890950.43</v>
      </c>
      <c r="M168" s="136" cm="1">
        <f t="array" ref="M168">Ikäryhmähinnat[Ikä 13–15]*Ikärakenne[[#This Row],[13–15-vuotiaat]]</f>
        <v>19616371.260000002</v>
      </c>
      <c r="N168" s="136" cm="1">
        <f t="array" ref="N168">Ikäryhmähinnat[Ikä 16+]*Ikärakenne[[#This Row],[16 vuotta täyttäneet]]</f>
        <v>2042495.8399999999</v>
      </c>
      <c r="O168" s="136" cm="1">
        <f t="array" ref="O168">Ikäryhmähinnat[Ikä 18-64]*Ikärakenne[[#This Row],[18–64-vuotiaat]]</f>
        <v>1808835.5999999999</v>
      </c>
      <c r="P168" s="178">
        <f>SUM(Ikärakenne[[#This Row],[Ikä 0–5]:[Ikä 18-64]])</f>
        <v>65598193.510000013</v>
      </c>
    </row>
    <row r="169" spans="1:16" x14ac:dyDescent="0.25">
      <c r="A169" s="127">
        <v>538</v>
      </c>
      <c r="B169" s="124" t="s">
        <v>174</v>
      </c>
      <c r="C169" s="38">
        <f>SUM(Ikärakenne[[#This Row],[0–5-vuotiaat]:[16 vuotta täyttäneet]])</f>
        <v>4659</v>
      </c>
      <c r="D169" s="41">
        <v>280</v>
      </c>
      <c r="E169" s="41">
        <v>43</v>
      </c>
      <c r="F169" s="41">
        <v>360</v>
      </c>
      <c r="G169" s="41">
        <v>213</v>
      </c>
      <c r="H169" s="41">
        <v>3763</v>
      </c>
      <c r="I169" s="41">
        <v>2610</v>
      </c>
      <c r="J169" s="136" cm="1">
        <f t="array" ref="J169">Ikäryhmähinnat[Ikä 0–5]*Ikärakenne[[#This Row],[0–5-vuotiaat]]</f>
        <v>2458290.8000000003</v>
      </c>
      <c r="K169" s="136" cm="1">
        <f t="array" ref="K169">Ikäryhmähinnat[Ikä 6]*Ikärakenne[[#This Row],[6 vuotiaat]]</f>
        <v>401442.83999999997</v>
      </c>
      <c r="L169" s="136" cm="1">
        <f t="array" ref="L169">Ikäryhmähinnat[Ikä 7–12]*Ikärakenne[[#This Row],[7–12-vuotiaat]]</f>
        <v>2880406.8</v>
      </c>
      <c r="M169" s="136" cm="1">
        <f t="array" ref="M169">Ikäryhmähinnat[Ikä 13–15]*Ikärakenne[[#This Row],[13–15-vuotiaat]]</f>
        <v>2887551.54</v>
      </c>
      <c r="N169" s="136" cm="1">
        <f t="array" ref="N169">Ikäryhmähinnat[Ikä 16+]*Ikärakenne[[#This Row],[16 vuotta täyttäneet]]</f>
        <v>258593.36</v>
      </c>
      <c r="O169" s="136" cm="1">
        <f t="array" ref="O169">Ikäryhmähinnat[Ikä 18-64]*Ikärakenne[[#This Row],[18–64-vuotiaat]]</f>
        <v>225295.19999999998</v>
      </c>
      <c r="P169" s="178">
        <f>SUM(Ikärakenne[[#This Row],[Ikä 0–5]:[Ikä 18-64]])</f>
        <v>9111580.5399999991</v>
      </c>
    </row>
    <row r="170" spans="1:16" x14ac:dyDescent="0.25">
      <c r="A170" s="127">
        <v>541</v>
      </c>
      <c r="B170" s="124" t="s">
        <v>175</v>
      </c>
      <c r="C170" s="38">
        <f>SUM(Ikärakenne[[#This Row],[0–5-vuotiaat]:[16 vuotta täyttäneet]])</f>
        <v>8980</v>
      </c>
      <c r="D170" s="41">
        <v>292</v>
      </c>
      <c r="E170" s="41">
        <v>72</v>
      </c>
      <c r="F170" s="41">
        <v>442</v>
      </c>
      <c r="G170" s="41">
        <v>254</v>
      </c>
      <c r="H170" s="41">
        <v>7920</v>
      </c>
      <c r="I170" s="41">
        <v>4313</v>
      </c>
      <c r="J170" s="136" cm="1">
        <f t="array" ref="J170">Ikäryhmähinnat[Ikä 0–5]*Ikärakenne[[#This Row],[0–5-vuotiaat]]</f>
        <v>2563646.12</v>
      </c>
      <c r="K170" s="136" cm="1">
        <f t="array" ref="K170">Ikäryhmähinnat[Ikä 6]*Ikärakenne[[#This Row],[6 vuotiaat]]</f>
        <v>672183.36</v>
      </c>
      <c r="L170" s="136" cm="1">
        <f t="array" ref="L170">Ikäryhmähinnat[Ikä 7–12]*Ikärakenne[[#This Row],[7–12-vuotiaat]]</f>
        <v>3536499.46</v>
      </c>
      <c r="M170" s="136" cm="1">
        <f t="array" ref="M170">Ikäryhmähinnat[Ikä 13–15]*Ikärakenne[[#This Row],[13–15-vuotiaat]]</f>
        <v>3443371.32</v>
      </c>
      <c r="N170" s="136" cm="1">
        <f t="array" ref="N170">Ikäryhmähinnat[Ikä 16+]*Ikärakenne[[#This Row],[16 vuotta täyttäneet]]</f>
        <v>544262.40000000002</v>
      </c>
      <c r="O170" s="136" cm="1">
        <f t="array" ref="O170">Ikäryhmähinnat[Ikä 18-64]*Ikärakenne[[#This Row],[18–64-vuotiaat]]</f>
        <v>372298.16</v>
      </c>
      <c r="P170" s="178">
        <f>SUM(Ikärakenne[[#This Row],[Ikä 0–5]:[Ikä 18-64]])</f>
        <v>11132260.82</v>
      </c>
    </row>
    <row r="171" spans="1:16" x14ac:dyDescent="0.25">
      <c r="A171" s="127">
        <v>543</v>
      </c>
      <c r="B171" s="124" t="s">
        <v>176</v>
      </c>
      <c r="C171" s="38">
        <f>SUM(Ikärakenne[[#This Row],[0–5-vuotiaat]:[16 vuotta täyttäneet]])</f>
        <v>45048</v>
      </c>
      <c r="D171" s="41">
        <v>2871</v>
      </c>
      <c r="E171" s="41">
        <v>484</v>
      </c>
      <c r="F171" s="41">
        <v>3649</v>
      </c>
      <c r="G171" s="41">
        <v>1999</v>
      </c>
      <c r="H171" s="41">
        <v>36045</v>
      </c>
      <c r="I171" s="41">
        <v>26504</v>
      </c>
      <c r="J171" s="136" cm="1">
        <f t="array" ref="J171">Ikäryhmähinnat[Ikä 0–5]*Ikärakenne[[#This Row],[0–5-vuotiaat]]</f>
        <v>25206260.310000002</v>
      </c>
      <c r="K171" s="136" cm="1">
        <f t="array" ref="K171">Ikäryhmähinnat[Ikä 6]*Ikärakenne[[#This Row],[6 vuotiaat]]</f>
        <v>4518565.92</v>
      </c>
      <c r="L171" s="136" cm="1">
        <f t="array" ref="L171">Ikäryhmähinnat[Ikä 7–12]*Ikärakenne[[#This Row],[7–12-vuotiaat]]</f>
        <v>29196123.370000001</v>
      </c>
      <c r="M171" s="136" cm="1">
        <f t="array" ref="M171">Ikäryhmähinnat[Ikä 13–15]*Ikärakenne[[#This Row],[13–15-vuotiaat]]</f>
        <v>27099603.419999998</v>
      </c>
      <c r="N171" s="136" cm="1">
        <f t="array" ref="N171">Ikäryhmähinnat[Ikä 16+]*Ikärakenne[[#This Row],[16 vuotta täyttäneet]]</f>
        <v>2477012.4</v>
      </c>
      <c r="O171" s="136" cm="1">
        <f t="array" ref="O171">Ikäryhmähinnat[Ikä 18-64]*Ikärakenne[[#This Row],[18–64-vuotiaat]]</f>
        <v>2287825.2799999998</v>
      </c>
      <c r="P171" s="178">
        <f>SUM(Ikärakenne[[#This Row],[Ikä 0–5]:[Ikä 18-64]])</f>
        <v>90785390.700000018</v>
      </c>
    </row>
    <row r="172" spans="1:16" x14ac:dyDescent="0.25">
      <c r="A172" s="127">
        <v>545</v>
      </c>
      <c r="B172" s="124" t="s">
        <v>177</v>
      </c>
      <c r="C172" s="38">
        <f>SUM(Ikärakenne[[#This Row],[0–5-vuotiaat]:[16 vuotta täyttäneet]])</f>
        <v>9554</v>
      </c>
      <c r="D172" s="41">
        <v>496</v>
      </c>
      <c r="E172" s="41">
        <v>109</v>
      </c>
      <c r="F172" s="41">
        <v>668</v>
      </c>
      <c r="G172" s="41">
        <v>333</v>
      </c>
      <c r="H172" s="41">
        <v>7948</v>
      </c>
      <c r="I172" s="41">
        <v>5065</v>
      </c>
      <c r="J172" s="136" cm="1">
        <f t="array" ref="J172">Ikäryhmähinnat[Ikä 0–5]*Ikärakenne[[#This Row],[0–5-vuotiaat]]</f>
        <v>4354686.5600000005</v>
      </c>
      <c r="K172" s="136" cm="1">
        <f t="array" ref="K172">Ikäryhmähinnat[Ikä 6]*Ikärakenne[[#This Row],[6 vuotiaat]]</f>
        <v>1017610.9199999999</v>
      </c>
      <c r="L172" s="136" cm="1">
        <f t="array" ref="L172">Ikäryhmähinnat[Ikä 7–12]*Ikärakenne[[#This Row],[7–12-vuotiaat]]</f>
        <v>5344754.84</v>
      </c>
      <c r="M172" s="136" cm="1">
        <f t="array" ref="M172">Ikäryhmähinnat[Ikä 13–15]*Ikärakenne[[#This Row],[13–15-vuotiaat]]</f>
        <v>4514341.1399999997</v>
      </c>
      <c r="N172" s="136" cm="1">
        <f t="array" ref="N172">Ikäryhmähinnat[Ikä 16+]*Ikärakenne[[#This Row],[16 vuotta täyttäneet]]</f>
        <v>546186.55999999994</v>
      </c>
      <c r="O172" s="136" cm="1">
        <f t="array" ref="O172">Ikäryhmähinnat[Ikä 18-64]*Ikärakenne[[#This Row],[18–64-vuotiaat]]</f>
        <v>437210.8</v>
      </c>
      <c r="P172" s="178">
        <f>SUM(Ikärakenne[[#This Row],[Ikä 0–5]:[Ikä 18-64]])</f>
        <v>16214790.820000002</v>
      </c>
    </row>
    <row r="173" spans="1:16" x14ac:dyDescent="0.25">
      <c r="A173" s="127">
        <v>560</v>
      </c>
      <c r="B173" s="124" t="s">
        <v>178</v>
      </c>
      <c r="C173" s="38">
        <f>SUM(Ikärakenne[[#This Row],[0–5-vuotiaat]:[16 vuotta täyttäneet]])</f>
        <v>15651</v>
      </c>
      <c r="D173" s="41">
        <v>756</v>
      </c>
      <c r="E173" s="41">
        <v>128</v>
      </c>
      <c r="F173" s="41">
        <v>1103</v>
      </c>
      <c r="G173" s="41">
        <v>591</v>
      </c>
      <c r="H173" s="41">
        <v>13073</v>
      </c>
      <c r="I173" s="41">
        <v>8419</v>
      </c>
      <c r="J173" s="136" cm="1">
        <f t="array" ref="J173">Ikäryhmähinnat[Ikä 0–5]*Ikärakenne[[#This Row],[0–5-vuotiaat]]</f>
        <v>6637385.1600000001</v>
      </c>
      <c r="K173" s="136" cm="1">
        <f t="array" ref="K173">Ikäryhmähinnat[Ikä 6]*Ikärakenne[[#This Row],[6 vuotiaat]]</f>
        <v>1194992.6399999999</v>
      </c>
      <c r="L173" s="136" cm="1">
        <f t="array" ref="L173">Ikäryhmähinnat[Ikä 7–12]*Ikärakenne[[#This Row],[7–12-vuotiaat]]</f>
        <v>8825246.3900000006</v>
      </c>
      <c r="M173" s="136" cm="1">
        <f t="array" ref="M173">Ikäryhmähinnat[Ikä 13–15]*Ikärakenne[[#This Row],[13–15-vuotiaat]]</f>
        <v>8011938.7800000003</v>
      </c>
      <c r="N173" s="136" cm="1">
        <f t="array" ref="N173">Ikäryhmähinnat[Ikä 16+]*Ikärakenne[[#This Row],[16 vuotta täyttäneet]]</f>
        <v>898376.55999999994</v>
      </c>
      <c r="O173" s="136" cm="1">
        <f t="array" ref="O173">Ikäryhmähinnat[Ikä 18-64]*Ikärakenne[[#This Row],[18–64-vuotiaat]]</f>
        <v>726728.08</v>
      </c>
      <c r="P173" s="178">
        <f>SUM(Ikärakenne[[#This Row],[Ikä 0–5]:[Ikä 18-64]])</f>
        <v>26294667.609999999</v>
      </c>
    </row>
    <row r="174" spans="1:16" x14ac:dyDescent="0.25">
      <c r="A174" s="127">
        <v>561</v>
      </c>
      <c r="B174" s="124" t="s">
        <v>179</v>
      </c>
      <c r="C174" s="38">
        <f>SUM(Ikärakenne[[#This Row],[0–5-vuotiaat]:[16 vuotta täyttäneet]])</f>
        <v>1304</v>
      </c>
      <c r="D174" s="41">
        <v>67</v>
      </c>
      <c r="E174" s="41">
        <v>10</v>
      </c>
      <c r="F174" s="41">
        <v>93</v>
      </c>
      <c r="G174" s="41">
        <v>47</v>
      </c>
      <c r="H174" s="41">
        <v>1087</v>
      </c>
      <c r="I174" s="41">
        <v>680</v>
      </c>
      <c r="J174" s="136" cm="1">
        <f t="array" ref="J174">Ikäryhmähinnat[Ikä 0–5]*Ikärakenne[[#This Row],[0–5-vuotiaat]]</f>
        <v>588233.87</v>
      </c>
      <c r="K174" s="136" cm="1">
        <f t="array" ref="K174">Ikäryhmähinnat[Ikä 6]*Ikärakenne[[#This Row],[6 vuotiaat]]</f>
        <v>93358.799999999988</v>
      </c>
      <c r="L174" s="136" cm="1">
        <f t="array" ref="L174">Ikäryhmähinnat[Ikä 7–12]*Ikärakenne[[#This Row],[7–12-vuotiaat]]</f>
        <v>744105.09</v>
      </c>
      <c r="M174" s="136" cm="1">
        <f t="array" ref="M174">Ikäryhmähinnat[Ikä 13–15]*Ikärakenne[[#This Row],[13–15-vuotiaat]]</f>
        <v>637159.26</v>
      </c>
      <c r="N174" s="136" cm="1">
        <f t="array" ref="N174">Ikäryhmähinnat[Ikä 16+]*Ikärakenne[[#This Row],[16 vuotta täyttäneet]]</f>
        <v>74698.64</v>
      </c>
      <c r="O174" s="136" cm="1">
        <f t="array" ref="O174">Ikäryhmähinnat[Ikä 18-64]*Ikärakenne[[#This Row],[18–64-vuotiaat]]</f>
        <v>58697.599999999999</v>
      </c>
      <c r="P174" s="178">
        <f>SUM(Ikärakenne[[#This Row],[Ikä 0–5]:[Ikä 18-64]])</f>
        <v>2196253.2599999998</v>
      </c>
    </row>
    <row r="175" spans="1:16" x14ac:dyDescent="0.25">
      <c r="A175" s="127">
        <v>562</v>
      </c>
      <c r="B175" s="124" t="s">
        <v>180</v>
      </c>
      <c r="C175" s="38">
        <f>SUM(Ikärakenne[[#This Row],[0–5-vuotiaat]:[16 vuotta täyttäneet]])</f>
        <v>8869</v>
      </c>
      <c r="D175" s="41">
        <v>387</v>
      </c>
      <c r="E175" s="41">
        <v>74</v>
      </c>
      <c r="F175" s="41">
        <v>537</v>
      </c>
      <c r="G175" s="41">
        <v>297</v>
      </c>
      <c r="H175" s="41">
        <v>7574</v>
      </c>
      <c r="I175" s="41">
        <v>4535</v>
      </c>
      <c r="J175" s="136" cm="1">
        <f t="array" ref="J175">Ikäryhmähinnat[Ikä 0–5]*Ikärakenne[[#This Row],[0–5-vuotiaat]]</f>
        <v>3397709.0700000003</v>
      </c>
      <c r="K175" s="136" cm="1">
        <f t="array" ref="K175">Ikäryhmähinnat[Ikä 6]*Ikärakenne[[#This Row],[6 vuotiaat]]</f>
        <v>690855.12</v>
      </c>
      <c r="L175" s="136" cm="1">
        <f t="array" ref="L175">Ikäryhmähinnat[Ikä 7–12]*Ikärakenne[[#This Row],[7–12-vuotiaat]]</f>
        <v>4296606.8100000005</v>
      </c>
      <c r="M175" s="136" cm="1">
        <f t="array" ref="M175">Ikäryhmähinnat[Ikä 13–15]*Ikärakenne[[#This Row],[13–15-vuotiaat]]</f>
        <v>4026304.26</v>
      </c>
      <c r="N175" s="136" cm="1">
        <f t="array" ref="N175">Ikäryhmähinnat[Ikä 16+]*Ikärakenne[[#This Row],[16 vuotta täyttäneet]]</f>
        <v>520485.27999999997</v>
      </c>
      <c r="O175" s="136" cm="1">
        <f t="array" ref="O175">Ikäryhmähinnat[Ikä 18-64]*Ikärakenne[[#This Row],[18–64-vuotiaat]]</f>
        <v>391461.19999999995</v>
      </c>
      <c r="P175" s="178">
        <f>SUM(Ikärakenne[[#This Row],[Ikä 0–5]:[Ikä 18-64]])</f>
        <v>13323421.74</v>
      </c>
    </row>
    <row r="176" spans="1:16" x14ac:dyDescent="0.25">
      <c r="A176" s="127">
        <v>563</v>
      </c>
      <c r="B176" s="124" t="s">
        <v>181</v>
      </c>
      <c r="C176" s="38">
        <f>SUM(Ikärakenne[[#This Row],[0–5-vuotiaat]:[16 vuotta täyttäneet]])</f>
        <v>6912</v>
      </c>
      <c r="D176" s="41">
        <v>343</v>
      </c>
      <c r="E176" s="41">
        <v>55</v>
      </c>
      <c r="F176" s="41">
        <v>499</v>
      </c>
      <c r="G176" s="41">
        <v>274</v>
      </c>
      <c r="H176" s="41">
        <v>5741</v>
      </c>
      <c r="I176" s="41">
        <v>3429</v>
      </c>
      <c r="J176" s="136" cm="1">
        <f t="array" ref="J176">Ikäryhmähinnat[Ikä 0–5]*Ikärakenne[[#This Row],[0–5-vuotiaat]]</f>
        <v>3011406.23</v>
      </c>
      <c r="K176" s="136" cm="1">
        <f t="array" ref="K176">Ikäryhmähinnat[Ikä 6]*Ikärakenne[[#This Row],[6 vuotiaat]]</f>
        <v>513473.39999999997</v>
      </c>
      <c r="L176" s="136" cm="1">
        <f t="array" ref="L176">Ikäryhmähinnat[Ikä 7–12]*Ikärakenne[[#This Row],[7–12-vuotiaat]]</f>
        <v>3992563.87</v>
      </c>
      <c r="M176" s="136" cm="1">
        <f t="array" ref="M176">Ikäryhmähinnat[Ikä 13–15]*Ikärakenne[[#This Row],[13–15-vuotiaat]]</f>
        <v>3714502.92</v>
      </c>
      <c r="N176" s="136" cm="1">
        <f t="array" ref="N176">Ikäryhmähinnat[Ikä 16+]*Ikärakenne[[#This Row],[16 vuotta täyttäneet]]</f>
        <v>394521.52</v>
      </c>
      <c r="O176" s="136" cm="1">
        <f t="array" ref="O176">Ikäryhmähinnat[Ikä 18-64]*Ikärakenne[[#This Row],[18–64-vuotiaat]]</f>
        <v>295991.27999999997</v>
      </c>
      <c r="P176" s="178">
        <f>SUM(Ikärakenne[[#This Row],[Ikä 0–5]:[Ikä 18-64]])</f>
        <v>11922459.219999999</v>
      </c>
    </row>
    <row r="177" spans="1:16" x14ac:dyDescent="0.25">
      <c r="A177" s="127">
        <v>564</v>
      </c>
      <c r="B177" s="124" t="s">
        <v>182</v>
      </c>
      <c r="C177" s="38">
        <f>SUM(Ikärakenne[[#This Row],[0–5-vuotiaat]:[16 vuotta täyttäneet]])</f>
        <v>216152</v>
      </c>
      <c r="D177" s="41">
        <v>11877</v>
      </c>
      <c r="E177" s="41">
        <v>2023</v>
      </c>
      <c r="F177" s="41">
        <v>14496</v>
      </c>
      <c r="G177" s="41">
        <v>8058</v>
      </c>
      <c r="H177" s="41">
        <v>179698</v>
      </c>
      <c r="I177" s="41">
        <v>136120</v>
      </c>
      <c r="J177" s="136" cm="1">
        <f t="array" ref="J177">Ikäryhmähinnat[Ikä 0–5]*Ikärakenne[[#This Row],[0–5-vuotiaat]]</f>
        <v>104275427.97000001</v>
      </c>
      <c r="K177" s="136" cm="1">
        <f t="array" ref="K177">Ikäryhmähinnat[Ikä 6]*Ikärakenne[[#This Row],[6 vuotiaat]]</f>
        <v>18886485.239999998</v>
      </c>
      <c r="L177" s="136" cm="1">
        <f t="array" ref="L177">Ikäryhmähinnat[Ikä 7–12]*Ikärakenne[[#This Row],[7–12-vuotiaat]]</f>
        <v>115984380.48</v>
      </c>
      <c r="M177" s="136" cm="1">
        <f t="array" ref="M177">Ikäryhmähinnat[Ikä 13–15]*Ikärakenne[[#This Row],[13–15-vuotiaat]]</f>
        <v>109238921.64</v>
      </c>
      <c r="N177" s="136" cm="1">
        <f t="array" ref="N177">Ikäryhmähinnat[Ikä 16+]*Ikärakenne[[#This Row],[16 vuotta täyttäneet]]</f>
        <v>12348846.560000001</v>
      </c>
      <c r="O177" s="136" cm="1">
        <f t="array" ref="O177">Ikäryhmähinnat[Ikä 18-64]*Ikärakenne[[#This Row],[18–64-vuotiaat]]</f>
        <v>11749878.399999999</v>
      </c>
      <c r="P177" s="178">
        <f>SUM(Ikärakenne[[#This Row],[Ikä 0–5]:[Ikä 18-64]])</f>
        <v>372483940.28999996</v>
      </c>
    </row>
    <row r="178" spans="1:16" x14ac:dyDescent="0.25">
      <c r="A178" s="127">
        <v>576</v>
      </c>
      <c r="B178" s="124" t="s">
        <v>183</v>
      </c>
      <c r="C178" s="38">
        <f>SUM(Ikärakenne[[#This Row],[0–5-vuotiaat]:[16 vuotta täyttäneet]])</f>
        <v>2676</v>
      </c>
      <c r="D178" s="41">
        <v>77</v>
      </c>
      <c r="E178" s="41">
        <v>15</v>
      </c>
      <c r="F178" s="41">
        <v>95</v>
      </c>
      <c r="G178" s="41">
        <v>71</v>
      </c>
      <c r="H178" s="41">
        <v>2418</v>
      </c>
      <c r="I178" s="41">
        <v>1189</v>
      </c>
      <c r="J178" s="136" cm="1">
        <f t="array" ref="J178">Ikäryhmähinnat[Ikä 0–5]*Ikärakenne[[#This Row],[0–5-vuotiaat]]</f>
        <v>676029.97000000009</v>
      </c>
      <c r="K178" s="136" cm="1">
        <f t="array" ref="K178">Ikäryhmähinnat[Ikä 6]*Ikärakenne[[#This Row],[6 vuotiaat]]</f>
        <v>140038.19999999998</v>
      </c>
      <c r="L178" s="136" cm="1">
        <f t="array" ref="L178">Ikäryhmähinnat[Ikä 7–12]*Ikärakenne[[#This Row],[7–12-vuotiaat]]</f>
        <v>760107.35</v>
      </c>
      <c r="M178" s="136" cm="1">
        <f t="array" ref="M178">Ikäryhmähinnat[Ikä 13–15]*Ikärakenne[[#This Row],[13–15-vuotiaat]]</f>
        <v>962517.18</v>
      </c>
      <c r="N178" s="136" cm="1">
        <f t="array" ref="N178">Ikäryhmähinnat[Ikä 16+]*Ikärakenne[[#This Row],[16 vuotta täyttäneet]]</f>
        <v>166164.96</v>
      </c>
      <c r="O178" s="136" cm="1">
        <f t="array" ref="O178">Ikäryhmähinnat[Ikä 18-64]*Ikärakenne[[#This Row],[18–64-vuotiaat]]</f>
        <v>102634.48</v>
      </c>
      <c r="P178" s="178">
        <f>SUM(Ikärakenne[[#This Row],[Ikä 0–5]:[Ikä 18-64]])</f>
        <v>2807492.14</v>
      </c>
    </row>
    <row r="179" spans="1:16" x14ac:dyDescent="0.25">
      <c r="A179" s="127">
        <v>577</v>
      </c>
      <c r="B179" s="124" t="s">
        <v>184</v>
      </c>
      <c r="C179" s="38">
        <f>SUM(Ikärakenne[[#This Row],[0–5-vuotiaat]:[16 vuotta täyttäneet]])</f>
        <v>11221</v>
      </c>
      <c r="D179" s="41">
        <v>668</v>
      </c>
      <c r="E179" s="41">
        <v>126</v>
      </c>
      <c r="F179" s="41">
        <v>930</v>
      </c>
      <c r="G179" s="41">
        <v>461</v>
      </c>
      <c r="H179" s="41">
        <v>9036</v>
      </c>
      <c r="I179" s="41">
        <v>6131</v>
      </c>
      <c r="J179" s="136" cm="1">
        <f t="array" ref="J179">Ikäryhmähinnat[Ikä 0–5]*Ikärakenne[[#This Row],[0–5-vuotiaat]]</f>
        <v>5864779.4800000004</v>
      </c>
      <c r="K179" s="136" cm="1">
        <f t="array" ref="K179">Ikäryhmähinnat[Ikä 6]*Ikärakenne[[#This Row],[6 vuotiaat]]</f>
        <v>1176320.8799999999</v>
      </c>
      <c r="L179" s="136" cm="1">
        <f t="array" ref="L179">Ikäryhmähinnat[Ikä 7–12]*Ikärakenne[[#This Row],[7–12-vuotiaat]]</f>
        <v>7441050.9000000004</v>
      </c>
      <c r="M179" s="136" cm="1">
        <f t="array" ref="M179">Ikäryhmähinnat[Ikä 13–15]*Ikärakenne[[#This Row],[13–15-vuotiaat]]</f>
        <v>6249583.3799999999</v>
      </c>
      <c r="N179" s="136" cm="1">
        <f t="array" ref="N179">Ikäryhmähinnat[Ikä 16+]*Ikärakenne[[#This Row],[16 vuotta täyttäneet]]</f>
        <v>620953.92000000004</v>
      </c>
      <c r="O179" s="136" cm="1">
        <f t="array" ref="O179">Ikäryhmähinnat[Ikä 18-64]*Ikärakenne[[#This Row],[18–64-vuotiaat]]</f>
        <v>529227.91999999993</v>
      </c>
      <c r="P179" s="178">
        <f>SUM(Ikärakenne[[#This Row],[Ikä 0–5]:[Ikä 18-64]])</f>
        <v>21881916.480000004</v>
      </c>
    </row>
    <row r="180" spans="1:16" x14ac:dyDescent="0.25">
      <c r="A180" s="127">
        <v>578</v>
      </c>
      <c r="B180" s="124" t="s">
        <v>185</v>
      </c>
      <c r="C180" s="38">
        <f>SUM(Ikärakenne[[#This Row],[0–5-vuotiaat]:[16 vuotta täyttäneet]])</f>
        <v>2990</v>
      </c>
      <c r="D180" s="41">
        <v>90</v>
      </c>
      <c r="E180" s="41">
        <v>19</v>
      </c>
      <c r="F180" s="41">
        <v>159</v>
      </c>
      <c r="G180" s="41">
        <v>99</v>
      </c>
      <c r="H180" s="41">
        <v>2623</v>
      </c>
      <c r="I180" s="41">
        <v>1437</v>
      </c>
      <c r="J180" s="136" cm="1">
        <f t="array" ref="J180">Ikäryhmähinnat[Ikä 0–5]*Ikärakenne[[#This Row],[0–5-vuotiaat]]</f>
        <v>790164.9</v>
      </c>
      <c r="K180" s="136" cm="1">
        <f t="array" ref="K180">Ikäryhmähinnat[Ikä 6]*Ikärakenne[[#This Row],[6 vuotiaat]]</f>
        <v>177381.71999999997</v>
      </c>
      <c r="L180" s="136" cm="1">
        <f t="array" ref="L180">Ikäryhmähinnat[Ikä 7–12]*Ikärakenne[[#This Row],[7–12-vuotiaat]]</f>
        <v>1272179.67</v>
      </c>
      <c r="M180" s="136" cm="1">
        <f t="array" ref="M180">Ikäryhmähinnat[Ikä 13–15]*Ikärakenne[[#This Row],[13–15-vuotiaat]]</f>
        <v>1342101.42</v>
      </c>
      <c r="N180" s="136" cm="1">
        <f t="array" ref="N180">Ikäryhmähinnat[Ikä 16+]*Ikärakenne[[#This Row],[16 vuotta täyttäneet]]</f>
        <v>180252.56</v>
      </c>
      <c r="O180" s="136" cm="1">
        <f t="array" ref="O180">Ikäryhmähinnat[Ikä 18-64]*Ikärakenne[[#This Row],[18–64-vuotiaat]]</f>
        <v>124041.84</v>
      </c>
      <c r="P180" s="178">
        <f>SUM(Ikärakenne[[#This Row],[Ikä 0–5]:[Ikä 18-64]])</f>
        <v>3886122.11</v>
      </c>
    </row>
    <row r="181" spans="1:16" x14ac:dyDescent="0.25">
      <c r="A181" s="127">
        <v>580</v>
      </c>
      <c r="B181" s="124" t="s">
        <v>186</v>
      </c>
      <c r="C181" s="38">
        <f>SUM(Ikärakenne[[#This Row],[0–5-vuotiaat]:[16 vuotta täyttäneet]])</f>
        <v>4300</v>
      </c>
      <c r="D181" s="41">
        <v>112</v>
      </c>
      <c r="E181" s="41">
        <v>31</v>
      </c>
      <c r="F181" s="41">
        <v>195</v>
      </c>
      <c r="G181" s="41">
        <v>106</v>
      </c>
      <c r="H181" s="41">
        <v>3856</v>
      </c>
      <c r="I181" s="41">
        <v>1920</v>
      </c>
      <c r="J181" s="136" cm="1">
        <f t="array" ref="J181">Ikäryhmähinnat[Ikä 0–5]*Ikärakenne[[#This Row],[0–5-vuotiaat]]</f>
        <v>983316.32000000007</v>
      </c>
      <c r="K181" s="136" cm="1">
        <f t="array" ref="K181">Ikäryhmähinnat[Ikä 6]*Ikärakenne[[#This Row],[6 vuotiaat]]</f>
        <v>289412.27999999997</v>
      </c>
      <c r="L181" s="136" cm="1">
        <f t="array" ref="L181">Ikäryhmähinnat[Ikä 7–12]*Ikärakenne[[#This Row],[7–12-vuotiaat]]</f>
        <v>1560220.35</v>
      </c>
      <c r="M181" s="136" cm="1">
        <f t="array" ref="M181">Ikäryhmähinnat[Ikä 13–15]*Ikärakenne[[#This Row],[13–15-vuotiaat]]</f>
        <v>1436997.48</v>
      </c>
      <c r="N181" s="136" cm="1">
        <f t="array" ref="N181">Ikäryhmähinnat[Ikä 16+]*Ikärakenne[[#This Row],[16 vuotta täyttäneet]]</f>
        <v>264984.32000000001</v>
      </c>
      <c r="O181" s="136" cm="1">
        <f t="array" ref="O181">Ikäryhmähinnat[Ikä 18-64]*Ikärakenne[[#This Row],[18–64-vuotiaat]]</f>
        <v>165734.39999999999</v>
      </c>
      <c r="P181" s="178">
        <f>SUM(Ikärakenne[[#This Row],[Ikä 0–5]:[Ikä 18-64]])</f>
        <v>4700665.1500000004</v>
      </c>
    </row>
    <row r="182" spans="1:16" x14ac:dyDescent="0.25">
      <c r="A182" s="127">
        <v>581</v>
      </c>
      <c r="B182" s="124" t="s">
        <v>187</v>
      </c>
      <c r="C182" s="38">
        <f>SUM(Ikärakenne[[#This Row],[0–5-vuotiaat]:[16 vuotta täyttäneet]])</f>
        <v>6069</v>
      </c>
      <c r="D182" s="41">
        <v>259</v>
      </c>
      <c r="E182" s="41">
        <v>40</v>
      </c>
      <c r="F182" s="41">
        <v>341</v>
      </c>
      <c r="G182" s="41">
        <v>190</v>
      </c>
      <c r="H182" s="41">
        <v>5239</v>
      </c>
      <c r="I182" s="41">
        <v>2940</v>
      </c>
      <c r="J182" s="136" cm="1">
        <f t="array" ref="J182">Ikäryhmähinnat[Ikä 0–5]*Ikärakenne[[#This Row],[0–5-vuotiaat]]</f>
        <v>2273918.9900000002</v>
      </c>
      <c r="K182" s="136" cm="1">
        <f t="array" ref="K182">Ikäryhmähinnat[Ikä 6]*Ikärakenne[[#This Row],[6 vuotiaat]]</f>
        <v>373435.19999999995</v>
      </c>
      <c r="L182" s="136" cm="1">
        <f t="array" ref="L182">Ikäryhmähinnat[Ikä 7–12]*Ikärakenne[[#This Row],[7–12-vuotiaat]]</f>
        <v>2728385.33</v>
      </c>
      <c r="M182" s="136" cm="1">
        <f t="array" ref="M182">Ikäryhmähinnat[Ikä 13–15]*Ikärakenne[[#This Row],[13–15-vuotiaat]]</f>
        <v>2575750.2000000002</v>
      </c>
      <c r="N182" s="136" cm="1">
        <f t="array" ref="N182">Ikäryhmähinnat[Ikä 16+]*Ikärakenne[[#This Row],[16 vuotta täyttäneet]]</f>
        <v>360024.08</v>
      </c>
      <c r="O182" s="136" cm="1">
        <f t="array" ref="O182">Ikäryhmähinnat[Ikä 18-64]*Ikärakenne[[#This Row],[18–64-vuotiaat]]</f>
        <v>253780.8</v>
      </c>
      <c r="P182" s="178">
        <f>SUM(Ikärakenne[[#This Row],[Ikä 0–5]:[Ikä 18-64]])</f>
        <v>8565294.6000000015</v>
      </c>
    </row>
    <row r="183" spans="1:16" x14ac:dyDescent="0.25">
      <c r="A183" s="127">
        <v>583</v>
      </c>
      <c r="B183" s="124" t="s">
        <v>188</v>
      </c>
      <c r="C183" s="38">
        <f>SUM(Ikärakenne[[#This Row],[0–5-vuotiaat]:[16 vuotta täyttäneet]])</f>
        <v>910</v>
      </c>
      <c r="D183" s="41">
        <v>23</v>
      </c>
      <c r="E183" s="41">
        <v>8</v>
      </c>
      <c r="F183" s="41">
        <v>42</v>
      </c>
      <c r="G183" s="41">
        <v>12</v>
      </c>
      <c r="H183" s="41">
        <v>825</v>
      </c>
      <c r="I183" s="41">
        <v>448</v>
      </c>
      <c r="J183" s="136" cm="1">
        <f t="array" ref="J183">Ikäryhmähinnat[Ikä 0–5]*Ikärakenne[[#This Row],[0–5-vuotiaat]]</f>
        <v>201931.03000000003</v>
      </c>
      <c r="K183" s="136" cm="1">
        <f t="array" ref="K183">Ikäryhmähinnat[Ikä 6]*Ikärakenne[[#This Row],[6 vuotiaat]]</f>
        <v>74687.039999999994</v>
      </c>
      <c r="L183" s="136" cm="1">
        <f t="array" ref="L183">Ikäryhmähinnat[Ikä 7–12]*Ikärakenne[[#This Row],[7–12-vuotiaat]]</f>
        <v>336047.46</v>
      </c>
      <c r="M183" s="136" cm="1">
        <f t="array" ref="M183">Ikäryhmähinnat[Ikä 13–15]*Ikärakenne[[#This Row],[13–15-vuotiaat]]</f>
        <v>162678.96</v>
      </c>
      <c r="N183" s="136" cm="1">
        <f t="array" ref="N183">Ikäryhmähinnat[Ikä 16+]*Ikärakenne[[#This Row],[16 vuotta täyttäneet]]</f>
        <v>56694</v>
      </c>
      <c r="O183" s="136" cm="1">
        <f t="array" ref="O183">Ikäryhmähinnat[Ikä 18-64]*Ikärakenne[[#This Row],[18–64-vuotiaat]]</f>
        <v>38671.360000000001</v>
      </c>
      <c r="P183" s="178">
        <f>SUM(Ikärakenne[[#This Row],[Ikä 0–5]:[Ikä 18-64]])</f>
        <v>870709.85</v>
      </c>
    </row>
    <row r="184" spans="1:16" x14ac:dyDescent="0.25">
      <c r="A184" s="127">
        <v>584</v>
      </c>
      <c r="B184" s="124" t="s">
        <v>189</v>
      </c>
      <c r="C184" s="38">
        <f>SUM(Ikärakenne[[#This Row],[0–5-vuotiaat]:[16 vuotta täyttäneet]])</f>
        <v>2594</v>
      </c>
      <c r="D184" s="41">
        <v>183</v>
      </c>
      <c r="E184" s="41">
        <v>35</v>
      </c>
      <c r="F184" s="41">
        <v>279</v>
      </c>
      <c r="G184" s="41">
        <v>160</v>
      </c>
      <c r="H184" s="41">
        <v>1937</v>
      </c>
      <c r="I184" s="41">
        <v>1169</v>
      </c>
      <c r="J184" s="136" cm="1">
        <f t="array" ref="J184">Ikäryhmähinnat[Ikä 0–5]*Ikärakenne[[#This Row],[0–5-vuotiaat]]</f>
        <v>1606668.6300000001</v>
      </c>
      <c r="K184" s="136" cm="1">
        <f t="array" ref="K184">Ikäryhmähinnat[Ikä 6]*Ikärakenne[[#This Row],[6 vuotiaat]]</f>
        <v>326755.8</v>
      </c>
      <c r="L184" s="136" cm="1">
        <f t="array" ref="L184">Ikäryhmähinnat[Ikä 7–12]*Ikärakenne[[#This Row],[7–12-vuotiaat]]</f>
        <v>2232315.27</v>
      </c>
      <c r="M184" s="136" cm="1">
        <f t="array" ref="M184">Ikäryhmähinnat[Ikä 13–15]*Ikärakenne[[#This Row],[13–15-vuotiaat]]</f>
        <v>2169052.7999999998</v>
      </c>
      <c r="N184" s="136" cm="1">
        <f t="array" ref="N184">Ikäryhmähinnat[Ikä 16+]*Ikärakenne[[#This Row],[16 vuotta täyttäneet]]</f>
        <v>133110.63999999998</v>
      </c>
      <c r="O184" s="136" cm="1">
        <f t="array" ref="O184">Ikäryhmähinnat[Ikä 18-64]*Ikärakenne[[#This Row],[18–64-vuotiaat]]</f>
        <v>100908.07999999999</v>
      </c>
      <c r="P184" s="178">
        <f>SUM(Ikärakenne[[#This Row],[Ikä 0–5]:[Ikä 18-64]])</f>
        <v>6568811.2199999997</v>
      </c>
    </row>
    <row r="185" spans="1:16" x14ac:dyDescent="0.25">
      <c r="A185" s="127">
        <v>592</v>
      </c>
      <c r="B185" s="124" t="s">
        <v>190</v>
      </c>
      <c r="C185" s="38">
        <f>SUM(Ikärakenne[[#This Row],[0–5-vuotiaat]:[16 vuotta täyttäneet]])</f>
        <v>3552</v>
      </c>
      <c r="D185" s="41">
        <v>165</v>
      </c>
      <c r="E185" s="41">
        <v>30</v>
      </c>
      <c r="F185" s="41">
        <v>262</v>
      </c>
      <c r="G185" s="41">
        <v>169</v>
      </c>
      <c r="H185" s="41">
        <v>2926</v>
      </c>
      <c r="I185" s="41">
        <v>1873</v>
      </c>
      <c r="J185" s="136" cm="1">
        <f t="array" ref="J185">Ikäryhmähinnat[Ikä 0–5]*Ikärakenne[[#This Row],[0–5-vuotiaat]]</f>
        <v>1448635.6500000001</v>
      </c>
      <c r="K185" s="136" cm="1">
        <f t="array" ref="K185">Ikäryhmähinnat[Ikä 6]*Ikärakenne[[#This Row],[6 vuotiaat]]</f>
        <v>280076.39999999997</v>
      </c>
      <c r="L185" s="136" cm="1">
        <f t="array" ref="L185">Ikäryhmähinnat[Ikä 7–12]*Ikärakenne[[#This Row],[7–12-vuotiaat]]</f>
        <v>2096296.06</v>
      </c>
      <c r="M185" s="136" cm="1">
        <f t="array" ref="M185">Ikäryhmähinnat[Ikä 13–15]*Ikärakenne[[#This Row],[13–15-vuotiaat]]</f>
        <v>2291062.02</v>
      </c>
      <c r="N185" s="136" cm="1">
        <f t="array" ref="N185">Ikäryhmähinnat[Ikä 16+]*Ikärakenne[[#This Row],[16 vuotta täyttäneet]]</f>
        <v>201074.72</v>
      </c>
      <c r="O185" s="136" cm="1">
        <f t="array" ref="O185">Ikäryhmähinnat[Ikä 18-64]*Ikärakenne[[#This Row],[18–64-vuotiaat]]</f>
        <v>161677.35999999999</v>
      </c>
      <c r="P185" s="178">
        <f>SUM(Ikärakenne[[#This Row],[Ikä 0–5]:[Ikä 18-64]])</f>
        <v>6478822.2100000009</v>
      </c>
    </row>
    <row r="186" spans="1:16" x14ac:dyDescent="0.25">
      <c r="A186" s="127">
        <v>593</v>
      </c>
      <c r="B186" s="124" t="s">
        <v>191</v>
      </c>
      <c r="C186" s="38">
        <f>SUM(Ikärakenne[[#This Row],[0–5-vuotiaat]:[16 vuotta täyttäneet]])</f>
        <v>17178</v>
      </c>
      <c r="D186" s="41">
        <v>621</v>
      </c>
      <c r="E186" s="41">
        <v>122</v>
      </c>
      <c r="F186" s="41">
        <v>871</v>
      </c>
      <c r="G186" s="41">
        <v>490</v>
      </c>
      <c r="H186" s="41">
        <v>15074</v>
      </c>
      <c r="I186" s="41">
        <v>8650</v>
      </c>
      <c r="J186" s="136" cm="1">
        <f t="array" ref="J186">Ikäryhmähinnat[Ikä 0–5]*Ikärakenne[[#This Row],[0–5-vuotiaat]]</f>
        <v>5452137.8100000005</v>
      </c>
      <c r="K186" s="136" cm="1">
        <f t="array" ref="K186">Ikäryhmähinnat[Ikä 6]*Ikärakenne[[#This Row],[6 vuotiaat]]</f>
        <v>1138977.3599999999</v>
      </c>
      <c r="L186" s="136" cm="1">
        <f t="array" ref="L186">Ikäryhmähinnat[Ikä 7–12]*Ikärakenne[[#This Row],[7–12-vuotiaat]]</f>
        <v>6968984.2300000004</v>
      </c>
      <c r="M186" s="136" cm="1">
        <f t="array" ref="M186">Ikäryhmähinnat[Ikä 13–15]*Ikärakenne[[#This Row],[13–15-vuotiaat]]</f>
        <v>6642724.2000000002</v>
      </c>
      <c r="N186" s="136" cm="1">
        <f t="array" ref="N186">Ikäryhmähinnat[Ikä 16+]*Ikärakenne[[#This Row],[16 vuotta täyttäneet]]</f>
        <v>1035885.28</v>
      </c>
      <c r="O186" s="136" cm="1">
        <f t="array" ref="O186">Ikäryhmähinnat[Ikä 18-64]*Ikärakenne[[#This Row],[18–64-vuotiaat]]</f>
        <v>746667.99999999988</v>
      </c>
      <c r="P186" s="178">
        <f>SUM(Ikärakenne[[#This Row],[Ikä 0–5]:[Ikä 18-64]])</f>
        <v>21985376.880000003</v>
      </c>
    </row>
    <row r="187" spans="1:16" x14ac:dyDescent="0.25">
      <c r="A187" s="127">
        <v>595</v>
      </c>
      <c r="B187" s="124" t="s">
        <v>192</v>
      </c>
      <c r="C187" s="38">
        <f>SUM(Ikärakenne[[#This Row],[0–5-vuotiaat]:[16 vuotta täyttäneet]])</f>
        <v>3980</v>
      </c>
      <c r="D187" s="41">
        <v>125</v>
      </c>
      <c r="E187" s="41">
        <v>32</v>
      </c>
      <c r="F187" s="41">
        <v>194</v>
      </c>
      <c r="G187" s="41">
        <v>146</v>
      </c>
      <c r="H187" s="41">
        <v>3483</v>
      </c>
      <c r="I187" s="41">
        <v>1771</v>
      </c>
      <c r="J187" s="136" cm="1">
        <f t="array" ref="J187">Ikäryhmähinnat[Ikä 0–5]*Ikärakenne[[#This Row],[0–5-vuotiaat]]</f>
        <v>1097451.25</v>
      </c>
      <c r="K187" s="136" cm="1">
        <f t="array" ref="K187">Ikäryhmähinnat[Ikä 6]*Ikärakenne[[#This Row],[6 vuotiaat]]</f>
        <v>298748.15999999997</v>
      </c>
      <c r="L187" s="136" cm="1">
        <f t="array" ref="L187">Ikäryhmähinnat[Ikä 7–12]*Ikärakenne[[#This Row],[7–12-vuotiaat]]</f>
        <v>1552219.22</v>
      </c>
      <c r="M187" s="136" cm="1">
        <f t="array" ref="M187">Ikäryhmähinnat[Ikä 13–15]*Ikärakenne[[#This Row],[13–15-vuotiaat]]</f>
        <v>1979260.68</v>
      </c>
      <c r="N187" s="136" cm="1">
        <f t="array" ref="N187">Ikäryhmähinnat[Ikä 16+]*Ikärakenne[[#This Row],[16 vuotta täyttäneet]]</f>
        <v>239351.76</v>
      </c>
      <c r="O187" s="136" cm="1">
        <f t="array" ref="O187">Ikäryhmähinnat[Ikä 18-64]*Ikärakenne[[#This Row],[18–64-vuotiaat]]</f>
        <v>152872.72</v>
      </c>
      <c r="P187" s="178">
        <f>SUM(Ikärakenne[[#This Row],[Ikä 0–5]:[Ikä 18-64]])</f>
        <v>5319903.7899999991</v>
      </c>
    </row>
    <row r="188" spans="1:16" x14ac:dyDescent="0.25">
      <c r="A188" s="127">
        <v>598</v>
      </c>
      <c r="B188" s="124" t="s">
        <v>193</v>
      </c>
      <c r="C188" s="38">
        <f>SUM(Ikärakenne[[#This Row],[0–5-vuotiaat]:[16 vuotta täyttäneet]])</f>
        <v>19576</v>
      </c>
      <c r="D188" s="41">
        <v>1003</v>
      </c>
      <c r="E188" s="41">
        <v>192</v>
      </c>
      <c r="F188" s="41">
        <v>1190</v>
      </c>
      <c r="G188" s="41">
        <v>713</v>
      </c>
      <c r="H188" s="41">
        <v>16478</v>
      </c>
      <c r="I188" s="41">
        <v>10980</v>
      </c>
      <c r="J188" s="136" cm="1">
        <f t="array" ref="J188">Ikäryhmähinnat[Ikä 0–5]*Ikärakenne[[#This Row],[0–5-vuotiaat]]</f>
        <v>8805948.8300000001</v>
      </c>
      <c r="K188" s="136" cm="1">
        <f t="array" ref="K188">Ikäryhmähinnat[Ikä 6]*Ikärakenne[[#This Row],[6 vuotiaat]]</f>
        <v>1792488.96</v>
      </c>
      <c r="L188" s="136" cm="1">
        <f t="array" ref="L188">Ikäryhmähinnat[Ikä 7–12]*Ikärakenne[[#This Row],[7–12-vuotiaat]]</f>
        <v>9521344.6999999993</v>
      </c>
      <c r="M188" s="136" cm="1">
        <f t="array" ref="M188">Ikäryhmähinnat[Ikä 13–15]*Ikärakenne[[#This Row],[13–15-vuotiaat]]</f>
        <v>9665841.5399999991</v>
      </c>
      <c r="N188" s="136" cm="1">
        <f t="array" ref="N188">Ikäryhmähinnat[Ikä 16+]*Ikärakenne[[#This Row],[16 vuotta täyttäneet]]</f>
        <v>1132368.1599999999</v>
      </c>
      <c r="O188" s="136" cm="1">
        <f t="array" ref="O188">Ikäryhmähinnat[Ikä 18-64]*Ikärakenne[[#This Row],[18–64-vuotiaat]]</f>
        <v>947793.6</v>
      </c>
      <c r="P188" s="178">
        <f>SUM(Ikärakenne[[#This Row],[Ikä 0–5]:[Ikä 18-64]])</f>
        <v>31865785.789999999</v>
      </c>
    </row>
    <row r="189" spans="1:16" x14ac:dyDescent="0.25">
      <c r="A189" s="127">
        <v>599</v>
      </c>
      <c r="B189" s="124" t="s">
        <v>194</v>
      </c>
      <c r="C189" s="38">
        <f>SUM(Ikärakenne[[#This Row],[0–5-vuotiaat]:[16 vuotta täyttäneet]])</f>
        <v>11226</v>
      </c>
      <c r="D189" s="41">
        <v>986</v>
      </c>
      <c r="E189" s="41">
        <v>169</v>
      </c>
      <c r="F189" s="41">
        <v>1014</v>
      </c>
      <c r="G189" s="41">
        <v>545</v>
      </c>
      <c r="H189" s="41">
        <v>8512</v>
      </c>
      <c r="I189" s="41">
        <v>5946</v>
      </c>
      <c r="J189" s="136" cm="1">
        <f t="array" ref="J189">Ikäryhmähinnat[Ikä 0–5]*Ikärakenne[[#This Row],[0–5-vuotiaat]]</f>
        <v>8656695.4600000009</v>
      </c>
      <c r="K189" s="136" cm="1">
        <f t="array" ref="K189">Ikäryhmähinnat[Ikä 6]*Ikärakenne[[#This Row],[6 vuotiaat]]</f>
        <v>1577763.72</v>
      </c>
      <c r="L189" s="136" cm="1">
        <f t="array" ref="L189">Ikäryhmähinnat[Ikä 7–12]*Ikärakenne[[#This Row],[7–12-vuotiaat]]</f>
        <v>8113145.8200000003</v>
      </c>
      <c r="M189" s="136" cm="1">
        <f t="array" ref="M189">Ikäryhmähinnat[Ikä 13–15]*Ikärakenne[[#This Row],[13–15-vuotiaat]]</f>
        <v>7388336.0999999996</v>
      </c>
      <c r="N189" s="136" cm="1">
        <f t="array" ref="N189">Ikäryhmähinnat[Ikä 16+]*Ikärakenne[[#This Row],[16 vuotta täyttäneet]]</f>
        <v>584944.64000000001</v>
      </c>
      <c r="O189" s="136" cm="1">
        <f t="array" ref="O189">Ikäryhmähinnat[Ikä 18-64]*Ikärakenne[[#This Row],[18–64-vuotiaat]]</f>
        <v>513258.72</v>
      </c>
      <c r="P189" s="178">
        <f>SUM(Ikärakenne[[#This Row],[Ikä 0–5]:[Ikä 18-64]])</f>
        <v>26834144.460000001</v>
      </c>
    </row>
    <row r="190" spans="1:16" x14ac:dyDescent="0.25">
      <c r="A190" s="127">
        <v>601</v>
      </c>
      <c r="B190" s="124" t="s">
        <v>195</v>
      </c>
      <c r="C190" s="38">
        <f>SUM(Ikärakenne[[#This Row],[0–5-vuotiaat]:[16 vuotta täyttäneet]])</f>
        <v>3692</v>
      </c>
      <c r="D190" s="41">
        <v>142</v>
      </c>
      <c r="E190" s="41">
        <v>25</v>
      </c>
      <c r="F190" s="41">
        <v>211</v>
      </c>
      <c r="G190" s="41">
        <v>138</v>
      </c>
      <c r="H190" s="41">
        <v>3176</v>
      </c>
      <c r="I190" s="41">
        <v>1776</v>
      </c>
      <c r="J190" s="136" cm="1">
        <f t="array" ref="J190">Ikäryhmähinnat[Ikä 0–5]*Ikärakenne[[#This Row],[0–5-vuotiaat]]</f>
        <v>1246704.6200000001</v>
      </c>
      <c r="K190" s="136" cm="1">
        <f t="array" ref="K190">Ikäryhmähinnat[Ikä 6]*Ikärakenne[[#This Row],[6 vuotiaat]]</f>
        <v>233396.99999999997</v>
      </c>
      <c r="L190" s="136" cm="1">
        <f t="array" ref="L190">Ikäryhmähinnat[Ikä 7–12]*Ikärakenne[[#This Row],[7–12-vuotiaat]]</f>
        <v>1688238.43</v>
      </c>
      <c r="M190" s="136" cm="1">
        <f t="array" ref="M190">Ikäryhmähinnat[Ikä 13–15]*Ikärakenne[[#This Row],[13–15-vuotiaat]]</f>
        <v>1870808.04</v>
      </c>
      <c r="N190" s="136" cm="1">
        <f t="array" ref="N190">Ikäryhmähinnat[Ikä 16+]*Ikärakenne[[#This Row],[16 vuotta täyttäneet]]</f>
        <v>218254.72</v>
      </c>
      <c r="O190" s="136" cm="1">
        <f t="array" ref="O190">Ikäryhmähinnat[Ikä 18-64]*Ikärakenne[[#This Row],[18–64-vuotiaat]]</f>
        <v>153304.31999999998</v>
      </c>
      <c r="P190" s="178">
        <f>SUM(Ikärakenne[[#This Row],[Ikä 0–5]:[Ikä 18-64]])</f>
        <v>5410707.1299999999</v>
      </c>
    </row>
    <row r="191" spans="1:16" x14ac:dyDescent="0.25">
      <c r="A191" s="127">
        <v>604</v>
      </c>
      <c r="B191" s="124" t="s">
        <v>196</v>
      </c>
      <c r="C191" s="38">
        <f>SUM(Ikärakenne[[#This Row],[0–5-vuotiaat]:[16 vuotta täyttäneet]])</f>
        <v>21042</v>
      </c>
      <c r="D191" s="41">
        <v>1250</v>
      </c>
      <c r="E191" s="41">
        <v>219</v>
      </c>
      <c r="F191" s="41">
        <v>1742</v>
      </c>
      <c r="G191" s="41">
        <v>935</v>
      </c>
      <c r="H191" s="41">
        <v>16896</v>
      </c>
      <c r="I191" s="41">
        <v>12447</v>
      </c>
      <c r="J191" s="136" cm="1">
        <f t="array" ref="J191">Ikäryhmähinnat[Ikä 0–5]*Ikärakenne[[#This Row],[0–5-vuotiaat]]</f>
        <v>10974512.5</v>
      </c>
      <c r="K191" s="136" cm="1">
        <f t="array" ref="K191">Ikäryhmähinnat[Ikä 6]*Ikärakenne[[#This Row],[6 vuotiaat]]</f>
        <v>2044557.7199999997</v>
      </c>
      <c r="L191" s="136" cm="1">
        <f t="array" ref="L191">Ikäryhmähinnat[Ikä 7–12]*Ikärakenne[[#This Row],[7–12-vuotiaat]]</f>
        <v>13937968.460000001</v>
      </c>
      <c r="M191" s="136" cm="1">
        <f t="array" ref="M191">Ikäryhmähinnat[Ikä 13–15]*Ikärakenne[[#This Row],[13–15-vuotiaat]]</f>
        <v>12675402.300000001</v>
      </c>
      <c r="N191" s="136" cm="1">
        <f t="array" ref="N191">Ikäryhmähinnat[Ikä 16+]*Ikärakenne[[#This Row],[16 vuotta täyttäneet]]</f>
        <v>1161093.1199999999</v>
      </c>
      <c r="O191" s="136" cm="1">
        <f t="array" ref="O191">Ikäryhmähinnat[Ikä 18-64]*Ikärakenne[[#This Row],[18–64-vuotiaat]]</f>
        <v>1074425.0399999998</v>
      </c>
      <c r="P191" s="178">
        <f>SUM(Ikärakenne[[#This Row],[Ikä 0–5]:[Ikä 18-64]])</f>
        <v>41867959.140000001</v>
      </c>
    </row>
    <row r="192" spans="1:16" x14ac:dyDescent="0.25">
      <c r="A192" s="127">
        <v>607</v>
      </c>
      <c r="B192" s="124" t="s">
        <v>197</v>
      </c>
      <c r="C192" s="38">
        <f>SUM(Ikärakenne[[#This Row],[0–5-vuotiaat]:[16 vuotta täyttäneet]])</f>
        <v>3999</v>
      </c>
      <c r="D192" s="41">
        <v>158</v>
      </c>
      <c r="E192" s="41">
        <v>35</v>
      </c>
      <c r="F192" s="41">
        <v>230</v>
      </c>
      <c r="G192" s="41">
        <v>132</v>
      </c>
      <c r="H192" s="41">
        <v>3444</v>
      </c>
      <c r="I192" s="41">
        <v>1868</v>
      </c>
      <c r="J192" s="136" cm="1">
        <f t="array" ref="J192">Ikäryhmähinnat[Ikä 0–5]*Ikärakenne[[#This Row],[0–5-vuotiaat]]</f>
        <v>1387178.3800000001</v>
      </c>
      <c r="K192" s="136" cm="1">
        <f t="array" ref="K192">Ikäryhmähinnat[Ikä 6]*Ikärakenne[[#This Row],[6 vuotiaat]]</f>
        <v>326755.8</v>
      </c>
      <c r="L192" s="136" cm="1">
        <f t="array" ref="L192">Ikäryhmähinnat[Ikä 7–12]*Ikärakenne[[#This Row],[7–12-vuotiaat]]</f>
        <v>1840259.9000000001</v>
      </c>
      <c r="M192" s="136" cm="1">
        <f t="array" ref="M192">Ikäryhmähinnat[Ikä 13–15]*Ikärakenne[[#This Row],[13–15-vuotiaat]]</f>
        <v>1789468.56</v>
      </c>
      <c r="N192" s="136" cm="1">
        <f t="array" ref="N192">Ikäryhmähinnat[Ikä 16+]*Ikärakenne[[#This Row],[16 vuotta täyttäneet]]</f>
        <v>236671.68</v>
      </c>
      <c r="O192" s="136" cm="1">
        <f t="array" ref="O192">Ikäryhmähinnat[Ikä 18-64]*Ikärakenne[[#This Row],[18–64-vuotiaat]]</f>
        <v>161245.75999999998</v>
      </c>
      <c r="P192" s="178">
        <f>SUM(Ikärakenne[[#This Row],[Ikä 0–5]:[Ikä 18-64]])</f>
        <v>5741580.0800000001</v>
      </c>
    </row>
    <row r="193" spans="1:16" x14ac:dyDescent="0.25">
      <c r="A193" s="127">
        <v>608</v>
      </c>
      <c r="B193" s="124" t="s">
        <v>198</v>
      </c>
      <c r="C193" s="38">
        <f>SUM(Ikärakenne[[#This Row],[0–5-vuotiaat]:[16 vuotta täyttäneet]])</f>
        <v>1931</v>
      </c>
      <c r="D193" s="41">
        <v>89</v>
      </c>
      <c r="E193" s="41">
        <v>18</v>
      </c>
      <c r="F193" s="41">
        <v>113</v>
      </c>
      <c r="G193" s="41">
        <v>55</v>
      </c>
      <c r="H193" s="41">
        <v>1656</v>
      </c>
      <c r="I193" s="41">
        <v>941</v>
      </c>
      <c r="J193" s="136" cm="1">
        <f t="array" ref="J193">Ikäryhmähinnat[Ikä 0–5]*Ikärakenne[[#This Row],[0–5-vuotiaat]]</f>
        <v>781385.29</v>
      </c>
      <c r="K193" s="136" cm="1">
        <f t="array" ref="K193">Ikäryhmähinnat[Ikä 6]*Ikärakenne[[#This Row],[6 vuotiaat]]</f>
        <v>168045.84</v>
      </c>
      <c r="L193" s="136" cm="1">
        <f t="array" ref="L193">Ikäryhmähinnat[Ikä 7–12]*Ikärakenne[[#This Row],[7–12-vuotiaat]]</f>
        <v>904127.69000000006</v>
      </c>
      <c r="M193" s="136" cm="1">
        <f t="array" ref="M193">Ikäryhmähinnat[Ikä 13–15]*Ikärakenne[[#This Row],[13–15-vuotiaat]]</f>
        <v>745611.9</v>
      </c>
      <c r="N193" s="136" cm="1">
        <f t="array" ref="N193">Ikäryhmähinnat[Ikä 16+]*Ikärakenne[[#This Row],[16 vuotta täyttäneet]]</f>
        <v>113800.31999999999</v>
      </c>
      <c r="O193" s="136" cm="1">
        <f t="array" ref="O193">Ikäryhmähinnat[Ikä 18-64]*Ikärakenne[[#This Row],[18–64-vuotiaat]]</f>
        <v>81227.12</v>
      </c>
      <c r="P193" s="178">
        <f>SUM(Ikärakenne[[#This Row],[Ikä 0–5]:[Ikä 18-64]])</f>
        <v>2794198.16</v>
      </c>
    </row>
    <row r="194" spans="1:16" x14ac:dyDescent="0.25">
      <c r="A194" s="127">
        <v>609</v>
      </c>
      <c r="B194" s="124" t="s">
        <v>199</v>
      </c>
      <c r="C194" s="38">
        <f>SUM(Ikärakenne[[#This Row],[0–5-vuotiaat]:[16 vuotta täyttäneet]])</f>
        <v>83305</v>
      </c>
      <c r="D194" s="41">
        <v>3701</v>
      </c>
      <c r="E194" s="41">
        <v>671</v>
      </c>
      <c r="F194" s="41">
        <v>4800</v>
      </c>
      <c r="G194" s="41">
        <v>2658</v>
      </c>
      <c r="H194" s="41">
        <v>71475</v>
      </c>
      <c r="I194" s="41">
        <v>47156</v>
      </c>
      <c r="J194" s="136" cm="1">
        <f t="array" ref="J194">Ikäryhmähinnat[Ikä 0–5]*Ikärakenne[[#This Row],[0–5-vuotiaat]]</f>
        <v>32493336.610000003</v>
      </c>
      <c r="K194" s="136" cm="1">
        <f t="array" ref="K194">Ikäryhmähinnat[Ikä 6]*Ikärakenne[[#This Row],[6 vuotiaat]]</f>
        <v>6264375.4799999995</v>
      </c>
      <c r="L194" s="136" cm="1">
        <f t="array" ref="L194">Ikäryhmähinnat[Ikä 7–12]*Ikärakenne[[#This Row],[7–12-vuotiaat]]</f>
        <v>38405424</v>
      </c>
      <c r="M194" s="136" cm="1">
        <f t="array" ref="M194">Ikäryhmähinnat[Ikä 13–15]*Ikärakenne[[#This Row],[13–15-vuotiaat]]</f>
        <v>36033389.640000001</v>
      </c>
      <c r="N194" s="136" cm="1">
        <f t="array" ref="N194">Ikäryhmähinnat[Ikä 16+]*Ikärakenne[[#This Row],[16 vuotta täyttäneet]]</f>
        <v>4911762</v>
      </c>
      <c r="O194" s="136" cm="1">
        <f t="array" ref="O194">Ikäryhmähinnat[Ikä 18-64]*Ikärakenne[[#This Row],[18–64-vuotiaat]]</f>
        <v>4070505.9199999995</v>
      </c>
      <c r="P194" s="178">
        <f>SUM(Ikärakenne[[#This Row],[Ikä 0–5]:[Ikä 18-64]])</f>
        <v>122178793.65000001</v>
      </c>
    </row>
    <row r="195" spans="1:16" x14ac:dyDescent="0.25">
      <c r="A195" s="124">
        <v>611</v>
      </c>
      <c r="B195" s="124" t="s">
        <v>200</v>
      </c>
      <c r="C195" s="38">
        <f>SUM(Ikärakenne[[#This Row],[0–5-vuotiaat]:[16 vuotta täyttäneet]])</f>
        <v>4961</v>
      </c>
      <c r="D195" s="41">
        <v>285</v>
      </c>
      <c r="E195" s="41">
        <v>39</v>
      </c>
      <c r="F195" s="41">
        <v>381</v>
      </c>
      <c r="G195" s="41">
        <v>222</v>
      </c>
      <c r="H195" s="41">
        <v>4034</v>
      </c>
      <c r="I195" s="41">
        <v>2915</v>
      </c>
      <c r="J195" s="136" cm="1">
        <f t="array" ref="J195">Ikäryhmähinnat[Ikä 0–5]*Ikärakenne[[#This Row],[0–5-vuotiaat]]</f>
        <v>2502188.85</v>
      </c>
      <c r="K195" s="136" cm="1">
        <f t="array" ref="K195">Ikäryhmähinnat[Ikä 6]*Ikärakenne[[#This Row],[6 vuotiaat]]</f>
        <v>364099.31999999995</v>
      </c>
      <c r="L195" s="136" cm="1">
        <f t="array" ref="L195">Ikäryhmähinnat[Ikä 7–12]*Ikärakenne[[#This Row],[7–12-vuotiaat]]</f>
        <v>3048430.5300000003</v>
      </c>
      <c r="M195" s="136" cm="1">
        <f t="array" ref="M195">Ikäryhmähinnat[Ikä 13–15]*Ikärakenne[[#This Row],[13–15-vuotiaat]]</f>
        <v>3009560.76</v>
      </c>
      <c r="N195" s="136" cm="1">
        <f t="array" ref="N195">Ikäryhmähinnat[Ikä 16+]*Ikärakenne[[#This Row],[16 vuotta täyttäneet]]</f>
        <v>277216.48</v>
      </c>
      <c r="O195" s="136" cm="1">
        <f t="array" ref="O195">Ikäryhmähinnat[Ikä 18-64]*Ikärakenne[[#This Row],[18–64-vuotiaat]]</f>
        <v>251622.8</v>
      </c>
      <c r="P195" s="178">
        <f>SUM(Ikärakenne[[#This Row],[Ikä 0–5]:[Ikä 18-64]])</f>
        <v>9453118.7400000021</v>
      </c>
    </row>
    <row r="196" spans="1:16" x14ac:dyDescent="0.25">
      <c r="A196" s="127">
        <v>614</v>
      </c>
      <c r="B196" s="124" t="s">
        <v>201</v>
      </c>
      <c r="C196" s="38">
        <f>SUM(Ikärakenne[[#This Row],[0–5-vuotiaat]:[16 vuotta täyttäneet]])</f>
        <v>2878</v>
      </c>
      <c r="D196" s="41">
        <v>66</v>
      </c>
      <c r="E196" s="41">
        <v>11</v>
      </c>
      <c r="F196" s="41">
        <v>100</v>
      </c>
      <c r="G196" s="41">
        <v>57</v>
      </c>
      <c r="H196" s="41">
        <v>2644</v>
      </c>
      <c r="I196" s="41">
        <v>1300</v>
      </c>
      <c r="J196" s="136" cm="1">
        <f t="array" ref="J196">Ikäryhmähinnat[Ikä 0–5]*Ikärakenne[[#This Row],[0–5-vuotiaat]]</f>
        <v>579454.26</v>
      </c>
      <c r="K196" s="136" cm="1">
        <f t="array" ref="K196">Ikäryhmähinnat[Ikä 6]*Ikärakenne[[#This Row],[6 vuotiaat]]</f>
        <v>102694.68</v>
      </c>
      <c r="L196" s="136" cm="1">
        <f t="array" ref="L196">Ikäryhmähinnat[Ikä 7–12]*Ikärakenne[[#This Row],[7–12-vuotiaat]]</f>
        <v>800113</v>
      </c>
      <c r="M196" s="136" cm="1">
        <f t="array" ref="M196">Ikäryhmähinnat[Ikä 13–15]*Ikärakenne[[#This Row],[13–15-vuotiaat]]</f>
        <v>772725.05999999994</v>
      </c>
      <c r="N196" s="136" cm="1">
        <f t="array" ref="N196">Ikäryhmähinnat[Ikä 16+]*Ikärakenne[[#This Row],[16 vuotta täyttäneet]]</f>
        <v>181695.68</v>
      </c>
      <c r="O196" s="136" cm="1">
        <f t="array" ref="O196">Ikäryhmähinnat[Ikä 18-64]*Ikärakenne[[#This Row],[18–64-vuotiaat]]</f>
        <v>112215.99999999999</v>
      </c>
      <c r="P196" s="178">
        <f>SUM(Ikärakenne[[#This Row],[Ikä 0–5]:[Ikä 18-64]])</f>
        <v>2548898.6800000002</v>
      </c>
    </row>
    <row r="197" spans="1:16" x14ac:dyDescent="0.25">
      <c r="A197" s="127">
        <v>615</v>
      </c>
      <c r="B197" s="124" t="s">
        <v>202</v>
      </c>
      <c r="C197" s="38">
        <f>SUM(Ikärakenne[[#This Row],[0–5-vuotiaat]:[16 vuotta täyttäneet]])</f>
        <v>7304</v>
      </c>
      <c r="D197" s="41">
        <v>315</v>
      </c>
      <c r="E197" s="41">
        <v>60</v>
      </c>
      <c r="F197" s="41">
        <v>475</v>
      </c>
      <c r="G197" s="41">
        <v>274</v>
      </c>
      <c r="H197" s="41">
        <v>6180</v>
      </c>
      <c r="I197" s="41">
        <v>3340</v>
      </c>
      <c r="J197" s="136" cm="1">
        <f t="array" ref="J197">Ikäryhmähinnat[Ikä 0–5]*Ikärakenne[[#This Row],[0–5-vuotiaat]]</f>
        <v>2765577.1500000004</v>
      </c>
      <c r="K197" s="136" cm="1">
        <f t="array" ref="K197">Ikäryhmähinnat[Ikä 6]*Ikärakenne[[#This Row],[6 vuotiaat]]</f>
        <v>560152.79999999993</v>
      </c>
      <c r="L197" s="136" cm="1">
        <f t="array" ref="L197">Ikäryhmähinnat[Ikä 7–12]*Ikärakenne[[#This Row],[7–12-vuotiaat]]</f>
        <v>3800536.75</v>
      </c>
      <c r="M197" s="136" cm="1">
        <f t="array" ref="M197">Ikäryhmähinnat[Ikä 13–15]*Ikärakenne[[#This Row],[13–15-vuotiaat]]</f>
        <v>3714502.92</v>
      </c>
      <c r="N197" s="136" cm="1">
        <f t="array" ref="N197">Ikäryhmähinnat[Ikä 16+]*Ikärakenne[[#This Row],[16 vuotta täyttäneet]]</f>
        <v>424689.6</v>
      </c>
      <c r="O197" s="136" cm="1">
        <f t="array" ref="O197">Ikäryhmähinnat[Ikä 18-64]*Ikärakenne[[#This Row],[18–64-vuotiaat]]</f>
        <v>288308.8</v>
      </c>
      <c r="P197" s="178">
        <f>SUM(Ikärakenne[[#This Row],[Ikä 0–5]:[Ikä 18-64]])</f>
        <v>11553768.020000001</v>
      </c>
    </row>
    <row r="198" spans="1:16" x14ac:dyDescent="0.25">
      <c r="A198" s="127">
        <v>616</v>
      </c>
      <c r="B198" s="124" t="s">
        <v>203</v>
      </c>
      <c r="C198" s="38">
        <f>SUM(Ikärakenne[[#This Row],[0–5-vuotiaat]:[16 vuotta täyttäneet]])</f>
        <v>1743</v>
      </c>
      <c r="D198" s="41">
        <v>69</v>
      </c>
      <c r="E198" s="41">
        <v>8</v>
      </c>
      <c r="F198" s="41">
        <v>111</v>
      </c>
      <c r="G198" s="41">
        <v>64</v>
      </c>
      <c r="H198" s="41">
        <v>1491</v>
      </c>
      <c r="I198" s="41">
        <v>1011</v>
      </c>
      <c r="J198" s="136" cm="1">
        <f t="array" ref="J198">Ikäryhmähinnat[Ikä 0–5]*Ikärakenne[[#This Row],[0–5-vuotiaat]]</f>
        <v>605793.09000000008</v>
      </c>
      <c r="K198" s="136" cm="1">
        <f t="array" ref="K198">Ikäryhmähinnat[Ikä 6]*Ikärakenne[[#This Row],[6 vuotiaat]]</f>
        <v>74687.039999999994</v>
      </c>
      <c r="L198" s="136" cm="1">
        <f t="array" ref="L198">Ikäryhmähinnat[Ikä 7–12]*Ikärakenne[[#This Row],[7–12-vuotiaat]]</f>
        <v>888125.43</v>
      </c>
      <c r="M198" s="136" cm="1">
        <f t="array" ref="M198">Ikäryhmähinnat[Ikä 13–15]*Ikärakenne[[#This Row],[13–15-vuotiaat]]</f>
        <v>867621.12</v>
      </c>
      <c r="N198" s="136" cm="1">
        <f t="array" ref="N198">Ikäryhmähinnat[Ikä 16+]*Ikärakenne[[#This Row],[16 vuotta täyttäneet]]</f>
        <v>102461.52</v>
      </c>
      <c r="O198" s="136" cm="1">
        <f t="array" ref="O198">Ikäryhmähinnat[Ikä 18-64]*Ikärakenne[[#This Row],[18–64-vuotiaat]]</f>
        <v>87269.51999999999</v>
      </c>
      <c r="P198" s="178">
        <f>SUM(Ikärakenne[[#This Row],[Ikä 0–5]:[Ikä 18-64]])</f>
        <v>2625957.7200000002</v>
      </c>
    </row>
    <row r="199" spans="1:16" x14ac:dyDescent="0.25">
      <c r="A199" s="127">
        <v>619</v>
      </c>
      <c r="B199" s="124" t="s">
        <v>204</v>
      </c>
      <c r="C199" s="38">
        <f>SUM(Ikärakenne[[#This Row],[0–5-vuotiaat]:[16 vuotta täyttäneet]])</f>
        <v>2607</v>
      </c>
      <c r="D199" s="41">
        <v>83</v>
      </c>
      <c r="E199" s="41">
        <v>23</v>
      </c>
      <c r="F199" s="41">
        <v>132</v>
      </c>
      <c r="G199" s="41">
        <v>77</v>
      </c>
      <c r="H199" s="41">
        <v>2292</v>
      </c>
      <c r="I199" s="41">
        <v>1236</v>
      </c>
      <c r="J199" s="136" cm="1">
        <f t="array" ref="J199">Ikäryhmähinnat[Ikä 0–5]*Ikärakenne[[#This Row],[0–5-vuotiaat]]</f>
        <v>728707.63</v>
      </c>
      <c r="K199" s="136" cm="1">
        <f t="array" ref="K199">Ikäryhmähinnat[Ikä 6]*Ikärakenne[[#This Row],[6 vuotiaat]]</f>
        <v>214725.24</v>
      </c>
      <c r="L199" s="136" cm="1">
        <f t="array" ref="L199">Ikäryhmähinnat[Ikä 7–12]*Ikärakenne[[#This Row],[7–12-vuotiaat]]</f>
        <v>1056149.1599999999</v>
      </c>
      <c r="M199" s="136" cm="1">
        <f t="array" ref="M199">Ikäryhmähinnat[Ikä 13–15]*Ikärakenne[[#This Row],[13–15-vuotiaat]]</f>
        <v>1043856.66</v>
      </c>
      <c r="N199" s="136" cm="1">
        <f t="array" ref="N199">Ikäryhmähinnat[Ikä 16+]*Ikärakenne[[#This Row],[16 vuotta täyttäneet]]</f>
        <v>157506.23999999999</v>
      </c>
      <c r="O199" s="136" cm="1">
        <f t="array" ref="O199">Ikäryhmähinnat[Ikä 18-64]*Ikärakenne[[#This Row],[18–64-vuotiaat]]</f>
        <v>106691.51999999999</v>
      </c>
      <c r="P199" s="178">
        <f>SUM(Ikärakenne[[#This Row],[Ikä 0–5]:[Ikä 18-64]])</f>
        <v>3307636.4499999997</v>
      </c>
    </row>
    <row r="200" spans="1:16" x14ac:dyDescent="0.25">
      <c r="A200" s="127">
        <v>620</v>
      </c>
      <c r="B200" s="124" t="s">
        <v>205</v>
      </c>
      <c r="C200" s="38">
        <f>SUM(Ikärakenne[[#This Row],[0–5-vuotiaat]:[16 vuotta täyttäneet]])</f>
        <v>2345</v>
      </c>
      <c r="D200" s="41">
        <v>50</v>
      </c>
      <c r="E200" s="41">
        <v>12</v>
      </c>
      <c r="F200" s="41">
        <v>91</v>
      </c>
      <c r="G200" s="41">
        <v>59</v>
      </c>
      <c r="H200" s="41">
        <v>2133</v>
      </c>
      <c r="I200" s="41">
        <v>1057</v>
      </c>
      <c r="J200" s="136" cm="1">
        <f t="array" ref="J200">Ikäryhmähinnat[Ikä 0–5]*Ikärakenne[[#This Row],[0–5-vuotiaat]]</f>
        <v>438980.5</v>
      </c>
      <c r="K200" s="136" cm="1">
        <f t="array" ref="K200">Ikäryhmähinnat[Ikä 6]*Ikärakenne[[#This Row],[6 vuotiaat]]</f>
        <v>112030.56</v>
      </c>
      <c r="L200" s="136" cm="1">
        <f t="array" ref="L200">Ikäryhmähinnat[Ikä 7–12]*Ikärakenne[[#This Row],[7–12-vuotiaat]]</f>
        <v>728102.83</v>
      </c>
      <c r="M200" s="136" cm="1">
        <f t="array" ref="M200">Ikäryhmähinnat[Ikä 13–15]*Ikärakenne[[#This Row],[13–15-vuotiaat]]</f>
        <v>799838.22</v>
      </c>
      <c r="N200" s="136" cm="1">
        <f t="array" ref="N200">Ikäryhmähinnat[Ikä 16+]*Ikärakenne[[#This Row],[16 vuotta täyttäneet]]</f>
        <v>146579.76</v>
      </c>
      <c r="O200" s="136" cm="1">
        <f t="array" ref="O200">Ikäryhmähinnat[Ikä 18-64]*Ikärakenne[[#This Row],[18–64-vuotiaat]]</f>
        <v>91240.239999999991</v>
      </c>
      <c r="P200" s="178">
        <f>SUM(Ikärakenne[[#This Row],[Ikä 0–5]:[Ikä 18-64]])</f>
        <v>2316772.1100000003</v>
      </c>
    </row>
    <row r="201" spans="1:16" x14ac:dyDescent="0.25">
      <c r="A201" s="127">
        <v>623</v>
      </c>
      <c r="B201" s="124" t="s">
        <v>206</v>
      </c>
      <c r="C201" s="38">
        <f>SUM(Ikärakenne[[#This Row],[0–5-vuotiaat]:[16 vuotta täyttäneet]])</f>
        <v>2101</v>
      </c>
      <c r="D201" s="41">
        <v>56</v>
      </c>
      <c r="E201" s="41">
        <v>6</v>
      </c>
      <c r="F201" s="41">
        <v>48</v>
      </c>
      <c r="G201" s="41">
        <v>34</v>
      </c>
      <c r="H201" s="41">
        <v>1957</v>
      </c>
      <c r="I201" s="41">
        <v>928</v>
      </c>
      <c r="J201" s="136" cm="1">
        <f t="array" ref="J201">Ikäryhmähinnat[Ikä 0–5]*Ikärakenne[[#This Row],[0–5-vuotiaat]]</f>
        <v>491658.16000000003</v>
      </c>
      <c r="K201" s="136" cm="1">
        <f t="array" ref="K201">Ikäryhmähinnat[Ikä 6]*Ikärakenne[[#This Row],[6 vuotiaat]]</f>
        <v>56015.28</v>
      </c>
      <c r="L201" s="136" cm="1">
        <f t="array" ref="L201">Ikäryhmähinnat[Ikä 7–12]*Ikärakenne[[#This Row],[7–12-vuotiaat]]</f>
        <v>384054.24</v>
      </c>
      <c r="M201" s="136" cm="1">
        <f t="array" ref="M201">Ikäryhmähinnat[Ikä 13–15]*Ikärakenne[[#This Row],[13–15-vuotiaat]]</f>
        <v>460923.72</v>
      </c>
      <c r="N201" s="136" cm="1">
        <f t="array" ref="N201">Ikäryhmähinnat[Ikä 16+]*Ikärakenne[[#This Row],[16 vuotta täyttäneet]]</f>
        <v>134485.04</v>
      </c>
      <c r="O201" s="136" cm="1">
        <f t="array" ref="O201">Ikäryhmähinnat[Ikä 18-64]*Ikärakenne[[#This Row],[18–64-vuotiaat]]</f>
        <v>80104.959999999992</v>
      </c>
      <c r="P201" s="178">
        <f>SUM(Ikärakenne[[#This Row],[Ikä 0–5]:[Ikä 18-64]])</f>
        <v>1607241.4</v>
      </c>
    </row>
    <row r="202" spans="1:16" x14ac:dyDescent="0.25">
      <c r="A202" s="127">
        <v>624</v>
      </c>
      <c r="B202" s="124" t="s">
        <v>207</v>
      </c>
      <c r="C202" s="38">
        <f>SUM(Ikärakenne[[#This Row],[0–5-vuotiaat]:[16 vuotta täyttäneet]])</f>
        <v>5001</v>
      </c>
      <c r="D202" s="41">
        <v>237</v>
      </c>
      <c r="E202" s="41">
        <v>37</v>
      </c>
      <c r="F202" s="41">
        <v>346</v>
      </c>
      <c r="G202" s="41">
        <v>193</v>
      </c>
      <c r="H202" s="41">
        <v>4188</v>
      </c>
      <c r="I202" s="41">
        <v>2661</v>
      </c>
      <c r="J202" s="136" cm="1">
        <f t="array" ref="J202">Ikäryhmähinnat[Ikä 0–5]*Ikärakenne[[#This Row],[0–5-vuotiaat]]</f>
        <v>2080767.57</v>
      </c>
      <c r="K202" s="136" cm="1">
        <f t="array" ref="K202">Ikäryhmähinnat[Ikä 6]*Ikärakenne[[#This Row],[6 vuotiaat]]</f>
        <v>345427.56</v>
      </c>
      <c r="L202" s="136" cm="1">
        <f t="array" ref="L202">Ikäryhmähinnat[Ikä 7–12]*Ikärakenne[[#This Row],[7–12-vuotiaat]]</f>
        <v>2768390.98</v>
      </c>
      <c r="M202" s="136" cm="1">
        <f t="array" ref="M202">Ikäryhmähinnat[Ikä 13–15]*Ikärakenne[[#This Row],[13–15-vuotiaat]]</f>
        <v>2616419.94</v>
      </c>
      <c r="N202" s="136" cm="1">
        <f t="array" ref="N202">Ikäryhmähinnat[Ikä 16+]*Ikärakenne[[#This Row],[16 vuotta täyttäneet]]</f>
        <v>287799.36</v>
      </c>
      <c r="O202" s="136" cm="1">
        <f t="array" ref="O202">Ikäryhmähinnat[Ikä 18-64]*Ikärakenne[[#This Row],[18–64-vuotiaat]]</f>
        <v>229697.52</v>
      </c>
      <c r="P202" s="178">
        <f>SUM(Ikärakenne[[#This Row],[Ikä 0–5]:[Ikä 18-64]])</f>
        <v>8328502.9299999988</v>
      </c>
    </row>
    <row r="203" spans="1:16" x14ac:dyDescent="0.25">
      <c r="A203" s="127">
        <v>625</v>
      </c>
      <c r="B203" s="124" t="s">
        <v>208</v>
      </c>
      <c r="C203" s="38">
        <f>SUM(Ikärakenne[[#This Row],[0–5-vuotiaat]:[16 vuotta täyttäneet]])</f>
        <v>2976</v>
      </c>
      <c r="D203" s="41">
        <v>155</v>
      </c>
      <c r="E203" s="41">
        <v>19</v>
      </c>
      <c r="F203" s="41">
        <v>212</v>
      </c>
      <c r="G203" s="41">
        <v>130</v>
      </c>
      <c r="H203" s="41">
        <v>2460</v>
      </c>
      <c r="I203" s="41">
        <v>1476</v>
      </c>
      <c r="J203" s="136" cm="1">
        <f t="array" ref="J203">Ikäryhmähinnat[Ikä 0–5]*Ikärakenne[[#This Row],[0–5-vuotiaat]]</f>
        <v>1360839.55</v>
      </c>
      <c r="K203" s="136" cm="1">
        <f t="array" ref="K203">Ikäryhmähinnat[Ikä 6]*Ikärakenne[[#This Row],[6 vuotiaat]]</f>
        <v>177381.71999999997</v>
      </c>
      <c r="L203" s="136" cm="1">
        <f t="array" ref="L203">Ikäryhmähinnat[Ikä 7–12]*Ikärakenne[[#This Row],[7–12-vuotiaat]]</f>
        <v>1696239.56</v>
      </c>
      <c r="M203" s="136" cm="1">
        <f t="array" ref="M203">Ikäryhmähinnat[Ikä 13–15]*Ikärakenne[[#This Row],[13–15-vuotiaat]]</f>
        <v>1762355.4</v>
      </c>
      <c r="N203" s="136" cm="1">
        <f t="array" ref="N203">Ikäryhmähinnat[Ikä 16+]*Ikärakenne[[#This Row],[16 vuotta täyttäneet]]</f>
        <v>169051.2</v>
      </c>
      <c r="O203" s="136" cm="1">
        <f t="array" ref="O203">Ikäryhmähinnat[Ikä 18-64]*Ikärakenne[[#This Row],[18–64-vuotiaat]]</f>
        <v>127408.31999999999</v>
      </c>
      <c r="P203" s="178">
        <f>SUM(Ikärakenne[[#This Row],[Ikä 0–5]:[Ikä 18-64]])</f>
        <v>5293275.7500000009</v>
      </c>
    </row>
    <row r="204" spans="1:16" x14ac:dyDescent="0.25">
      <c r="A204" s="127">
        <v>626</v>
      </c>
      <c r="B204" s="124" t="s">
        <v>209</v>
      </c>
      <c r="C204" s="38">
        <f>SUM(Ikärakenne[[#This Row],[0–5-vuotiaat]:[16 vuotta täyttäneet]])</f>
        <v>4702</v>
      </c>
      <c r="D204" s="41">
        <v>172</v>
      </c>
      <c r="E204" s="41">
        <v>43</v>
      </c>
      <c r="F204" s="41">
        <v>284</v>
      </c>
      <c r="G204" s="41">
        <v>179</v>
      </c>
      <c r="H204" s="41">
        <v>4024</v>
      </c>
      <c r="I204" s="41">
        <v>2132</v>
      </c>
      <c r="J204" s="136" cm="1">
        <f t="array" ref="J204">Ikäryhmähinnat[Ikä 0–5]*Ikärakenne[[#This Row],[0–5-vuotiaat]]</f>
        <v>1510092.9200000002</v>
      </c>
      <c r="K204" s="136" cm="1">
        <f t="array" ref="K204">Ikäryhmähinnat[Ikä 6]*Ikärakenne[[#This Row],[6 vuotiaat]]</f>
        <v>401442.83999999997</v>
      </c>
      <c r="L204" s="136" cm="1">
        <f t="array" ref="L204">Ikäryhmähinnat[Ikä 7–12]*Ikärakenne[[#This Row],[7–12-vuotiaat]]</f>
        <v>2272320.92</v>
      </c>
      <c r="M204" s="136" cm="1">
        <f t="array" ref="M204">Ikäryhmähinnat[Ikä 13–15]*Ikärakenne[[#This Row],[13–15-vuotiaat]]</f>
        <v>2426627.8199999998</v>
      </c>
      <c r="N204" s="136" cm="1">
        <f t="array" ref="N204">Ikäryhmähinnat[Ikä 16+]*Ikärakenne[[#This Row],[16 vuotta täyttäneet]]</f>
        <v>276529.27999999997</v>
      </c>
      <c r="O204" s="136" cm="1">
        <f t="array" ref="O204">Ikäryhmähinnat[Ikä 18-64]*Ikärakenne[[#This Row],[18–64-vuotiaat]]</f>
        <v>184034.24</v>
      </c>
      <c r="P204" s="178">
        <f>SUM(Ikärakenne[[#This Row],[Ikä 0–5]:[Ikä 18-64]])</f>
        <v>7071048.0200000005</v>
      </c>
    </row>
    <row r="205" spans="1:16" x14ac:dyDescent="0.25">
      <c r="A205" s="127">
        <v>630</v>
      </c>
      <c r="B205" s="124" t="s">
        <v>210</v>
      </c>
      <c r="C205" s="38">
        <f>SUM(Ikärakenne[[#This Row],[0–5-vuotiaat]:[16 vuotta täyttäneet]])</f>
        <v>1641</v>
      </c>
      <c r="D205" s="41">
        <v>136</v>
      </c>
      <c r="E205" s="41">
        <v>19</v>
      </c>
      <c r="F205" s="41">
        <v>137</v>
      </c>
      <c r="G205" s="41">
        <v>77</v>
      </c>
      <c r="H205" s="41">
        <v>1272</v>
      </c>
      <c r="I205" s="41">
        <v>807</v>
      </c>
      <c r="J205" s="136" cm="1">
        <f t="array" ref="J205">Ikäryhmähinnat[Ikä 0–5]*Ikärakenne[[#This Row],[0–5-vuotiaat]]</f>
        <v>1194026.96</v>
      </c>
      <c r="K205" s="136" cm="1">
        <f t="array" ref="K205">Ikäryhmähinnat[Ikä 6]*Ikärakenne[[#This Row],[6 vuotiaat]]</f>
        <v>177381.71999999997</v>
      </c>
      <c r="L205" s="136" cm="1">
        <f t="array" ref="L205">Ikäryhmähinnat[Ikä 7–12]*Ikärakenne[[#This Row],[7–12-vuotiaat]]</f>
        <v>1096154.81</v>
      </c>
      <c r="M205" s="136" cm="1">
        <f t="array" ref="M205">Ikäryhmähinnat[Ikä 13–15]*Ikärakenne[[#This Row],[13–15-vuotiaat]]</f>
        <v>1043856.66</v>
      </c>
      <c r="N205" s="136" cm="1">
        <f t="array" ref="N205">Ikäryhmähinnat[Ikä 16+]*Ikärakenne[[#This Row],[16 vuotta täyttäneet]]</f>
        <v>87411.839999999997</v>
      </c>
      <c r="O205" s="136" cm="1">
        <f t="array" ref="O205">Ikäryhmähinnat[Ikä 18-64]*Ikärakenne[[#This Row],[18–64-vuotiaat]]</f>
        <v>69660.239999999991</v>
      </c>
      <c r="P205" s="178">
        <f>SUM(Ikärakenne[[#This Row],[Ikä 0–5]:[Ikä 18-64]])</f>
        <v>3668492.2300000004</v>
      </c>
    </row>
    <row r="206" spans="1:16" x14ac:dyDescent="0.25">
      <c r="A206" s="127">
        <v>631</v>
      </c>
      <c r="B206" s="124" t="s">
        <v>211</v>
      </c>
      <c r="C206" s="38">
        <f>SUM(Ikärakenne[[#This Row],[0–5-vuotiaat]:[16 vuotta täyttäneet]])</f>
        <v>1919</v>
      </c>
      <c r="D206" s="41">
        <v>94</v>
      </c>
      <c r="E206" s="41">
        <v>12</v>
      </c>
      <c r="F206" s="41">
        <v>119</v>
      </c>
      <c r="G206" s="41">
        <v>70</v>
      </c>
      <c r="H206" s="41">
        <v>1624</v>
      </c>
      <c r="I206" s="41">
        <v>987</v>
      </c>
      <c r="J206" s="136" cm="1">
        <f t="array" ref="J206">Ikäryhmähinnat[Ikä 0–5]*Ikärakenne[[#This Row],[0–5-vuotiaat]]</f>
        <v>825283.34000000008</v>
      </c>
      <c r="K206" s="136" cm="1">
        <f t="array" ref="K206">Ikäryhmähinnat[Ikä 6]*Ikärakenne[[#This Row],[6 vuotiaat]]</f>
        <v>112030.56</v>
      </c>
      <c r="L206" s="136" cm="1">
        <f t="array" ref="L206">Ikäryhmähinnat[Ikä 7–12]*Ikärakenne[[#This Row],[7–12-vuotiaat]]</f>
        <v>952134.47</v>
      </c>
      <c r="M206" s="136" cm="1">
        <f t="array" ref="M206">Ikäryhmähinnat[Ikä 13–15]*Ikärakenne[[#This Row],[13–15-vuotiaat]]</f>
        <v>948960.6</v>
      </c>
      <c r="N206" s="136" cm="1">
        <f t="array" ref="N206">Ikäryhmähinnat[Ikä 16+]*Ikärakenne[[#This Row],[16 vuotta täyttäneet]]</f>
        <v>111601.28</v>
      </c>
      <c r="O206" s="136" cm="1">
        <f t="array" ref="O206">Ikäryhmähinnat[Ikä 18-64]*Ikärakenne[[#This Row],[18–64-vuotiaat]]</f>
        <v>85197.84</v>
      </c>
      <c r="P206" s="178">
        <f>SUM(Ikärakenne[[#This Row],[Ikä 0–5]:[Ikä 18-64]])</f>
        <v>3035208.09</v>
      </c>
    </row>
    <row r="207" spans="1:16" x14ac:dyDescent="0.25">
      <c r="A207" s="127">
        <v>635</v>
      </c>
      <c r="B207" s="124" t="s">
        <v>212</v>
      </c>
      <c r="C207" s="38">
        <f>SUM(Ikärakenne[[#This Row],[0–5-vuotiaat]:[16 vuotta täyttäneet]])</f>
        <v>6238</v>
      </c>
      <c r="D207" s="41">
        <v>254</v>
      </c>
      <c r="E207" s="41">
        <v>50</v>
      </c>
      <c r="F207" s="41">
        <v>361</v>
      </c>
      <c r="G207" s="41">
        <v>212</v>
      </c>
      <c r="H207" s="41">
        <v>5361</v>
      </c>
      <c r="I207" s="41">
        <v>3257</v>
      </c>
      <c r="J207" s="136" cm="1">
        <f t="array" ref="J207">Ikäryhmähinnat[Ikä 0–5]*Ikärakenne[[#This Row],[0–5-vuotiaat]]</f>
        <v>2230020.94</v>
      </c>
      <c r="K207" s="136" cm="1">
        <f t="array" ref="K207">Ikäryhmähinnat[Ikä 6]*Ikärakenne[[#This Row],[6 vuotiaat]]</f>
        <v>466793.99999999994</v>
      </c>
      <c r="L207" s="136" cm="1">
        <f t="array" ref="L207">Ikäryhmähinnat[Ikä 7–12]*Ikärakenne[[#This Row],[7–12-vuotiaat]]</f>
        <v>2888407.93</v>
      </c>
      <c r="M207" s="136" cm="1">
        <f t="array" ref="M207">Ikäryhmähinnat[Ikä 13–15]*Ikärakenne[[#This Row],[13–15-vuotiaat]]</f>
        <v>2873994.96</v>
      </c>
      <c r="N207" s="136" cm="1">
        <f t="array" ref="N207">Ikäryhmähinnat[Ikä 16+]*Ikärakenne[[#This Row],[16 vuotta täyttäneet]]</f>
        <v>368407.92</v>
      </c>
      <c r="O207" s="136" cm="1">
        <f t="array" ref="O207">Ikäryhmähinnat[Ikä 18-64]*Ikärakenne[[#This Row],[18–64-vuotiaat]]</f>
        <v>281144.24</v>
      </c>
      <c r="P207" s="178">
        <f>SUM(Ikärakenne[[#This Row],[Ikä 0–5]:[Ikä 18-64]])</f>
        <v>9108769.9900000002</v>
      </c>
    </row>
    <row r="208" spans="1:16" x14ac:dyDescent="0.25">
      <c r="A208" s="127">
        <v>636</v>
      </c>
      <c r="B208" s="124" t="s">
        <v>213</v>
      </c>
      <c r="C208" s="38">
        <f>SUM(Ikärakenne[[#This Row],[0–5-vuotiaat]:[16 vuotta täyttäneet]])</f>
        <v>8011</v>
      </c>
      <c r="D208" s="41">
        <v>394</v>
      </c>
      <c r="E208" s="41">
        <v>64</v>
      </c>
      <c r="F208" s="41">
        <v>611</v>
      </c>
      <c r="G208" s="41">
        <v>349</v>
      </c>
      <c r="H208" s="41">
        <v>6593</v>
      </c>
      <c r="I208" s="41">
        <v>4219</v>
      </c>
      <c r="J208" s="136" cm="1">
        <f t="array" ref="J208">Ikäryhmähinnat[Ikä 0–5]*Ikärakenne[[#This Row],[0–5-vuotiaat]]</f>
        <v>3459166.3400000003</v>
      </c>
      <c r="K208" s="136" cm="1">
        <f t="array" ref="K208">Ikäryhmähinnat[Ikä 6]*Ikärakenne[[#This Row],[6 vuotiaat]]</f>
        <v>597496.31999999995</v>
      </c>
      <c r="L208" s="136" cm="1">
        <f t="array" ref="L208">Ikäryhmähinnat[Ikä 7–12]*Ikärakenne[[#This Row],[7–12-vuotiaat]]</f>
        <v>4888690.43</v>
      </c>
      <c r="M208" s="136" cm="1">
        <f t="array" ref="M208">Ikäryhmähinnat[Ikä 13–15]*Ikärakenne[[#This Row],[13–15-vuotiaat]]</f>
        <v>4731246.42</v>
      </c>
      <c r="N208" s="136" cm="1">
        <f t="array" ref="N208">Ikäryhmähinnat[Ikä 16+]*Ikärakenne[[#This Row],[16 vuotta täyttäneet]]</f>
        <v>453070.96</v>
      </c>
      <c r="O208" s="136" cm="1">
        <f t="array" ref="O208">Ikäryhmähinnat[Ikä 18-64]*Ikärakenne[[#This Row],[18–64-vuotiaat]]</f>
        <v>364184.07999999996</v>
      </c>
      <c r="P208" s="178">
        <f>SUM(Ikärakenne[[#This Row],[Ikä 0–5]:[Ikä 18-64]])</f>
        <v>14493854.550000001</v>
      </c>
    </row>
    <row r="209" spans="1:16" x14ac:dyDescent="0.25">
      <c r="A209" s="127">
        <v>638</v>
      </c>
      <c r="B209" s="124" t="s">
        <v>214</v>
      </c>
      <c r="C209" s="38">
        <f>SUM(Ikärakenne[[#This Row],[0–5-vuotiaat]:[16 vuotta täyttäneet]])</f>
        <v>51737</v>
      </c>
      <c r="D209" s="41">
        <v>2729</v>
      </c>
      <c r="E209" s="41">
        <v>508</v>
      </c>
      <c r="F209" s="41">
        <v>3607</v>
      </c>
      <c r="G209" s="41">
        <v>2011</v>
      </c>
      <c r="H209" s="41">
        <v>42882</v>
      </c>
      <c r="I209" s="41">
        <v>29529</v>
      </c>
      <c r="J209" s="136" cm="1">
        <f t="array" ref="J209">Ikäryhmähinnat[Ikä 0–5]*Ikärakenne[[#This Row],[0–5-vuotiaat]]</f>
        <v>23959555.690000001</v>
      </c>
      <c r="K209" s="136" cm="1">
        <f t="array" ref="K209">Ikäryhmähinnat[Ikä 6]*Ikärakenne[[#This Row],[6 vuotiaat]]</f>
        <v>4742627.04</v>
      </c>
      <c r="L209" s="136" cm="1">
        <f t="array" ref="L209">Ikäryhmähinnat[Ikä 7–12]*Ikärakenne[[#This Row],[7–12-vuotiaat]]</f>
        <v>28860075.91</v>
      </c>
      <c r="M209" s="136" cm="1">
        <f t="array" ref="M209">Ikäryhmähinnat[Ikä 13–15]*Ikärakenne[[#This Row],[13–15-vuotiaat]]</f>
        <v>27262282.379999999</v>
      </c>
      <c r="N209" s="136" cm="1">
        <f t="array" ref="N209">Ikäryhmähinnat[Ikä 16+]*Ikärakenne[[#This Row],[16 vuotta täyttäneet]]</f>
        <v>2946851.04</v>
      </c>
      <c r="O209" s="136" cm="1">
        <f t="array" ref="O209">Ikäryhmähinnat[Ikä 18-64]*Ikärakenne[[#This Row],[18–64-vuotiaat]]</f>
        <v>2548943.2799999998</v>
      </c>
      <c r="P209" s="178">
        <f>SUM(Ikärakenne[[#This Row],[Ikä 0–5]:[Ikä 18-64]])</f>
        <v>90320335.340000004</v>
      </c>
    </row>
    <row r="210" spans="1:16" x14ac:dyDescent="0.25">
      <c r="A210" s="127">
        <v>678</v>
      </c>
      <c r="B210" s="124" t="s">
        <v>215</v>
      </c>
      <c r="C210" s="38">
        <f>SUM(Ikärakenne[[#This Row],[0–5-vuotiaat]:[16 vuotta täyttäneet]])</f>
        <v>23571</v>
      </c>
      <c r="D210" s="41">
        <v>1093</v>
      </c>
      <c r="E210" s="41">
        <v>217</v>
      </c>
      <c r="F210" s="41">
        <v>1760</v>
      </c>
      <c r="G210" s="41">
        <v>1042</v>
      </c>
      <c r="H210" s="41">
        <v>19459</v>
      </c>
      <c r="I210" s="41">
        <v>12125</v>
      </c>
      <c r="J210" s="136" cm="1">
        <f t="array" ref="J210">Ikäryhmähinnat[Ikä 0–5]*Ikärakenne[[#This Row],[0–5-vuotiaat]]</f>
        <v>9596113.7300000004</v>
      </c>
      <c r="K210" s="136" cm="1">
        <f t="array" ref="K210">Ikäryhmähinnat[Ikä 6]*Ikärakenne[[#This Row],[6 vuotiaat]]</f>
        <v>2025885.9599999997</v>
      </c>
      <c r="L210" s="136" cm="1">
        <f t="array" ref="L210">Ikäryhmähinnat[Ikä 7–12]*Ikärakenne[[#This Row],[7–12-vuotiaat]]</f>
        <v>14081988.800000001</v>
      </c>
      <c r="M210" s="136" cm="1">
        <f t="array" ref="M210">Ikäryhmähinnat[Ikä 13–15]*Ikärakenne[[#This Row],[13–15-vuotiaat]]</f>
        <v>14125956.359999999</v>
      </c>
      <c r="N210" s="136" cm="1">
        <f t="array" ref="N210">Ikäryhmähinnat[Ikä 16+]*Ikärakenne[[#This Row],[16 vuotta täyttäneet]]</f>
        <v>1337222.48</v>
      </c>
      <c r="O210" s="136" cm="1">
        <f t="array" ref="O210">Ikäryhmähinnat[Ikä 18-64]*Ikärakenne[[#This Row],[18–64-vuotiaat]]</f>
        <v>1046629.9999999999</v>
      </c>
      <c r="P210" s="178">
        <f>SUM(Ikärakenne[[#This Row],[Ikä 0–5]:[Ikä 18-64]])</f>
        <v>42213797.329999998</v>
      </c>
    </row>
    <row r="211" spans="1:16" x14ac:dyDescent="0.25">
      <c r="A211" s="127">
        <v>680</v>
      </c>
      <c r="B211" s="124" t="s">
        <v>216</v>
      </c>
      <c r="C211" s="38">
        <f>SUM(Ikärakenne[[#This Row],[0–5-vuotiaat]:[16 vuotta täyttäneet]])</f>
        <v>25738</v>
      </c>
      <c r="D211" s="41">
        <v>1422</v>
      </c>
      <c r="E211" s="41">
        <v>232</v>
      </c>
      <c r="F211" s="41">
        <v>1676</v>
      </c>
      <c r="G211" s="41">
        <v>839</v>
      </c>
      <c r="H211" s="41">
        <v>21569</v>
      </c>
      <c r="I211" s="41">
        <v>14855</v>
      </c>
      <c r="J211" s="136" cm="1">
        <f t="array" ref="J211">Ikäryhmähinnat[Ikä 0–5]*Ikärakenne[[#This Row],[0–5-vuotiaat]]</f>
        <v>12484605.42</v>
      </c>
      <c r="K211" s="136" cm="1">
        <f t="array" ref="K211">Ikäryhmähinnat[Ikä 6]*Ikärakenne[[#This Row],[6 vuotiaat]]</f>
        <v>2165924.1599999997</v>
      </c>
      <c r="L211" s="136" cm="1">
        <f t="array" ref="L211">Ikäryhmähinnat[Ikä 7–12]*Ikärakenne[[#This Row],[7–12-vuotiaat]]</f>
        <v>13409893.880000001</v>
      </c>
      <c r="M211" s="136" cm="1">
        <f t="array" ref="M211">Ikäryhmähinnat[Ikä 13–15]*Ikärakenne[[#This Row],[13–15-vuotiaat]]</f>
        <v>11373970.619999999</v>
      </c>
      <c r="N211" s="136" cm="1">
        <f t="array" ref="N211">Ikäryhmähinnat[Ikä 16+]*Ikärakenne[[#This Row],[16 vuotta täyttäneet]]</f>
        <v>1482221.68</v>
      </c>
      <c r="O211" s="136" cm="1">
        <f t="array" ref="O211">Ikäryhmähinnat[Ikä 18-64]*Ikärakenne[[#This Row],[18–64-vuotiaat]]</f>
        <v>1282283.5999999999</v>
      </c>
      <c r="P211" s="178">
        <f>SUM(Ikärakenne[[#This Row],[Ikä 0–5]:[Ikä 18-64]])</f>
        <v>42198899.359999999</v>
      </c>
    </row>
    <row r="212" spans="1:16" x14ac:dyDescent="0.25">
      <c r="A212" s="127">
        <v>681</v>
      </c>
      <c r="B212" s="124" t="s">
        <v>217</v>
      </c>
      <c r="C212" s="38">
        <f>SUM(Ikärakenne[[#This Row],[0–5-vuotiaat]:[16 vuotta täyttäneet]])</f>
        <v>3246</v>
      </c>
      <c r="D212" s="41">
        <v>104</v>
      </c>
      <c r="E212" s="41">
        <v>17</v>
      </c>
      <c r="F212" s="41">
        <v>188</v>
      </c>
      <c r="G212" s="41">
        <v>84</v>
      </c>
      <c r="H212" s="41">
        <v>2853</v>
      </c>
      <c r="I212" s="41">
        <v>1565</v>
      </c>
      <c r="J212" s="136" cm="1">
        <f t="array" ref="J212">Ikäryhmähinnat[Ikä 0–5]*Ikärakenne[[#This Row],[0–5-vuotiaat]]</f>
        <v>913079.44000000006</v>
      </c>
      <c r="K212" s="136" cm="1">
        <f t="array" ref="K212">Ikäryhmähinnat[Ikä 6]*Ikärakenne[[#This Row],[6 vuotiaat]]</f>
        <v>158709.96</v>
      </c>
      <c r="L212" s="136" cm="1">
        <f t="array" ref="L212">Ikäryhmähinnat[Ikä 7–12]*Ikärakenne[[#This Row],[7–12-vuotiaat]]</f>
        <v>1504212.44</v>
      </c>
      <c r="M212" s="136" cm="1">
        <f t="array" ref="M212">Ikäryhmähinnat[Ikä 13–15]*Ikärakenne[[#This Row],[13–15-vuotiaat]]</f>
        <v>1138752.72</v>
      </c>
      <c r="N212" s="136" cm="1">
        <f t="array" ref="N212">Ikäryhmähinnat[Ikä 16+]*Ikärakenne[[#This Row],[16 vuotta täyttäneet]]</f>
        <v>196058.16</v>
      </c>
      <c r="O212" s="136" cm="1">
        <f t="array" ref="O212">Ikäryhmähinnat[Ikä 18-64]*Ikärakenne[[#This Row],[18–64-vuotiaat]]</f>
        <v>135090.79999999999</v>
      </c>
      <c r="P212" s="178">
        <f>SUM(Ikärakenne[[#This Row],[Ikä 0–5]:[Ikä 18-64]])</f>
        <v>4045903.5199999996</v>
      </c>
    </row>
    <row r="213" spans="1:16" x14ac:dyDescent="0.25">
      <c r="A213" s="127">
        <v>683</v>
      </c>
      <c r="B213" s="124" t="s">
        <v>218</v>
      </c>
      <c r="C213" s="38">
        <f>SUM(Ikärakenne[[#This Row],[0–5-vuotiaat]:[16 vuotta täyttäneet]])</f>
        <v>3570</v>
      </c>
      <c r="D213" s="41">
        <v>161</v>
      </c>
      <c r="E213" s="41">
        <v>30</v>
      </c>
      <c r="F213" s="41">
        <v>266</v>
      </c>
      <c r="G213" s="41">
        <v>182</v>
      </c>
      <c r="H213" s="41">
        <v>2931</v>
      </c>
      <c r="I213" s="41">
        <v>1654</v>
      </c>
      <c r="J213" s="136" cm="1">
        <f t="array" ref="J213">Ikäryhmähinnat[Ikä 0–5]*Ikärakenne[[#This Row],[0–5-vuotiaat]]</f>
        <v>1413517.2100000002</v>
      </c>
      <c r="K213" s="136" cm="1">
        <f t="array" ref="K213">Ikäryhmähinnat[Ikä 6]*Ikärakenne[[#This Row],[6 vuotiaat]]</f>
        <v>280076.39999999997</v>
      </c>
      <c r="L213" s="136" cm="1">
        <f t="array" ref="L213">Ikäryhmähinnat[Ikä 7–12]*Ikärakenne[[#This Row],[7–12-vuotiaat]]</f>
        <v>2128300.58</v>
      </c>
      <c r="M213" s="136" cm="1">
        <f t="array" ref="M213">Ikäryhmähinnat[Ikä 13–15]*Ikärakenne[[#This Row],[13–15-vuotiaat]]</f>
        <v>2467297.56</v>
      </c>
      <c r="N213" s="136" cm="1">
        <f t="array" ref="N213">Ikäryhmähinnat[Ikä 16+]*Ikärakenne[[#This Row],[16 vuotta täyttäneet]]</f>
        <v>201418.32</v>
      </c>
      <c r="O213" s="136" cm="1">
        <f t="array" ref="O213">Ikäryhmähinnat[Ikä 18-64]*Ikärakenne[[#This Row],[18–64-vuotiaat]]</f>
        <v>142773.28</v>
      </c>
      <c r="P213" s="178">
        <f>SUM(Ikärakenne[[#This Row],[Ikä 0–5]:[Ikä 18-64]])</f>
        <v>6633383.3500000006</v>
      </c>
    </row>
    <row r="214" spans="1:16" x14ac:dyDescent="0.25">
      <c r="A214" s="127">
        <v>684</v>
      </c>
      <c r="B214" s="124" t="s">
        <v>219</v>
      </c>
      <c r="C214" s="38">
        <f>SUM(Ikärakenne[[#This Row],[0–5-vuotiaat]:[16 vuotta täyttäneet]])</f>
        <v>38968</v>
      </c>
      <c r="D214" s="41">
        <v>1717</v>
      </c>
      <c r="E214" s="41">
        <v>285</v>
      </c>
      <c r="F214" s="41">
        <v>2280</v>
      </c>
      <c r="G214" s="41">
        <v>1303</v>
      </c>
      <c r="H214" s="41">
        <v>33383</v>
      </c>
      <c r="I214" s="41">
        <v>21933</v>
      </c>
      <c r="J214" s="136" cm="1">
        <f t="array" ref="J214">Ikäryhmähinnat[Ikä 0–5]*Ikärakenne[[#This Row],[0–5-vuotiaat]]</f>
        <v>15074590.370000001</v>
      </c>
      <c r="K214" s="136" cm="1">
        <f t="array" ref="K214">Ikäryhmähinnat[Ikä 6]*Ikärakenne[[#This Row],[6 vuotiaat]]</f>
        <v>2660725.7999999998</v>
      </c>
      <c r="L214" s="136" cm="1">
        <f t="array" ref="L214">Ikäryhmähinnat[Ikä 7–12]*Ikärakenne[[#This Row],[7–12-vuotiaat]]</f>
        <v>18242576.399999999</v>
      </c>
      <c r="M214" s="136" cm="1">
        <f t="array" ref="M214">Ikäryhmähinnat[Ikä 13–15]*Ikärakenne[[#This Row],[13–15-vuotiaat]]</f>
        <v>17664223.739999998</v>
      </c>
      <c r="N214" s="136" cm="1">
        <f t="array" ref="N214">Ikäryhmähinnat[Ikä 16+]*Ikärakenne[[#This Row],[16 vuotta täyttäneet]]</f>
        <v>2294079.7599999998</v>
      </c>
      <c r="O214" s="136" cm="1">
        <f t="array" ref="O214">Ikäryhmähinnat[Ikä 18-64]*Ikärakenne[[#This Row],[18–64-vuotiaat]]</f>
        <v>1893256.5599999998</v>
      </c>
      <c r="P214" s="178">
        <f>SUM(Ikärakenne[[#This Row],[Ikä 0–5]:[Ikä 18-64]])</f>
        <v>57829452.630000003</v>
      </c>
    </row>
    <row r="215" spans="1:16" x14ac:dyDescent="0.25">
      <c r="A215" s="127">
        <v>686</v>
      </c>
      <c r="B215" s="124" t="s">
        <v>220</v>
      </c>
      <c r="C215" s="38">
        <f>SUM(Ikärakenne[[#This Row],[0–5-vuotiaat]:[16 vuotta täyttäneet]])</f>
        <v>2935</v>
      </c>
      <c r="D215" s="41">
        <v>80</v>
      </c>
      <c r="E215" s="41">
        <v>18</v>
      </c>
      <c r="F215" s="41">
        <v>155</v>
      </c>
      <c r="G215" s="41">
        <v>89</v>
      </c>
      <c r="H215" s="41">
        <v>2593</v>
      </c>
      <c r="I215" s="41">
        <v>1425</v>
      </c>
      <c r="J215" s="136" cm="1">
        <f t="array" ref="J215">Ikäryhmähinnat[Ikä 0–5]*Ikärakenne[[#This Row],[0–5-vuotiaat]]</f>
        <v>702368.8</v>
      </c>
      <c r="K215" s="136" cm="1">
        <f t="array" ref="K215">Ikäryhmähinnat[Ikä 6]*Ikärakenne[[#This Row],[6 vuotiaat]]</f>
        <v>168045.84</v>
      </c>
      <c r="L215" s="136" cm="1">
        <f t="array" ref="L215">Ikäryhmähinnat[Ikä 7–12]*Ikärakenne[[#This Row],[7–12-vuotiaat]]</f>
        <v>1240175.1499999999</v>
      </c>
      <c r="M215" s="136" cm="1">
        <f t="array" ref="M215">Ikäryhmähinnat[Ikä 13–15]*Ikärakenne[[#This Row],[13–15-vuotiaat]]</f>
        <v>1206535.6199999999</v>
      </c>
      <c r="N215" s="136" cm="1">
        <f t="array" ref="N215">Ikäryhmähinnat[Ikä 16+]*Ikärakenne[[#This Row],[16 vuotta täyttäneet]]</f>
        <v>178190.96</v>
      </c>
      <c r="O215" s="136" cm="1">
        <f t="array" ref="O215">Ikäryhmähinnat[Ikä 18-64]*Ikärakenne[[#This Row],[18–64-vuotiaat]]</f>
        <v>123005.99999999999</v>
      </c>
      <c r="P215" s="178">
        <f>SUM(Ikärakenne[[#This Row],[Ikä 0–5]:[Ikä 18-64]])</f>
        <v>3618322.37</v>
      </c>
    </row>
    <row r="216" spans="1:16" x14ac:dyDescent="0.25">
      <c r="A216" s="127">
        <v>687</v>
      </c>
      <c r="B216" s="124" t="s">
        <v>221</v>
      </c>
      <c r="C216" s="38">
        <f>SUM(Ikärakenne[[#This Row],[0–5-vuotiaat]:[16 vuotta täyttäneet]])</f>
        <v>1413</v>
      </c>
      <c r="D216" s="41">
        <v>35</v>
      </c>
      <c r="E216" s="41">
        <v>7</v>
      </c>
      <c r="F216" s="41">
        <v>53</v>
      </c>
      <c r="G216" s="41">
        <v>37</v>
      </c>
      <c r="H216" s="41">
        <v>1281</v>
      </c>
      <c r="I216" s="41">
        <v>643</v>
      </c>
      <c r="J216" s="136" cm="1">
        <f t="array" ref="J216">Ikäryhmähinnat[Ikä 0–5]*Ikärakenne[[#This Row],[0–5-vuotiaat]]</f>
        <v>307286.35000000003</v>
      </c>
      <c r="K216" s="136" cm="1">
        <f t="array" ref="K216">Ikäryhmähinnat[Ikä 6]*Ikärakenne[[#This Row],[6 vuotiaat]]</f>
        <v>65351.159999999996</v>
      </c>
      <c r="L216" s="136" cm="1">
        <f t="array" ref="L216">Ikäryhmähinnat[Ikä 7–12]*Ikärakenne[[#This Row],[7–12-vuotiaat]]</f>
        <v>424059.89</v>
      </c>
      <c r="M216" s="136" cm="1">
        <f t="array" ref="M216">Ikäryhmähinnat[Ikä 13–15]*Ikärakenne[[#This Row],[13–15-vuotiaat]]</f>
        <v>501593.46</v>
      </c>
      <c r="N216" s="136" cm="1">
        <f t="array" ref="N216">Ikäryhmähinnat[Ikä 16+]*Ikärakenne[[#This Row],[16 vuotta täyttäneet]]</f>
        <v>88030.319999999992</v>
      </c>
      <c r="O216" s="136" cm="1">
        <f t="array" ref="O216">Ikäryhmähinnat[Ikä 18-64]*Ikärakenne[[#This Row],[18–64-vuotiaat]]</f>
        <v>55503.759999999995</v>
      </c>
      <c r="P216" s="178">
        <f>SUM(Ikärakenne[[#This Row],[Ikä 0–5]:[Ikä 18-64]])</f>
        <v>1441824.9400000002</v>
      </c>
    </row>
    <row r="217" spans="1:16" x14ac:dyDescent="0.25">
      <c r="A217" s="127">
        <v>689</v>
      </c>
      <c r="B217" s="124" t="s">
        <v>222</v>
      </c>
      <c r="C217" s="38">
        <f>SUM(Ikärakenne[[#This Row],[0–5-vuotiaat]:[16 vuotta täyttäneet]])</f>
        <v>3008</v>
      </c>
      <c r="D217" s="41">
        <v>78</v>
      </c>
      <c r="E217" s="41">
        <v>23</v>
      </c>
      <c r="F217" s="41">
        <v>124</v>
      </c>
      <c r="G217" s="41">
        <v>72</v>
      </c>
      <c r="H217" s="41">
        <v>2711</v>
      </c>
      <c r="I217" s="41">
        <v>1396</v>
      </c>
      <c r="J217" s="136" cm="1">
        <f t="array" ref="J217">Ikäryhmähinnat[Ikä 0–5]*Ikärakenne[[#This Row],[0–5-vuotiaat]]</f>
        <v>684809.58000000007</v>
      </c>
      <c r="K217" s="136" cm="1">
        <f t="array" ref="K217">Ikäryhmähinnat[Ikä 6]*Ikärakenne[[#This Row],[6 vuotiaat]]</f>
        <v>214725.24</v>
      </c>
      <c r="L217" s="136" cm="1">
        <f t="array" ref="L217">Ikäryhmähinnat[Ikä 7–12]*Ikärakenne[[#This Row],[7–12-vuotiaat]]</f>
        <v>992140.12</v>
      </c>
      <c r="M217" s="136" cm="1">
        <f t="array" ref="M217">Ikäryhmähinnat[Ikä 13–15]*Ikärakenne[[#This Row],[13–15-vuotiaat]]</f>
        <v>976073.76</v>
      </c>
      <c r="N217" s="136" cm="1">
        <f t="array" ref="N217">Ikäryhmähinnat[Ikä 16+]*Ikärakenne[[#This Row],[16 vuotta täyttäneet]]</f>
        <v>186299.91999999998</v>
      </c>
      <c r="O217" s="136" cm="1">
        <f t="array" ref="O217">Ikäryhmähinnat[Ikä 18-64]*Ikärakenne[[#This Row],[18–64-vuotiaat]]</f>
        <v>120502.71999999999</v>
      </c>
      <c r="P217" s="178">
        <f>SUM(Ikärakenne[[#This Row],[Ikä 0–5]:[Ikä 18-64]])</f>
        <v>3174551.3400000003</v>
      </c>
    </row>
    <row r="218" spans="1:16" x14ac:dyDescent="0.25">
      <c r="A218" s="127">
        <v>691</v>
      </c>
      <c r="B218" s="124" t="s">
        <v>223</v>
      </c>
      <c r="C218" s="38">
        <f>SUM(Ikärakenne[[#This Row],[0–5-vuotiaat]:[16 vuotta täyttäneet]])</f>
        <v>2556</v>
      </c>
      <c r="D218" s="41">
        <v>154</v>
      </c>
      <c r="E218" s="41">
        <v>36</v>
      </c>
      <c r="F218" s="41">
        <v>208</v>
      </c>
      <c r="G218" s="41">
        <v>103</v>
      </c>
      <c r="H218" s="41">
        <v>2055</v>
      </c>
      <c r="I218" s="41">
        <v>1215</v>
      </c>
      <c r="J218" s="136" cm="1">
        <f t="array" ref="J218">Ikäryhmähinnat[Ikä 0–5]*Ikärakenne[[#This Row],[0–5-vuotiaat]]</f>
        <v>1352059.9400000002</v>
      </c>
      <c r="K218" s="136" cm="1">
        <f t="array" ref="K218">Ikäryhmähinnat[Ikä 6]*Ikärakenne[[#This Row],[6 vuotiaat]]</f>
        <v>336091.68</v>
      </c>
      <c r="L218" s="136" cm="1">
        <f t="array" ref="L218">Ikäryhmähinnat[Ikä 7–12]*Ikärakenne[[#This Row],[7–12-vuotiaat]]</f>
        <v>1664235.04</v>
      </c>
      <c r="M218" s="136" cm="1">
        <f t="array" ref="M218">Ikäryhmähinnat[Ikä 13–15]*Ikärakenne[[#This Row],[13–15-vuotiaat]]</f>
        <v>1396327.74</v>
      </c>
      <c r="N218" s="136" cm="1">
        <f t="array" ref="N218">Ikäryhmähinnat[Ikä 16+]*Ikärakenne[[#This Row],[16 vuotta täyttäneet]]</f>
        <v>141219.6</v>
      </c>
      <c r="O218" s="136" cm="1">
        <f t="array" ref="O218">Ikäryhmähinnat[Ikä 18-64]*Ikärakenne[[#This Row],[18–64-vuotiaat]]</f>
        <v>104878.79999999999</v>
      </c>
      <c r="P218" s="178">
        <f>SUM(Ikärakenne[[#This Row],[Ikä 0–5]:[Ikä 18-64]])</f>
        <v>4994812.8</v>
      </c>
    </row>
    <row r="219" spans="1:16" x14ac:dyDescent="0.25">
      <c r="A219" s="127">
        <v>694</v>
      </c>
      <c r="B219" s="124" t="s">
        <v>224</v>
      </c>
      <c r="C219" s="38">
        <f>SUM(Ikärakenne[[#This Row],[0–5-vuotiaat]:[16 vuotta täyttäneet]])</f>
        <v>28643</v>
      </c>
      <c r="D219" s="41">
        <v>1189</v>
      </c>
      <c r="E219" s="41">
        <v>257</v>
      </c>
      <c r="F219" s="41">
        <v>1775</v>
      </c>
      <c r="G219" s="41">
        <v>1091</v>
      </c>
      <c r="H219" s="41">
        <v>24331</v>
      </c>
      <c r="I219" s="41">
        <v>16480</v>
      </c>
      <c r="J219" s="136" cm="1">
        <f t="array" ref="J219">Ikäryhmähinnat[Ikä 0–5]*Ikärakenne[[#This Row],[0–5-vuotiaat]]</f>
        <v>10438956.290000001</v>
      </c>
      <c r="K219" s="136" cm="1">
        <f t="array" ref="K219">Ikäryhmähinnat[Ikä 6]*Ikärakenne[[#This Row],[6 vuotiaat]]</f>
        <v>2399321.1599999997</v>
      </c>
      <c r="L219" s="136" cm="1">
        <f t="array" ref="L219">Ikäryhmähinnat[Ikä 7–12]*Ikärakenne[[#This Row],[7–12-vuotiaat]]</f>
        <v>14202005.75</v>
      </c>
      <c r="M219" s="136" cm="1">
        <f t="array" ref="M219">Ikäryhmähinnat[Ikä 13–15]*Ikärakenne[[#This Row],[13–15-vuotiaat]]</f>
        <v>14790228.779999999</v>
      </c>
      <c r="N219" s="136" cm="1">
        <f t="array" ref="N219">Ikäryhmähinnat[Ikä 16+]*Ikärakenne[[#This Row],[16 vuotta täyttäneet]]</f>
        <v>1672026.32</v>
      </c>
      <c r="O219" s="136" cm="1">
        <f t="array" ref="O219">Ikäryhmähinnat[Ikä 18-64]*Ikärakenne[[#This Row],[18–64-vuotiaat]]</f>
        <v>1422553.5999999999</v>
      </c>
      <c r="P219" s="178">
        <f>SUM(Ikärakenne[[#This Row],[Ikä 0–5]:[Ikä 18-64]])</f>
        <v>44925091.900000006</v>
      </c>
    </row>
    <row r="220" spans="1:16" x14ac:dyDescent="0.25">
      <c r="A220" s="127">
        <v>697</v>
      </c>
      <c r="B220" s="124" t="s">
        <v>225</v>
      </c>
      <c r="C220" s="38">
        <f>SUM(Ikärakenne[[#This Row],[0–5-vuotiaat]:[16 vuotta täyttäneet]])</f>
        <v>1163</v>
      </c>
      <c r="D220" s="41">
        <v>34</v>
      </c>
      <c r="E220" s="41">
        <v>6</v>
      </c>
      <c r="F220" s="41">
        <v>63</v>
      </c>
      <c r="G220" s="41">
        <v>28</v>
      </c>
      <c r="H220" s="41">
        <v>1032</v>
      </c>
      <c r="I220" s="41">
        <v>516</v>
      </c>
      <c r="J220" s="136" cm="1">
        <f t="array" ref="J220">Ikäryhmähinnat[Ikä 0–5]*Ikärakenne[[#This Row],[0–5-vuotiaat]]</f>
        <v>298506.74</v>
      </c>
      <c r="K220" s="136" cm="1">
        <f t="array" ref="K220">Ikäryhmähinnat[Ikä 6]*Ikärakenne[[#This Row],[6 vuotiaat]]</f>
        <v>56015.28</v>
      </c>
      <c r="L220" s="136" cm="1">
        <f t="array" ref="L220">Ikäryhmähinnat[Ikä 7–12]*Ikärakenne[[#This Row],[7–12-vuotiaat]]</f>
        <v>504071.19</v>
      </c>
      <c r="M220" s="136" cm="1">
        <f t="array" ref="M220">Ikäryhmähinnat[Ikä 13–15]*Ikärakenne[[#This Row],[13–15-vuotiaat]]</f>
        <v>379584.24</v>
      </c>
      <c r="N220" s="136" cm="1">
        <f t="array" ref="N220">Ikäryhmähinnat[Ikä 16+]*Ikärakenne[[#This Row],[16 vuotta täyttäneet]]</f>
        <v>70919.039999999994</v>
      </c>
      <c r="O220" s="136" cm="1">
        <f t="array" ref="O220">Ikäryhmähinnat[Ikä 18-64]*Ikärakenne[[#This Row],[18–64-vuotiaat]]</f>
        <v>44541.119999999995</v>
      </c>
      <c r="P220" s="178">
        <f>SUM(Ikärakenne[[#This Row],[Ikä 0–5]:[Ikä 18-64]])</f>
        <v>1353637.6099999999</v>
      </c>
    </row>
    <row r="221" spans="1:16" x14ac:dyDescent="0.25">
      <c r="A221" s="127">
        <v>698</v>
      </c>
      <c r="B221" s="124" t="s">
        <v>226</v>
      </c>
      <c r="C221" s="38">
        <f>SUM(Ikärakenne[[#This Row],[0–5-vuotiaat]:[16 vuotta täyttäneet]])</f>
        <v>65722</v>
      </c>
      <c r="D221" s="41">
        <v>3584</v>
      </c>
      <c r="E221" s="41">
        <v>611</v>
      </c>
      <c r="F221" s="41">
        <v>4256</v>
      </c>
      <c r="G221" s="41">
        <v>2403</v>
      </c>
      <c r="H221" s="41">
        <v>54868</v>
      </c>
      <c r="I221" s="41">
        <v>39205</v>
      </c>
      <c r="J221" s="136" cm="1">
        <f t="array" ref="J221">Ikäryhmähinnat[Ikä 0–5]*Ikärakenne[[#This Row],[0–5-vuotiaat]]</f>
        <v>31466122.240000002</v>
      </c>
      <c r="K221" s="136" cm="1">
        <f t="array" ref="K221">Ikäryhmähinnat[Ikä 6]*Ikärakenne[[#This Row],[6 vuotiaat]]</f>
        <v>5704222.6799999997</v>
      </c>
      <c r="L221" s="136" cm="1">
        <f t="array" ref="L221">Ikäryhmähinnat[Ikä 7–12]*Ikärakenne[[#This Row],[7–12-vuotiaat]]</f>
        <v>34052809.280000001</v>
      </c>
      <c r="M221" s="136" cm="1">
        <f t="array" ref="M221">Ikäryhmähinnat[Ikä 13–15]*Ikärakenne[[#This Row],[13–15-vuotiaat]]</f>
        <v>32576461.739999998</v>
      </c>
      <c r="N221" s="136" cm="1">
        <f t="array" ref="N221">Ikäryhmähinnat[Ikä 16+]*Ikärakenne[[#This Row],[16 vuotta täyttäneet]]</f>
        <v>3770528.96</v>
      </c>
      <c r="O221" s="136" cm="1">
        <f t="array" ref="O221">Ikäryhmähinnat[Ikä 18-64]*Ikärakenne[[#This Row],[18–64-vuotiaat]]</f>
        <v>3384175.5999999996</v>
      </c>
      <c r="P221" s="178">
        <f>SUM(Ikärakenne[[#This Row],[Ikä 0–5]:[Ikä 18-64]])</f>
        <v>110954320.49999999</v>
      </c>
    </row>
    <row r="222" spans="1:16" x14ac:dyDescent="0.25">
      <c r="A222" s="127">
        <v>700</v>
      </c>
      <c r="B222" s="124" t="s">
        <v>227</v>
      </c>
      <c r="C222" s="38">
        <f>SUM(Ikärakenne[[#This Row],[0–5-vuotiaat]:[16 vuotta täyttäneet]])</f>
        <v>4733</v>
      </c>
      <c r="D222" s="41">
        <v>132</v>
      </c>
      <c r="E222" s="41">
        <v>25</v>
      </c>
      <c r="F222" s="41">
        <v>234</v>
      </c>
      <c r="G222" s="41">
        <v>166</v>
      </c>
      <c r="H222" s="41">
        <v>4176</v>
      </c>
      <c r="I222" s="41">
        <v>2302</v>
      </c>
      <c r="J222" s="136" cm="1">
        <f t="array" ref="J222">Ikäryhmähinnat[Ikä 0–5]*Ikärakenne[[#This Row],[0–5-vuotiaat]]</f>
        <v>1158908.52</v>
      </c>
      <c r="K222" s="136" cm="1">
        <f t="array" ref="K222">Ikäryhmähinnat[Ikä 6]*Ikärakenne[[#This Row],[6 vuotiaat]]</f>
        <v>233396.99999999997</v>
      </c>
      <c r="L222" s="136" cm="1">
        <f t="array" ref="L222">Ikäryhmähinnat[Ikä 7–12]*Ikärakenne[[#This Row],[7–12-vuotiaat]]</f>
        <v>1872264.42</v>
      </c>
      <c r="M222" s="136" cm="1">
        <f t="array" ref="M222">Ikäryhmähinnat[Ikä 13–15]*Ikärakenne[[#This Row],[13–15-vuotiaat]]</f>
        <v>2250392.2799999998</v>
      </c>
      <c r="N222" s="136" cm="1">
        <f t="array" ref="N222">Ikäryhmähinnat[Ikä 16+]*Ikärakenne[[#This Row],[16 vuotta täyttäneet]]</f>
        <v>286974.71999999997</v>
      </c>
      <c r="O222" s="136" cm="1">
        <f t="array" ref="O222">Ikäryhmähinnat[Ikä 18-64]*Ikärakenne[[#This Row],[18–64-vuotiaat]]</f>
        <v>198708.63999999998</v>
      </c>
      <c r="P222" s="178">
        <f>SUM(Ikärakenne[[#This Row],[Ikä 0–5]:[Ikä 18-64]])</f>
        <v>6000645.5799999991</v>
      </c>
    </row>
    <row r="223" spans="1:16" x14ac:dyDescent="0.25">
      <c r="A223" s="127">
        <v>702</v>
      </c>
      <c r="B223" s="124" t="s">
        <v>228</v>
      </c>
      <c r="C223" s="38">
        <f>SUM(Ikärakenne[[#This Row],[0–5-vuotiaat]:[16 vuotta täyttäneet]])</f>
        <v>4039</v>
      </c>
      <c r="D223" s="41">
        <v>132</v>
      </c>
      <c r="E223" s="41">
        <v>23</v>
      </c>
      <c r="F223" s="41">
        <v>188</v>
      </c>
      <c r="G223" s="41">
        <v>116</v>
      </c>
      <c r="H223" s="41">
        <v>3580</v>
      </c>
      <c r="I223" s="41">
        <v>1851</v>
      </c>
      <c r="J223" s="136" cm="1">
        <f t="array" ref="J223">Ikäryhmähinnat[Ikä 0–5]*Ikärakenne[[#This Row],[0–5-vuotiaat]]</f>
        <v>1158908.52</v>
      </c>
      <c r="K223" s="136" cm="1">
        <f t="array" ref="K223">Ikäryhmähinnat[Ikä 6]*Ikärakenne[[#This Row],[6 vuotiaat]]</f>
        <v>214725.24</v>
      </c>
      <c r="L223" s="136" cm="1">
        <f t="array" ref="L223">Ikäryhmähinnat[Ikä 7–12]*Ikärakenne[[#This Row],[7–12-vuotiaat]]</f>
        <v>1504212.44</v>
      </c>
      <c r="M223" s="136" cm="1">
        <f t="array" ref="M223">Ikäryhmähinnat[Ikä 13–15]*Ikärakenne[[#This Row],[13–15-vuotiaat]]</f>
        <v>1572563.28</v>
      </c>
      <c r="N223" s="136" cm="1">
        <f t="array" ref="N223">Ikäryhmähinnat[Ikä 16+]*Ikärakenne[[#This Row],[16 vuotta täyttäneet]]</f>
        <v>246017.6</v>
      </c>
      <c r="O223" s="136" cm="1">
        <f t="array" ref="O223">Ikäryhmähinnat[Ikä 18-64]*Ikärakenne[[#This Row],[18–64-vuotiaat]]</f>
        <v>159778.31999999998</v>
      </c>
      <c r="P223" s="178">
        <f>SUM(Ikärakenne[[#This Row],[Ikä 0–5]:[Ikä 18-64]])</f>
        <v>4856205.4000000004</v>
      </c>
    </row>
    <row r="224" spans="1:16" x14ac:dyDescent="0.25">
      <c r="A224" s="127">
        <v>704</v>
      </c>
      <c r="B224" s="124" t="s">
        <v>229</v>
      </c>
      <c r="C224" s="38">
        <f>SUM(Ikärakenne[[#This Row],[0–5-vuotiaat]:[16 vuotta täyttäneet]])</f>
        <v>6418</v>
      </c>
      <c r="D224" s="41">
        <v>421</v>
      </c>
      <c r="E224" s="41">
        <v>91</v>
      </c>
      <c r="F224" s="41">
        <v>565</v>
      </c>
      <c r="G224" s="41">
        <v>262</v>
      </c>
      <c r="H224" s="41">
        <v>5079</v>
      </c>
      <c r="I224" s="41">
        <v>3539</v>
      </c>
      <c r="J224" s="136" cm="1">
        <f t="array" ref="J224">Ikäryhmähinnat[Ikä 0–5]*Ikärakenne[[#This Row],[0–5-vuotiaat]]</f>
        <v>3696215.81</v>
      </c>
      <c r="K224" s="136" cm="1">
        <f t="array" ref="K224">Ikäryhmähinnat[Ikä 6]*Ikärakenne[[#This Row],[6 vuotiaat]]</f>
        <v>849565.08</v>
      </c>
      <c r="L224" s="136" cm="1">
        <f t="array" ref="L224">Ikäryhmähinnat[Ikä 7–12]*Ikärakenne[[#This Row],[7–12-vuotiaat]]</f>
        <v>4520638.45</v>
      </c>
      <c r="M224" s="136" cm="1">
        <f t="array" ref="M224">Ikäryhmähinnat[Ikä 13–15]*Ikärakenne[[#This Row],[13–15-vuotiaat]]</f>
        <v>3551823.96</v>
      </c>
      <c r="N224" s="136" cm="1">
        <f t="array" ref="N224">Ikäryhmähinnat[Ikä 16+]*Ikärakenne[[#This Row],[16 vuotta täyttäneet]]</f>
        <v>349028.88</v>
      </c>
      <c r="O224" s="136" cm="1">
        <f t="array" ref="O224">Ikäryhmähinnat[Ikä 18-64]*Ikärakenne[[#This Row],[18–64-vuotiaat]]</f>
        <v>305486.48</v>
      </c>
      <c r="P224" s="178">
        <f>SUM(Ikärakenne[[#This Row],[Ikä 0–5]:[Ikä 18-64]])</f>
        <v>13272758.660000002</v>
      </c>
    </row>
    <row r="225" spans="1:16" x14ac:dyDescent="0.25">
      <c r="A225" s="127">
        <v>707</v>
      </c>
      <c r="B225" s="124" t="s">
        <v>230</v>
      </c>
      <c r="C225" s="38">
        <f>SUM(Ikärakenne[[#This Row],[0–5-vuotiaat]:[16 vuotta täyttäneet]])</f>
        <v>1881</v>
      </c>
      <c r="D225" s="41">
        <v>27</v>
      </c>
      <c r="E225" s="41">
        <v>7</v>
      </c>
      <c r="F225" s="41">
        <v>65</v>
      </c>
      <c r="G225" s="41">
        <v>36</v>
      </c>
      <c r="H225" s="41">
        <v>1746</v>
      </c>
      <c r="I225" s="41">
        <v>820</v>
      </c>
      <c r="J225" s="136" cm="1">
        <f t="array" ref="J225">Ikäryhmähinnat[Ikä 0–5]*Ikärakenne[[#This Row],[0–5-vuotiaat]]</f>
        <v>237049.47000000003</v>
      </c>
      <c r="K225" s="136" cm="1">
        <f t="array" ref="K225">Ikäryhmähinnat[Ikä 6]*Ikärakenne[[#This Row],[6 vuotiaat]]</f>
        <v>65351.159999999996</v>
      </c>
      <c r="L225" s="136" cm="1">
        <f t="array" ref="L225">Ikäryhmähinnat[Ikä 7–12]*Ikärakenne[[#This Row],[7–12-vuotiaat]]</f>
        <v>520073.45</v>
      </c>
      <c r="M225" s="136" cm="1">
        <f t="array" ref="M225">Ikäryhmähinnat[Ikä 13–15]*Ikärakenne[[#This Row],[13–15-vuotiaat]]</f>
        <v>488036.88</v>
      </c>
      <c r="N225" s="136" cm="1">
        <f t="array" ref="N225">Ikäryhmähinnat[Ikä 16+]*Ikärakenne[[#This Row],[16 vuotta täyttäneet]]</f>
        <v>119985.12</v>
      </c>
      <c r="O225" s="136" cm="1">
        <f t="array" ref="O225">Ikäryhmähinnat[Ikä 18-64]*Ikärakenne[[#This Row],[18–64-vuotiaat]]</f>
        <v>70782.399999999994</v>
      </c>
      <c r="P225" s="178">
        <f>SUM(Ikärakenne[[#This Row],[Ikä 0–5]:[Ikä 18-64]])</f>
        <v>1501278.48</v>
      </c>
    </row>
    <row r="226" spans="1:16" x14ac:dyDescent="0.25">
      <c r="A226" s="127">
        <v>710</v>
      </c>
      <c r="B226" s="124" t="s">
        <v>231</v>
      </c>
      <c r="C226" s="38">
        <f>SUM(Ikärakenne[[#This Row],[0–5-vuotiaat]:[16 vuotta täyttäneet]])</f>
        <v>27036</v>
      </c>
      <c r="D226" s="41">
        <v>1247</v>
      </c>
      <c r="E226" s="41">
        <v>249</v>
      </c>
      <c r="F226" s="41">
        <v>1558</v>
      </c>
      <c r="G226" s="41">
        <v>922</v>
      </c>
      <c r="H226" s="41">
        <v>23060</v>
      </c>
      <c r="I226" s="41">
        <v>14616</v>
      </c>
      <c r="J226" s="136" cm="1">
        <f t="array" ref="J226">Ikäryhmähinnat[Ikä 0–5]*Ikärakenne[[#This Row],[0–5-vuotiaat]]</f>
        <v>10948173.67</v>
      </c>
      <c r="K226" s="136" cm="1">
        <f t="array" ref="K226">Ikäryhmähinnat[Ikä 6]*Ikärakenne[[#This Row],[6 vuotiaat]]</f>
        <v>2324634.1199999996</v>
      </c>
      <c r="L226" s="136" cm="1">
        <f t="array" ref="L226">Ikäryhmähinnat[Ikä 7–12]*Ikärakenne[[#This Row],[7–12-vuotiaat]]</f>
        <v>12465760.540000001</v>
      </c>
      <c r="M226" s="136" cm="1">
        <f t="array" ref="M226">Ikäryhmähinnat[Ikä 13–15]*Ikärakenne[[#This Row],[13–15-vuotiaat]]</f>
        <v>12499166.76</v>
      </c>
      <c r="N226" s="136" cm="1">
        <f t="array" ref="N226">Ikäryhmähinnat[Ikä 16+]*Ikärakenne[[#This Row],[16 vuotta täyttäneet]]</f>
        <v>1584683.2</v>
      </c>
      <c r="O226" s="136" cm="1">
        <f t="array" ref="O226">Ikäryhmähinnat[Ikä 18-64]*Ikärakenne[[#This Row],[18–64-vuotiaat]]</f>
        <v>1261653.1199999999</v>
      </c>
      <c r="P226" s="178">
        <f>SUM(Ikärakenne[[#This Row],[Ikä 0–5]:[Ikä 18-64]])</f>
        <v>41084071.409999996</v>
      </c>
    </row>
    <row r="227" spans="1:16" x14ac:dyDescent="0.25">
      <c r="A227" s="127">
        <v>729</v>
      </c>
      <c r="B227" s="124" t="s">
        <v>232</v>
      </c>
      <c r="C227" s="38">
        <f>SUM(Ikärakenne[[#This Row],[0–5-vuotiaat]:[16 vuotta täyttäneet]])</f>
        <v>8858</v>
      </c>
      <c r="D227" s="41">
        <v>312</v>
      </c>
      <c r="E227" s="41">
        <v>78</v>
      </c>
      <c r="F227" s="41">
        <v>513</v>
      </c>
      <c r="G227" s="41">
        <v>268</v>
      </c>
      <c r="H227" s="41">
        <v>7687</v>
      </c>
      <c r="I227" s="41">
        <v>4270</v>
      </c>
      <c r="J227" s="136" cm="1">
        <f t="array" ref="J227">Ikäryhmähinnat[Ikä 0–5]*Ikärakenne[[#This Row],[0–5-vuotiaat]]</f>
        <v>2739238.3200000003</v>
      </c>
      <c r="K227" s="136" cm="1">
        <f t="array" ref="K227">Ikäryhmähinnat[Ikä 6]*Ikärakenne[[#This Row],[6 vuotiaat]]</f>
        <v>728198.6399999999</v>
      </c>
      <c r="L227" s="136" cm="1">
        <f t="array" ref="L227">Ikäryhmähinnat[Ikä 7–12]*Ikärakenne[[#This Row],[7–12-vuotiaat]]</f>
        <v>4104579.69</v>
      </c>
      <c r="M227" s="136" cm="1">
        <f t="array" ref="M227">Ikäryhmähinnat[Ikä 13–15]*Ikärakenne[[#This Row],[13–15-vuotiaat]]</f>
        <v>3633163.44</v>
      </c>
      <c r="N227" s="136" cm="1">
        <f t="array" ref="N227">Ikäryhmähinnat[Ikä 16+]*Ikärakenne[[#This Row],[16 vuotta täyttäneet]]</f>
        <v>528250.64</v>
      </c>
      <c r="O227" s="136" cm="1">
        <f t="array" ref="O227">Ikäryhmähinnat[Ikä 18-64]*Ikärakenne[[#This Row],[18–64-vuotiaat]]</f>
        <v>368586.39999999997</v>
      </c>
      <c r="P227" s="178">
        <f>SUM(Ikärakenne[[#This Row],[Ikä 0–5]:[Ikä 18-64]])</f>
        <v>12102017.130000001</v>
      </c>
    </row>
    <row r="228" spans="1:16" x14ac:dyDescent="0.25">
      <c r="A228" s="127">
        <v>732</v>
      </c>
      <c r="B228" s="124" t="s">
        <v>233</v>
      </c>
      <c r="C228" s="38">
        <f>SUM(Ikärakenne[[#This Row],[0–5-vuotiaat]:[16 vuotta täyttäneet]])</f>
        <v>3285</v>
      </c>
      <c r="D228" s="41">
        <v>77</v>
      </c>
      <c r="E228" s="41">
        <v>12</v>
      </c>
      <c r="F228" s="41">
        <v>120</v>
      </c>
      <c r="G228" s="41">
        <v>72</v>
      </c>
      <c r="H228" s="41">
        <v>3004</v>
      </c>
      <c r="I228" s="41">
        <v>1550</v>
      </c>
      <c r="J228" s="136" cm="1">
        <f t="array" ref="J228">Ikäryhmähinnat[Ikä 0–5]*Ikärakenne[[#This Row],[0–5-vuotiaat]]</f>
        <v>676029.97000000009</v>
      </c>
      <c r="K228" s="136" cm="1">
        <f t="array" ref="K228">Ikäryhmähinnat[Ikä 6]*Ikärakenne[[#This Row],[6 vuotiaat]]</f>
        <v>112030.56</v>
      </c>
      <c r="L228" s="136" cm="1">
        <f t="array" ref="L228">Ikäryhmähinnat[Ikä 7–12]*Ikärakenne[[#This Row],[7–12-vuotiaat]]</f>
        <v>960135.6</v>
      </c>
      <c r="M228" s="136" cm="1">
        <f t="array" ref="M228">Ikäryhmähinnat[Ikä 13–15]*Ikärakenne[[#This Row],[13–15-vuotiaat]]</f>
        <v>976073.76</v>
      </c>
      <c r="N228" s="136" cm="1">
        <f t="array" ref="N228">Ikäryhmähinnat[Ikä 16+]*Ikärakenne[[#This Row],[16 vuotta täyttäneet]]</f>
        <v>206434.88</v>
      </c>
      <c r="O228" s="136" cm="1">
        <f t="array" ref="O228">Ikäryhmähinnat[Ikä 18-64]*Ikärakenne[[#This Row],[18–64-vuotiaat]]</f>
        <v>133796</v>
      </c>
      <c r="P228" s="178">
        <f>SUM(Ikärakenne[[#This Row],[Ikä 0–5]:[Ikä 18-64]])</f>
        <v>3064500.7699999996</v>
      </c>
    </row>
    <row r="229" spans="1:16" x14ac:dyDescent="0.25">
      <c r="A229" s="127">
        <v>734</v>
      </c>
      <c r="B229" s="124" t="s">
        <v>234</v>
      </c>
      <c r="C229" s="38">
        <f>SUM(Ikärakenne[[#This Row],[0–5-vuotiaat]:[16 vuotta täyttäneet]])</f>
        <v>50870</v>
      </c>
      <c r="D229" s="41">
        <v>1998</v>
      </c>
      <c r="E229" s="41">
        <v>384</v>
      </c>
      <c r="F229" s="41">
        <v>2821</v>
      </c>
      <c r="G229" s="41">
        <v>1825</v>
      </c>
      <c r="H229" s="41">
        <v>43842</v>
      </c>
      <c r="I229" s="41">
        <v>27488</v>
      </c>
      <c r="J229" s="136" cm="1">
        <f t="array" ref="J229">Ikäryhmähinnat[Ikä 0–5]*Ikärakenne[[#This Row],[0–5-vuotiaat]]</f>
        <v>17541660.780000001</v>
      </c>
      <c r="K229" s="136" cm="1">
        <f t="array" ref="K229">Ikäryhmähinnat[Ikä 6]*Ikärakenne[[#This Row],[6 vuotiaat]]</f>
        <v>3584977.92</v>
      </c>
      <c r="L229" s="136" cm="1">
        <f t="array" ref="L229">Ikäryhmähinnat[Ikä 7–12]*Ikärakenne[[#This Row],[7–12-vuotiaat]]</f>
        <v>22571187.73</v>
      </c>
      <c r="M229" s="136" cm="1">
        <f t="array" ref="M229">Ikäryhmähinnat[Ikä 13–15]*Ikärakenne[[#This Row],[13–15-vuotiaat]]</f>
        <v>24740758.5</v>
      </c>
      <c r="N229" s="136" cm="1">
        <f t="array" ref="N229">Ikäryhmähinnat[Ikä 16+]*Ikärakenne[[#This Row],[16 vuotta täyttäneet]]</f>
        <v>3012822.2399999998</v>
      </c>
      <c r="O229" s="136" cm="1">
        <f t="array" ref="O229">Ikäryhmähinnat[Ikä 18-64]*Ikärakenne[[#This Row],[18–64-vuotiaat]]</f>
        <v>2372764.1599999997</v>
      </c>
      <c r="P229" s="178">
        <f>SUM(Ikärakenne[[#This Row],[Ikä 0–5]:[Ikä 18-64]])</f>
        <v>73824171.329999998</v>
      </c>
    </row>
    <row r="230" spans="1:16" x14ac:dyDescent="0.25">
      <c r="A230" s="127">
        <v>738</v>
      </c>
      <c r="B230" s="124" t="s">
        <v>235</v>
      </c>
      <c r="C230" s="38">
        <f>SUM(Ikärakenne[[#This Row],[0–5-vuotiaat]:[16 vuotta täyttäneet]])</f>
        <v>2965</v>
      </c>
      <c r="D230" s="41">
        <v>131</v>
      </c>
      <c r="E230" s="41">
        <v>27</v>
      </c>
      <c r="F230" s="41">
        <v>186</v>
      </c>
      <c r="G230" s="41">
        <v>122</v>
      </c>
      <c r="H230" s="41">
        <v>2499</v>
      </c>
      <c r="I230" s="41">
        <v>1593</v>
      </c>
      <c r="J230" s="136" cm="1">
        <f t="array" ref="J230">Ikäryhmähinnat[Ikä 0–5]*Ikärakenne[[#This Row],[0–5-vuotiaat]]</f>
        <v>1150128.9100000001</v>
      </c>
      <c r="K230" s="136" cm="1">
        <f t="array" ref="K230">Ikäryhmähinnat[Ikä 6]*Ikärakenne[[#This Row],[6 vuotiaat]]</f>
        <v>252068.75999999998</v>
      </c>
      <c r="L230" s="136" cm="1">
        <f t="array" ref="L230">Ikäryhmähinnat[Ikä 7–12]*Ikärakenne[[#This Row],[7–12-vuotiaat]]</f>
        <v>1488210.18</v>
      </c>
      <c r="M230" s="136" cm="1">
        <f t="array" ref="M230">Ikäryhmähinnat[Ikä 13–15]*Ikärakenne[[#This Row],[13–15-vuotiaat]]</f>
        <v>1653902.76</v>
      </c>
      <c r="N230" s="136" cm="1">
        <f t="array" ref="N230">Ikäryhmähinnat[Ikä 16+]*Ikärakenne[[#This Row],[16 vuotta täyttäneet]]</f>
        <v>171731.28</v>
      </c>
      <c r="O230" s="136" cm="1">
        <f t="array" ref="O230">Ikäryhmähinnat[Ikä 18-64]*Ikärakenne[[#This Row],[18–64-vuotiaat]]</f>
        <v>137507.75999999998</v>
      </c>
      <c r="P230" s="178">
        <f>SUM(Ikärakenne[[#This Row],[Ikä 0–5]:[Ikä 18-64]])</f>
        <v>4853549.6500000004</v>
      </c>
    </row>
    <row r="231" spans="1:16" x14ac:dyDescent="0.25">
      <c r="A231" s="127">
        <v>739</v>
      </c>
      <c r="B231" s="124" t="s">
        <v>236</v>
      </c>
      <c r="C231" s="38">
        <f>SUM(Ikärakenne[[#This Row],[0–5-vuotiaat]:[16 vuotta täyttäneet]])</f>
        <v>3188</v>
      </c>
      <c r="D231" s="41">
        <v>113</v>
      </c>
      <c r="E231" s="41">
        <v>14</v>
      </c>
      <c r="F231" s="41">
        <v>150</v>
      </c>
      <c r="G231" s="41">
        <v>91</v>
      </c>
      <c r="H231" s="41">
        <v>2820</v>
      </c>
      <c r="I231" s="41">
        <v>1472</v>
      </c>
      <c r="J231" s="136" cm="1">
        <f t="array" ref="J231">Ikäryhmähinnat[Ikä 0–5]*Ikärakenne[[#This Row],[0–5-vuotiaat]]</f>
        <v>992095.93</v>
      </c>
      <c r="K231" s="136" cm="1">
        <f t="array" ref="K231">Ikäryhmähinnat[Ikä 6]*Ikärakenne[[#This Row],[6 vuotiaat]]</f>
        <v>130702.31999999999</v>
      </c>
      <c r="L231" s="136" cm="1">
        <f t="array" ref="L231">Ikäryhmähinnat[Ikä 7–12]*Ikärakenne[[#This Row],[7–12-vuotiaat]]</f>
        <v>1200169.5</v>
      </c>
      <c r="M231" s="136" cm="1">
        <f t="array" ref="M231">Ikäryhmähinnat[Ikä 13–15]*Ikärakenne[[#This Row],[13–15-vuotiaat]]</f>
        <v>1233648.78</v>
      </c>
      <c r="N231" s="136" cm="1">
        <f t="array" ref="N231">Ikäryhmähinnat[Ikä 16+]*Ikärakenne[[#This Row],[16 vuotta täyttäneet]]</f>
        <v>193790.4</v>
      </c>
      <c r="O231" s="136" cm="1">
        <f t="array" ref="O231">Ikäryhmähinnat[Ikä 18-64]*Ikärakenne[[#This Row],[18–64-vuotiaat]]</f>
        <v>127063.03999999999</v>
      </c>
      <c r="P231" s="178">
        <f>SUM(Ikärakenne[[#This Row],[Ikä 0–5]:[Ikä 18-64]])</f>
        <v>3877469.97</v>
      </c>
    </row>
    <row r="232" spans="1:16" x14ac:dyDescent="0.25">
      <c r="A232" s="127">
        <v>740</v>
      </c>
      <c r="B232" s="124" t="s">
        <v>237</v>
      </c>
      <c r="C232" s="38">
        <f>SUM(Ikärakenne[[#This Row],[0–5-vuotiaat]:[16 vuotta täyttäneet]])</f>
        <v>31460</v>
      </c>
      <c r="D232" s="41">
        <v>898</v>
      </c>
      <c r="E232" s="41">
        <v>195</v>
      </c>
      <c r="F232" s="41">
        <v>1523</v>
      </c>
      <c r="G232" s="41">
        <v>913</v>
      </c>
      <c r="H232" s="41">
        <v>27931</v>
      </c>
      <c r="I232" s="41">
        <v>16135</v>
      </c>
      <c r="J232" s="136" cm="1">
        <f t="array" ref="J232">Ikäryhmähinnat[Ikä 0–5]*Ikärakenne[[#This Row],[0–5-vuotiaat]]</f>
        <v>7884089.7800000003</v>
      </c>
      <c r="K232" s="136" cm="1">
        <f t="array" ref="K232">Ikäryhmähinnat[Ikä 6]*Ikärakenne[[#This Row],[6 vuotiaat]]</f>
        <v>1820496.5999999999</v>
      </c>
      <c r="L232" s="136" cm="1">
        <f t="array" ref="L232">Ikäryhmähinnat[Ikä 7–12]*Ikärakenne[[#This Row],[7–12-vuotiaat]]</f>
        <v>12185720.99</v>
      </c>
      <c r="M232" s="136" cm="1">
        <f t="array" ref="M232">Ikäryhmähinnat[Ikä 13–15]*Ikärakenne[[#This Row],[13–15-vuotiaat]]</f>
        <v>12377157.539999999</v>
      </c>
      <c r="N232" s="136" cm="1">
        <f t="array" ref="N232">Ikäryhmähinnat[Ikä 16+]*Ikärakenne[[#This Row],[16 vuotta täyttäneet]]</f>
        <v>1919418.32</v>
      </c>
      <c r="O232" s="136" cm="1">
        <f t="array" ref="O232">Ikäryhmähinnat[Ikä 18-64]*Ikärakenne[[#This Row],[18–64-vuotiaat]]</f>
        <v>1392773.2</v>
      </c>
      <c r="P232" s="178">
        <f>SUM(Ikärakenne[[#This Row],[Ikä 0–5]:[Ikä 18-64]])</f>
        <v>37579656.43</v>
      </c>
    </row>
    <row r="233" spans="1:16" x14ac:dyDescent="0.25">
      <c r="A233" s="127">
        <v>742</v>
      </c>
      <c r="B233" s="124" t="s">
        <v>238</v>
      </c>
      <c r="C233" s="38">
        <f>SUM(Ikärakenne[[#This Row],[0–5-vuotiaat]:[16 vuotta täyttäneet]])</f>
        <v>964</v>
      </c>
      <c r="D233" s="41">
        <v>36</v>
      </c>
      <c r="E233" s="41">
        <v>9</v>
      </c>
      <c r="F233" s="41">
        <v>40</v>
      </c>
      <c r="G233" s="41">
        <v>20</v>
      </c>
      <c r="H233" s="41">
        <v>859</v>
      </c>
      <c r="I233" s="41">
        <v>489</v>
      </c>
      <c r="J233" s="136" cm="1">
        <f t="array" ref="J233">Ikäryhmähinnat[Ikä 0–5]*Ikärakenne[[#This Row],[0–5-vuotiaat]]</f>
        <v>316065.96000000002</v>
      </c>
      <c r="K233" s="136" cm="1">
        <f t="array" ref="K233">Ikäryhmähinnat[Ikä 6]*Ikärakenne[[#This Row],[6 vuotiaat]]</f>
        <v>84022.92</v>
      </c>
      <c r="L233" s="136" cm="1">
        <f t="array" ref="L233">Ikäryhmähinnat[Ikä 7–12]*Ikärakenne[[#This Row],[7–12-vuotiaat]]</f>
        <v>320045.2</v>
      </c>
      <c r="M233" s="136" cm="1">
        <f t="array" ref="M233">Ikäryhmähinnat[Ikä 13–15]*Ikärakenne[[#This Row],[13–15-vuotiaat]]</f>
        <v>271131.59999999998</v>
      </c>
      <c r="N233" s="136" cm="1">
        <f t="array" ref="N233">Ikäryhmähinnat[Ikä 16+]*Ikärakenne[[#This Row],[16 vuotta täyttäneet]]</f>
        <v>59030.479999999996</v>
      </c>
      <c r="O233" s="136" cm="1">
        <f t="array" ref="O233">Ikäryhmähinnat[Ikä 18-64]*Ikärakenne[[#This Row],[18–64-vuotiaat]]</f>
        <v>42210.479999999996</v>
      </c>
      <c r="P233" s="178">
        <f>SUM(Ikärakenne[[#This Row],[Ikä 0–5]:[Ikä 18-64]])</f>
        <v>1092506.6400000001</v>
      </c>
    </row>
    <row r="234" spans="1:16" x14ac:dyDescent="0.25">
      <c r="A234" s="127">
        <v>743</v>
      </c>
      <c r="B234" s="124" t="s">
        <v>239</v>
      </c>
      <c r="C234" s="38">
        <f>SUM(Ikärakenne[[#This Row],[0–5-vuotiaat]:[16 vuotta täyttäneet]])</f>
        <v>66611</v>
      </c>
      <c r="D234" s="41">
        <v>3768</v>
      </c>
      <c r="E234" s="41">
        <v>664</v>
      </c>
      <c r="F234" s="41">
        <v>4751</v>
      </c>
      <c r="G234" s="41">
        <v>2463</v>
      </c>
      <c r="H234" s="41">
        <v>54965</v>
      </c>
      <c r="I234" s="41">
        <v>39341</v>
      </c>
      <c r="J234" s="136" cm="1">
        <f t="array" ref="J234">Ikäryhmähinnat[Ikä 0–5]*Ikärakenne[[#This Row],[0–5-vuotiaat]]</f>
        <v>33081570.48</v>
      </c>
      <c r="K234" s="136" cm="1">
        <f t="array" ref="K234">Ikäryhmähinnat[Ikä 6]*Ikärakenne[[#This Row],[6 vuotiaat]]</f>
        <v>6199024.3199999994</v>
      </c>
      <c r="L234" s="136" cm="1">
        <f t="array" ref="L234">Ikäryhmähinnat[Ikä 7–12]*Ikärakenne[[#This Row],[7–12-vuotiaat]]</f>
        <v>38013368.630000003</v>
      </c>
      <c r="M234" s="136" cm="1">
        <f t="array" ref="M234">Ikäryhmähinnat[Ikä 13–15]*Ikärakenne[[#This Row],[13–15-vuotiaat]]</f>
        <v>33389856.539999999</v>
      </c>
      <c r="N234" s="136" cm="1">
        <f t="array" ref="N234">Ikäryhmähinnat[Ikä 16+]*Ikärakenne[[#This Row],[16 vuotta täyttäneet]]</f>
        <v>3777194.8</v>
      </c>
      <c r="O234" s="136" cm="1">
        <f t="array" ref="O234">Ikäryhmähinnat[Ikä 18-64]*Ikärakenne[[#This Row],[18–64-vuotiaat]]</f>
        <v>3395915.1199999996</v>
      </c>
      <c r="P234" s="178">
        <f>SUM(Ikärakenne[[#This Row],[Ikä 0–5]:[Ikä 18-64]])</f>
        <v>117856929.89</v>
      </c>
    </row>
    <row r="235" spans="1:16" x14ac:dyDescent="0.25">
      <c r="A235" s="127">
        <v>746</v>
      </c>
      <c r="B235" s="124" t="s">
        <v>240</v>
      </c>
      <c r="C235" s="38">
        <f>SUM(Ikärakenne[[#This Row],[0–5-vuotiaat]:[16 vuotta täyttäneet]])</f>
        <v>4603</v>
      </c>
      <c r="D235" s="41">
        <v>310</v>
      </c>
      <c r="E235" s="41">
        <v>60</v>
      </c>
      <c r="F235" s="41">
        <v>448</v>
      </c>
      <c r="G235" s="41">
        <v>280</v>
      </c>
      <c r="H235" s="41">
        <v>3505</v>
      </c>
      <c r="I235" s="41">
        <v>2323</v>
      </c>
      <c r="J235" s="136" cm="1">
        <f t="array" ref="J235">Ikäryhmähinnat[Ikä 0–5]*Ikärakenne[[#This Row],[0–5-vuotiaat]]</f>
        <v>2721679.1</v>
      </c>
      <c r="K235" s="136" cm="1">
        <f t="array" ref="K235">Ikäryhmähinnat[Ikä 6]*Ikärakenne[[#This Row],[6 vuotiaat]]</f>
        <v>560152.79999999993</v>
      </c>
      <c r="L235" s="136" cm="1">
        <f t="array" ref="L235">Ikäryhmähinnat[Ikä 7–12]*Ikärakenne[[#This Row],[7–12-vuotiaat]]</f>
        <v>3584506.24</v>
      </c>
      <c r="M235" s="136" cm="1">
        <f t="array" ref="M235">Ikäryhmähinnat[Ikä 13–15]*Ikärakenne[[#This Row],[13–15-vuotiaat]]</f>
        <v>3795842.4</v>
      </c>
      <c r="N235" s="136" cm="1">
        <f t="array" ref="N235">Ikäryhmähinnat[Ikä 16+]*Ikärakenne[[#This Row],[16 vuotta täyttäneet]]</f>
        <v>240863.6</v>
      </c>
      <c r="O235" s="136" cm="1">
        <f t="array" ref="O235">Ikäryhmähinnat[Ikä 18-64]*Ikärakenne[[#This Row],[18–64-vuotiaat]]</f>
        <v>200521.36</v>
      </c>
      <c r="P235" s="178">
        <f>SUM(Ikärakenne[[#This Row],[Ikä 0–5]:[Ikä 18-64]])</f>
        <v>11103565.5</v>
      </c>
    </row>
    <row r="236" spans="1:16" x14ac:dyDescent="0.25">
      <c r="A236" s="127">
        <v>747</v>
      </c>
      <c r="B236" s="124" t="s">
        <v>241</v>
      </c>
      <c r="C236" s="38">
        <f>SUM(Ikärakenne[[#This Row],[0–5-vuotiaat]:[16 vuotta täyttäneet]])</f>
        <v>1264</v>
      </c>
      <c r="D236" s="41">
        <v>37</v>
      </c>
      <c r="E236" s="41">
        <v>10</v>
      </c>
      <c r="F236" s="41">
        <v>62</v>
      </c>
      <c r="G236" s="41">
        <v>37</v>
      </c>
      <c r="H236" s="41">
        <v>1118</v>
      </c>
      <c r="I236" s="41">
        <v>580</v>
      </c>
      <c r="J236" s="136" cm="1">
        <f t="array" ref="J236">Ikäryhmähinnat[Ikä 0–5]*Ikärakenne[[#This Row],[0–5-vuotiaat]]</f>
        <v>324845.57</v>
      </c>
      <c r="K236" s="136" cm="1">
        <f t="array" ref="K236">Ikäryhmähinnat[Ikä 6]*Ikärakenne[[#This Row],[6 vuotiaat]]</f>
        <v>93358.799999999988</v>
      </c>
      <c r="L236" s="136" cm="1">
        <f t="array" ref="L236">Ikäryhmähinnat[Ikä 7–12]*Ikärakenne[[#This Row],[7–12-vuotiaat]]</f>
        <v>496070.06</v>
      </c>
      <c r="M236" s="136" cm="1">
        <f t="array" ref="M236">Ikäryhmähinnat[Ikä 13–15]*Ikärakenne[[#This Row],[13–15-vuotiaat]]</f>
        <v>501593.46</v>
      </c>
      <c r="N236" s="136" cm="1">
        <f t="array" ref="N236">Ikäryhmähinnat[Ikä 16+]*Ikärakenne[[#This Row],[16 vuotta täyttäneet]]</f>
        <v>76828.959999999992</v>
      </c>
      <c r="O236" s="136" cm="1">
        <f t="array" ref="O236">Ikäryhmähinnat[Ikä 18-64]*Ikärakenne[[#This Row],[18–64-vuotiaat]]</f>
        <v>50065.599999999999</v>
      </c>
      <c r="P236" s="178">
        <f>SUM(Ikärakenne[[#This Row],[Ikä 0–5]:[Ikä 18-64]])</f>
        <v>1542762.45</v>
      </c>
    </row>
    <row r="237" spans="1:16" x14ac:dyDescent="0.25">
      <c r="A237" s="127">
        <v>748</v>
      </c>
      <c r="B237" s="124" t="s">
        <v>242</v>
      </c>
      <c r="C237" s="38">
        <f>SUM(Ikärakenne[[#This Row],[0–5-vuotiaat]:[16 vuotta täyttäneet]])</f>
        <v>4804</v>
      </c>
      <c r="D237" s="41">
        <v>278</v>
      </c>
      <c r="E237" s="41">
        <v>68</v>
      </c>
      <c r="F237" s="41">
        <v>425</v>
      </c>
      <c r="G237" s="41">
        <v>253</v>
      </c>
      <c r="H237" s="41">
        <v>3780</v>
      </c>
      <c r="I237" s="41">
        <v>2311</v>
      </c>
      <c r="J237" s="136" cm="1">
        <f t="array" ref="J237">Ikäryhmähinnat[Ikä 0–5]*Ikärakenne[[#This Row],[0–5-vuotiaat]]</f>
        <v>2440731.58</v>
      </c>
      <c r="K237" s="136" cm="1">
        <f t="array" ref="K237">Ikäryhmähinnat[Ikä 6]*Ikärakenne[[#This Row],[6 vuotiaat]]</f>
        <v>634839.84</v>
      </c>
      <c r="L237" s="136" cm="1">
        <f t="array" ref="L237">Ikäryhmähinnat[Ikä 7–12]*Ikärakenne[[#This Row],[7–12-vuotiaat]]</f>
        <v>3400480.25</v>
      </c>
      <c r="M237" s="136" cm="1">
        <f t="array" ref="M237">Ikäryhmähinnat[Ikä 13–15]*Ikärakenne[[#This Row],[13–15-vuotiaat]]</f>
        <v>3429814.7399999998</v>
      </c>
      <c r="N237" s="136" cm="1">
        <f t="array" ref="N237">Ikäryhmähinnat[Ikä 16+]*Ikärakenne[[#This Row],[16 vuotta täyttäneet]]</f>
        <v>259761.6</v>
      </c>
      <c r="O237" s="136" cm="1">
        <f t="array" ref="O237">Ikäryhmähinnat[Ikä 18-64]*Ikärakenne[[#This Row],[18–64-vuotiaat]]</f>
        <v>199485.52</v>
      </c>
      <c r="P237" s="178">
        <f>SUM(Ikärakenne[[#This Row],[Ikä 0–5]:[Ikä 18-64]])</f>
        <v>10365113.529999999</v>
      </c>
    </row>
    <row r="238" spans="1:16" x14ac:dyDescent="0.25">
      <c r="A238" s="127">
        <v>749</v>
      </c>
      <c r="B238" s="124" t="s">
        <v>243</v>
      </c>
      <c r="C238" s="38">
        <f>SUM(Ikärakenne[[#This Row],[0–5-vuotiaat]:[16 vuotta täyttäneet]])</f>
        <v>21269</v>
      </c>
      <c r="D238" s="41">
        <v>1176</v>
      </c>
      <c r="E238" s="41">
        <v>258</v>
      </c>
      <c r="F238" s="41">
        <v>1771</v>
      </c>
      <c r="G238" s="41">
        <v>925</v>
      </c>
      <c r="H238" s="41">
        <v>17139</v>
      </c>
      <c r="I238" s="41">
        <v>11616</v>
      </c>
      <c r="J238" s="136" cm="1">
        <f t="array" ref="J238">Ikäryhmähinnat[Ikä 0–5]*Ikärakenne[[#This Row],[0–5-vuotiaat]]</f>
        <v>10324821.360000001</v>
      </c>
      <c r="K238" s="136" cm="1">
        <f t="array" ref="K238">Ikäryhmähinnat[Ikä 6]*Ikärakenne[[#This Row],[6 vuotiaat]]</f>
        <v>2408657.0399999996</v>
      </c>
      <c r="L238" s="136" cm="1">
        <f t="array" ref="L238">Ikäryhmähinnat[Ikä 7–12]*Ikärakenne[[#This Row],[7–12-vuotiaat]]</f>
        <v>14170001.23</v>
      </c>
      <c r="M238" s="136" cm="1">
        <f t="array" ref="M238">Ikäryhmähinnat[Ikä 13–15]*Ikärakenne[[#This Row],[13–15-vuotiaat]]</f>
        <v>12539836.5</v>
      </c>
      <c r="N238" s="136" cm="1">
        <f t="array" ref="N238">Ikäryhmähinnat[Ikä 16+]*Ikärakenne[[#This Row],[16 vuotta täyttäneet]]</f>
        <v>1177792.08</v>
      </c>
      <c r="O238" s="136" cm="1">
        <f t="array" ref="O238">Ikäryhmähinnat[Ikä 18-64]*Ikärakenne[[#This Row],[18–64-vuotiaat]]</f>
        <v>1002693.1199999999</v>
      </c>
      <c r="P238" s="178">
        <f>SUM(Ikärakenne[[#This Row],[Ikä 0–5]:[Ikä 18-64]])</f>
        <v>41623801.329999998</v>
      </c>
    </row>
    <row r="239" spans="1:16" x14ac:dyDescent="0.25">
      <c r="A239" s="127">
        <v>751</v>
      </c>
      <c r="B239" s="124" t="s">
        <v>244</v>
      </c>
      <c r="C239" s="38">
        <f>SUM(Ikärakenne[[#This Row],[0–5-vuotiaat]:[16 vuotta täyttäneet]])</f>
        <v>2778</v>
      </c>
      <c r="D239" s="41">
        <v>89</v>
      </c>
      <c r="E239" s="41">
        <v>17</v>
      </c>
      <c r="F239" s="41">
        <v>163</v>
      </c>
      <c r="G239" s="41">
        <v>98</v>
      </c>
      <c r="H239" s="41">
        <v>2411</v>
      </c>
      <c r="I239" s="41">
        <v>1312</v>
      </c>
      <c r="J239" s="136" cm="1">
        <f t="array" ref="J239">Ikäryhmähinnat[Ikä 0–5]*Ikärakenne[[#This Row],[0–5-vuotiaat]]</f>
        <v>781385.29</v>
      </c>
      <c r="K239" s="136" cm="1">
        <f t="array" ref="K239">Ikäryhmähinnat[Ikä 6]*Ikärakenne[[#This Row],[6 vuotiaat]]</f>
        <v>158709.96</v>
      </c>
      <c r="L239" s="136" cm="1">
        <f t="array" ref="L239">Ikäryhmähinnat[Ikä 7–12]*Ikärakenne[[#This Row],[7–12-vuotiaat]]</f>
        <v>1304184.19</v>
      </c>
      <c r="M239" s="136" cm="1">
        <f t="array" ref="M239">Ikäryhmähinnat[Ikä 13–15]*Ikärakenne[[#This Row],[13–15-vuotiaat]]</f>
        <v>1328544.8400000001</v>
      </c>
      <c r="N239" s="136" cm="1">
        <f t="array" ref="N239">Ikäryhmähinnat[Ikä 16+]*Ikärakenne[[#This Row],[16 vuotta täyttäneet]]</f>
        <v>165683.91999999998</v>
      </c>
      <c r="O239" s="136" cm="1">
        <f t="array" ref="O239">Ikäryhmähinnat[Ikä 18-64]*Ikärakenne[[#This Row],[18–64-vuotiaat]]</f>
        <v>113251.84</v>
      </c>
      <c r="P239" s="178">
        <f>SUM(Ikärakenne[[#This Row],[Ikä 0–5]:[Ikä 18-64]])</f>
        <v>3851760.04</v>
      </c>
    </row>
    <row r="240" spans="1:16" x14ac:dyDescent="0.25">
      <c r="A240" s="127">
        <v>753</v>
      </c>
      <c r="B240" s="124" t="s">
        <v>245</v>
      </c>
      <c r="C240" s="38">
        <f>SUM(Ikärakenne[[#This Row],[0–5-vuotiaat]:[16 vuotta täyttäneet]])</f>
        <v>22826</v>
      </c>
      <c r="D240" s="41">
        <v>1290</v>
      </c>
      <c r="E240" s="41">
        <v>245</v>
      </c>
      <c r="F240" s="41">
        <v>1630</v>
      </c>
      <c r="G240" s="41">
        <v>939</v>
      </c>
      <c r="H240" s="41">
        <v>18722</v>
      </c>
      <c r="I240" s="41">
        <v>13779</v>
      </c>
      <c r="J240" s="136" cm="1">
        <f t="array" ref="J240">Ikäryhmähinnat[Ikä 0–5]*Ikärakenne[[#This Row],[0–5-vuotiaat]]</f>
        <v>11325696.9</v>
      </c>
      <c r="K240" s="136" cm="1">
        <f t="array" ref="K240">Ikäryhmähinnat[Ikä 6]*Ikärakenne[[#This Row],[6 vuotiaat]]</f>
        <v>2287290.5999999996</v>
      </c>
      <c r="L240" s="136" cm="1">
        <f t="array" ref="L240">Ikäryhmähinnat[Ikä 7–12]*Ikärakenne[[#This Row],[7–12-vuotiaat]]</f>
        <v>13041841.9</v>
      </c>
      <c r="M240" s="136" cm="1">
        <f t="array" ref="M240">Ikäryhmähinnat[Ikä 13–15]*Ikärakenne[[#This Row],[13–15-vuotiaat]]</f>
        <v>12729628.619999999</v>
      </c>
      <c r="N240" s="136" cm="1">
        <f t="array" ref="N240">Ikäryhmähinnat[Ikä 16+]*Ikärakenne[[#This Row],[16 vuotta täyttäneet]]</f>
        <v>1286575.8400000001</v>
      </c>
      <c r="O240" s="136" cm="1">
        <f t="array" ref="O240">Ikäryhmähinnat[Ikä 18-64]*Ikärakenne[[#This Row],[18–64-vuotiaat]]</f>
        <v>1189403.2799999998</v>
      </c>
      <c r="P240" s="178">
        <f>SUM(Ikärakenne[[#This Row],[Ikä 0–5]:[Ikä 18-64]])</f>
        <v>41860437.140000001</v>
      </c>
    </row>
    <row r="241" spans="1:16" x14ac:dyDescent="0.25">
      <c r="A241" s="127">
        <v>755</v>
      </c>
      <c r="B241" s="124" t="s">
        <v>246</v>
      </c>
      <c r="C241" s="38">
        <f>SUM(Ikärakenne[[#This Row],[0–5-vuotiaat]:[16 vuotta täyttäneet]])</f>
        <v>6182</v>
      </c>
      <c r="D241" s="41">
        <v>306</v>
      </c>
      <c r="E241" s="41">
        <v>51</v>
      </c>
      <c r="F241" s="41">
        <v>430</v>
      </c>
      <c r="G241" s="41">
        <v>260</v>
      </c>
      <c r="H241" s="41">
        <v>5135</v>
      </c>
      <c r="I241" s="41">
        <v>3613</v>
      </c>
      <c r="J241" s="136" cm="1">
        <f t="array" ref="J241">Ikäryhmähinnat[Ikä 0–5]*Ikärakenne[[#This Row],[0–5-vuotiaat]]</f>
        <v>2686560.66</v>
      </c>
      <c r="K241" s="136" cm="1">
        <f t="array" ref="K241">Ikäryhmähinnat[Ikä 6]*Ikärakenne[[#This Row],[6 vuotiaat]]</f>
        <v>476129.87999999995</v>
      </c>
      <c r="L241" s="136" cm="1">
        <f t="array" ref="L241">Ikäryhmähinnat[Ikä 7–12]*Ikärakenne[[#This Row],[7–12-vuotiaat]]</f>
        <v>3440485.9</v>
      </c>
      <c r="M241" s="136" cm="1">
        <f t="array" ref="M241">Ikäryhmähinnat[Ikä 13–15]*Ikärakenne[[#This Row],[13–15-vuotiaat]]</f>
        <v>3524710.8</v>
      </c>
      <c r="N241" s="136" cm="1">
        <f t="array" ref="N241">Ikäryhmähinnat[Ikä 16+]*Ikärakenne[[#This Row],[16 vuotta täyttäneet]]</f>
        <v>352877.2</v>
      </c>
      <c r="O241" s="136" cm="1">
        <f t="array" ref="O241">Ikäryhmähinnat[Ikä 18-64]*Ikärakenne[[#This Row],[18–64-vuotiaat]]</f>
        <v>311874.15999999997</v>
      </c>
      <c r="P241" s="178">
        <f>SUM(Ikärakenne[[#This Row],[Ikä 0–5]:[Ikä 18-64]])</f>
        <v>10792638.599999998</v>
      </c>
    </row>
    <row r="242" spans="1:16" x14ac:dyDescent="0.25">
      <c r="A242" s="127">
        <v>758</v>
      </c>
      <c r="B242" s="124" t="s">
        <v>247</v>
      </c>
      <c r="C242" s="38">
        <f>SUM(Ikärakenne[[#This Row],[0–5-vuotiaat]:[16 vuotta täyttäneet]])</f>
        <v>8127</v>
      </c>
      <c r="D242" s="41">
        <v>317</v>
      </c>
      <c r="E242" s="41">
        <v>57</v>
      </c>
      <c r="F242" s="41">
        <v>478</v>
      </c>
      <c r="G242" s="41">
        <v>258</v>
      </c>
      <c r="H242" s="41">
        <v>7017</v>
      </c>
      <c r="I242" s="41">
        <v>4387</v>
      </c>
      <c r="J242" s="136" cm="1">
        <f t="array" ref="J242">Ikäryhmähinnat[Ikä 0–5]*Ikärakenne[[#This Row],[0–5-vuotiaat]]</f>
        <v>2783136.37</v>
      </c>
      <c r="K242" s="136" cm="1">
        <f t="array" ref="K242">Ikäryhmähinnat[Ikä 6]*Ikärakenne[[#This Row],[6 vuotiaat]]</f>
        <v>532145.15999999992</v>
      </c>
      <c r="L242" s="136" cm="1">
        <f t="array" ref="L242">Ikäryhmähinnat[Ikä 7–12]*Ikärakenne[[#This Row],[7–12-vuotiaat]]</f>
        <v>3824540.14</v>
      </c>
      <c r="M242" s="136" cm="1">
        <f t="array" ref="M242">Ikäryhmähinnat[Ikä 13–15]*Ikärakenne[[#This Row],[13–15-vuotiaat]]</f>
        <v>3497597.64</v>
      </c>
      <c r="N242" s="136" cm="1">
        <f t="array" ref="N242">Ikäryhmähinnat[Ikä 16+]*Ikärakenne[[#This Row],[16 vuotta täyttäneet]]</f>
        <v>482208.24</v>
      </c>
      <c r="O242" s="136" cm="1">
        <f t="array" ref="O242">Ikäryhmähinnat[Ikä 18-64]*Ikärakenne[[#This Row],[18–64-vuotiaat]]</f>
        <v>378685.83999999997</v>
      </c>
      <c r="P242" s="178">
        <f>SUM(Ikärakenne[[#This Row],[Ikä 0–5]:[Ikä 18-64]])</f>
        <v>11498313.390000001</v>
      </c>
    </row>
    <row r="243" spans="1:16" x14ac:dyDescent="0.25">
      <c r="A243" s="127">
        <v>759</v>
      </c>
      <c r="B243" s="124" t="s">
        <v>248</v>
      </c>
      <c r="C243" s="38">
        <f>SUM(Ikärakenne[[#This Row],[0–5-vuotiaat]:[16 vuotta täyttäneet]])</f>
        <v>1800</v>
      </c>
      <c r="D243" s="41">
        <v>76</v>
      </c>
      <c r="E243" s="41">
        <v>15</v>
      </c>
      <c r="F243" s="41">
        <v>132</v>
      </c>
      <c r="G243" s="41">
        <v>66</v>
      </c>
      <c r="H243" s="41">
        <v>1511</v>
      </c>
      <c r="I243" s="41">
        <v>855</v>
      </c>
      <c r="J243" s="136" cm="1">
        <f t="array" ref="J243">Ikäryhmähinnat[Ikä 0–5]*Ikärakenne[[#This Row],[0–5-vuotiaat]]</f>
        <v>667250.3600000001</v>
      </c>
      <c r="K243" s="136" cm="1">
        <f t="array" ref="K243">Ikäryhmähinnat[Ikä 6]*Ikärakenne[[#This Row],[6 vuotiaat]]</f>
        <v>140038.19999999998</v>
      </c>
      <c r="L243" s="136" cm="1">
        <f t="array" ref="L243">Ikäryhmähinnat[Ikä 7–12]*Ikärakenne[[#This Row],[7–12-vuotiaat]]</f>
        <v>1056149.1599999999</v>
      </c>
      <c r="M243" s="136" cm="1">
        <f t="array" ref="M243">Ikäryhmähinnat[Ikä 13–15]*Ikärakenne[[#This Row],[13–15-vuotiaat]]</f>
        <v>894734.28</v>
      </c>
      <c r="N243" s="136" cm="1">
        <f t="array" ref="N243">Ikäryhmähinnat[Ikä 16+]*Ikärakenne[[#This Row],[16 vuotta täyttäneet]]</f>
        <v>103835.92</v>
      </c>
      <c r="O243" s="136" cm="1">
        <f t="array" ref="O243">Ikäryhmähinnat[Ikä 18-64]*Ikärakenne[[#This Row],[18–64-vuotiaat]]</f>
        <v>73803.599999999991</v>
      </c>
      <c r="P243" s="178">
        <f>SUM(Ikärakenne[[#This Row],[Ikä 0–5]:[Ikä 18-64]])</f>
        <v>2935811.52</v>
      </c>
    </row>
    <row r="244" spans="1:16" x14ac:dyDescent="0.25">
      <c r="A244" s="127">
        <v>761</v>
      </c>
      <c r="B244" s="124" t="s">
        <v>249</v>
      </c>
      <c r="C244" s="38">
        <f>SUM(Ikärakenne[[#This Row],[0–5-vuotiaat]:[16 vuotta täyttäneet]])</f>
        <v>8429</v>
      </c>
      <c r="D244" s="41">
        <v>304</v>
      </c>
      <c r="E244" s="41">
        <v>66</v>
      </c>
      <c r="F244" s="41">
        <v>497</v>
      </c>
      <c r="G244" s="41">
        <v>248</v>
      </c>
      <c r="H244" s="41">
        <v>7314</v>
      </c>
      <c r="I244" s="41">
        <v>4187</v>
      </c>
      <c r="J244" s="136" cm="1">
        <f t="array" ref="J244">Ikäryhmähinnat[Ikä 0–5]*Ikärakenne[[#This Row],[0–5-vuotiaat]]</f>
        <v>2669001.4400000004</v>
      </c>
      <c r="K244" s="136" cm="1">
        <f t="array" ref="K244">Ikäryhmähinnat[Ikä 6]*Ikärakenne[[#This Row],[6 vuotiaat]]</f>
        <v>616168.07999999996</v>
      </c>
      <c r="L244" s="136" cm="1">
        <f t="array" ref="L244">Ikäryhmähinnat[Ikä 7–12]*Ikärakenne[[#This Row],[7–12-vuotiaat]]</f>
        <v>3976561.61</v>
      </c>
      <c r="M244" s="136" cm="1">
        <f t="array" ref="M244">Ikäryhmähinnat[Ikä 13–15]*Ikärakenne[[#This Row],[13–15-vuotiaat]]</f>
        <v>3362031.84</v>
      </c>
      <c r="N244" s="136" cm="1">
        <f t="array" ref="N244">Ikäryhmähinnat[Ikä 16+]*Ikärakenne[[#This Row],[16 vuotta täyttäneet]]</f>
        <v>502618.08</v>
      </c>
      <c r="O244" s="136" cm="1">
        <f t="array" ref="O244">Ikäryhmähinnat[Ikä 18-64]*Ikärakenne[[#This Row],[18–64-vuotiaat]]</f>
        <v>361421.83999999997</v>
      </c>
      <c r="P244" s="178">
        <f>SUM(Ikärakenne[[#This Row],[Ikä 0–5]:[Ikä 18-64]])</f>
        <v>11487802.890000001</v>
      </c>
    </row>
    <row r="245" spans="1:16" x14ac:dyDescent="0.25">
      <c r="A245" s="127">
        <v>762</v>
      </c>
      <c r="B245" s="124" t="s">
        <v>250</v>
      </c>
      <c r="C245" s="38">
        <f>SUM(Ikärakenne[[#This Row],[0–5-vuotiaat]:[16 vuotta täyttäneet]])</f>
        <v>3570</v>
      </c>
      <c r="D245" s="41">
        <v>112</v>
      </c>
      <c r="E245" s="41">
        <v>23</v>
      </c>
      <c r="F245" s="41">
        <v>181</v>
      </c>
      <c r="G245" s="41">
        <v>112</v>
      </c>
      <c r="H245" s="41">
        <v>3142</v>
      </c>
      <c r="I245" s="41">
        <v>1700</v>
      </c>
      <c r="J245" s="136" cm="1">
        <f t="array" ref="J245">Ikäryhmähinnat[Ikä 0–5]*Ikärakenne[[#This Row],[0–5-vuotiaat]]</f>
        <v>983316.32000000007</v>
      </c>
      <c r="K245" s="136" cm="1">
        <f t="array" ref="K245">Ikäryhmähinnat[Ikä 6]*Ikärakenne[[#This Row],[6 vuotiaat]]</f>
        <v>214725.24</v>
      </c>
      <c r="L245" s="136" cm="1">
        <f t="array" ref="L245">Ikäryhmähinnat[Ikä 7–12]*Ikärakenne[[#This Row],[7–12-vuotiaat]]</f>
        <v>1448204.53</v>
      </c>
      <c r="M245" s="136" cm="1">
        <f t="array" ref="M245">Ikäryhmähinnat[Ikä 13–15]*Ikärakenne[[#This Row],[13–15-vuotiaat]]</f>
        <v>1518336.96</v>
      </c>
      <c r="N245" s="136" cm="1">
        <f t="array" ref="N245">Ikäryhmähinnat[Ikä 16+]*Ikärakenne[[#This Row],[16 vuotta täyttäneet]]</f>
        <v>215918.24</v>
      </c>
      <c r="O245" s="136" cm="1">
        <f t="array" ref="O245">Ikäryhmähinnat[Ikä 18-64]*Ikärakenne[[#This Row],[18–64-vuotiaat]]</f>
        <v>146744</v>
      </c>
      <c r="P245" s="178">
        <f>SUM(Ikärakenne[[#This Row],[Ikä 0–5]:[Ikä 18-64]])</f>
        <v>4527245.29</v>
      </c>
    </row>
    <row r="246" spans="1:16" x14ac:dyDescent="0.25">
      <c r="A246" s="127">
        <v>765</v>
      </c>
      <c r="B246" s="124" t="s">
        <v>251</v>
      </c>
      <c r="C246" s="38">
        <f>SUM(Ikärakenne[[#This Row],[0–5-vuotiaat]:[16 vuotta täyttäneet]])</f>
        <v>10185</v>
      </c>
      <c r="D246" s="41">
        <v>446</v>
      </c>
      <c r="E246" s="41">
        <v>77</v>
      </c>
      <c r="F246" s="41">
        <v>685</v>
      </c>
      <c r="G246" s="41">
        <v>368</v>
      </c>
      <c r="H246" s="41">
        <v>8609</v>
      </c>
      <c r="I246" s="41">
        <v>5433</v>
      </c>
      <c r="J246" s="136" cm="1">
        <f t="array" ref="J246">Ikäryhmähinnat[Ikä 0–5]*Ikärakenne[[#This Row],[0–5-vuotiaat]]</f>
        <v>3915706.06</v>
      </c>
      <c r="K246" s="136" cm="1">
        <f t="array" ref="K246">Ikäryhmähinnat[Ikä 6]*Ikärakenne[[#This Row],[6 vuotiaat]]</f>
        <v>718862.75999999989</v>
      </c>
      <c r="L246" s="136" cm="1">
        <f t="array" ref="L246">Ikäryhmähinnat[Ikä 7–12]*Ikärakenne[[#This Row],[7–12-vuotiaat]]</f>
        <v>5480774.0499999998</v>
      </c>
      <c r="M246" s="136" cm="1">
        <f t="array" ref="M246">Ikäryhmähinnat[Ikä 13–15]*Ikärakenne[[#This Row],[13–15-vuotiaat]]</f>
        <v>4988821.4400000004</v>
      </c>
      <c r="N246" s="136" cm="1">
        <f t="array" ref="N246">Ikäryhmähinnat[Ikä 16+]*Ikärakenne[[#This Row],[16 vuotta täyttäneet]]</f>
        <v>591610.48</v>
      </c>
      <c r="O246" s="136" cm="1">
        <f t="array" ref="O246">Ikäryhmähinnat[Ikä 18-64]*Ikärakenne[[#This Row],[18–64-vuotiaat]]</f>
        <v>468976.55999999994</v>
      </c>
      <c r="P246" s="178">
        <f>SUM(Ikärakenne[[#This Row],[Ikä 0–5]:[Ikä 18-64]])</f>
        <v>16164751.350000003</v>
      </c>
    </row>
    <row r="247" spans="1:16" x14ac:dyDescent="0.25">
      <c r="A247" s="127">
        <v>768</v>
      </c>
      <c r="B247" s="124" t="s">
        <v>252</v>
      </c>
      <c r="C247" s="38">
        <f>SUM(Ikärakenne[[#This Row],[0–5-vuotiaat]:[16 vuotta täyttäneet]])</f>
        <v>2361</v>
      </c>
      <c r="D247" s="41">
        <v>71</v>
      </c>
      <c r="E247" s="41">
        <v>8</v>
      </c>
      <c r="F247" s="41">
        <v>108</v>
      </c>
      <c r="G247" s="41">
        <v>46</v>
      </c>
      <c r="H247" s="41">
        <v>2128</v>
      </c>
      <c r="I247" s="41">
        <v>1088</v>
      </c>
      <c r="J247" s="136" cm="1">
        <f t="array" ref="J247">Ikäryhmähinnat[Ikä 0–5]*Ikärakenne[[#This Row],[0–5-vuotiaat]]</f>
        <v>623352.31000000006</v>
      </c>
      <c r="K247" s="136" cm="1">
        <f t="array" ref="K247">Ikäryhmähinnat[Ikä 6]*Ikärakenne[[#This Row],[6 vuotiaat]]</f>
        <v>74687.039999999994</v>
      </c>
      <c r="L247" s="136" cm="1">
        <f t="array" ref="L247">Ikäryhmähinnat[Ikä 7–12]*Ikärakenne[[#This Row],[7–12-vuotiaat]]</f>
        <v>864122.04</v>
      </c>
      <c r="M247" s="136" cm="1">
        <f t="array" ref="M247">Ikäryhmähinnat[Ikä 13–15]*Ikärakenne[[#This Row],[13–15-vuotiaat]]</f>
        <v>623602.68000000005</v>
      </c>
      <c r="N247" s="136" cm="1">
        <f t="array" ref="N247">Ikäryhmähinnat[Ikä 16+]*Ikärakenne[[#This Row],[16 vuotta täyttäneet]]</f>
        <v>146236.16</v>
      </c>
      <c r="O247" s="136" cm="1">
        <f t="array" ref="O247">Ikäryhmähinnat[Ikä 18-64]*Ikärakenne[[#This Row],[18–64-vuotiaat]]</f>
        <v>93916.159999999989</v>
      </c>
      <c r="P247" s="178">
        <f>SUM(Ikärakenne[[#This Row],[Ikä 0–5]:[Ikä 18-64]])</f>
        <v>2425916.3900000006</v>
      </c>
    </row>
    <row r="248" spans="1:16" x14ac:dyDescent="0.25">
      <c r="A248" s="127">
        <v>777</v>
      </c>
      <c r="B248" s="124" t="s">
        <v>253</v>
      </c>
      <c r="C248" s="38">
        <f>SUM(Ikärakenne[[#This Row],[0–5-vuotiaat]:[16 vuotta täyttäneet]])</f>
        <v>7038</v>
      </c>
      <c r="D248" s="41">
        <v>183</v>
      </c>
      <c r="E248" s="41">
        <v>43</v>
      </c>
      <c r="F248" s="41">
        <v>326</v>
      </c>
      <c r="G248" s="41">
        <v>170</v>
      </c>
      <c r="H248" s="41">
        <v>6316</v>
      </c>
      <c r="I248" s="41">
        <v>3215</v>
      </c>
      <c r="J248" s="136" cm="1">
        <f t="array" ref="J248">Ikäryhmähinnat[Ikä 0–5]*Ikärakenne[[#This Row],[0–5-vuotiaat]]</f>
        <v>1606668.6300000001</v>
      </c>
      <c r="K248" s="136" cm="1">
        <f t="array" ref="K248">Ikäryhmähinnat[Ikä 6]*Ikärakenne[[#This Row],[6 vuotiaat]]</f>
        <v>401442.83999999997</v>
      </c>
      <c r="L248" s="136" cm="1">
        <f t="array" ref="L248">Ikäryhmähinnat[Ikä 7–12]*Ikärakenne[[#This Row],[7–12-vuotiaat]]</f>
        <v>2608368.38</v>
      </c>
      <c r="M248" s="136" cm="1">
        <f t="array" ref="M248">Ikäryhmähinnat[Ikä 13–15]*Ikärakenne[[#This Row],[13–15-vuotiaat]]</f>
        <v>2304618.6</v>
      </c>
      <c r="N248" s="136" cm="1">
        <f t="array" ref="N248">Ikäryhmähinnat[Ikä 16+]*Ikärakenne[[#This Row],[16 vuotta täyttäneet]]</f>
        <v>434035.52</v>
      </c>
      <c r="O248" s="136" cm="1">
        <f t="array" ref="O248">Ikäryhmähinnat[Ikä 18-64]*Ikärakenne[[#This Row],[18–64-vuotiaat]]</f>
        <v>277518.8</v>
      </c>
      <c r="P248" s="178">
        <f>SUM(Ikärakenne[[#This Row],[Ikä 0–5]:[Ikä 18-64]])</f>
        <v>7632652.7699999986</v>
      </c>
    </row>
    <row r="249" spans="1:16" x14ac:dyDescent="0.25">
      <c r="A249" s="127">
        <v>778</v>
      </c>
      <c r="B249" s="124" t="s">
        <v>254</v>
      </c>
      <c r="C249" s="38">
        <f>SUM(Ikärakenne[[#This Row],[0–5-vuotiaat]:[16 vuotta täyttäneet]])</f>
        <v>6632</v>
      </c>
      <c r="D249" s="41">
        <v>231</v>
      </c>
      <c r="E249" s="41">
        <v>51</v>
      </c>
      <c r="F249" s="41">
        <v>394</v>
      </c>
      <c r="G249" s="41">
        <v>217</v>
      </c>
      <c r="H249" s="41">
        <v>5739</v>
      </c>
      <c r="I249" s="41">
        <v>3314</v>
      </c>
      <c r="J249" s="136" cm="1">
        <f t="array" ref="J249">Ikäryhmähinnat[Ikä 0–5]*Ikärakenne[[#This Row],[0–5-vuotiaat]]</f>
        <v>2028089.9100000001</v>
      </c>
      <c r="K249" s="136" cm="1">
        <f t="array" ref="K249">Ikäryhmähinnat[Ikä 6]*Ikärakenne[[#This Row],[6 vuotiaat]]</f>
        <v>476129.87999999995</v>
      </c>
      <c r="L249" s="136" cm="1">
        <f t="array" ref="L249">Ikäryhmähinnat[Ikä 7–12]*Ikärakenne[[#This Row],[7–12-vuotiaat]]</f>
        <v>3152445.22</v>
      </c>
      <c r="M249" s="136" cm="1">
        <f t="array" ref="M249">Ikäryhmähinnat[Ikä 13–15]*Ikärakenne[[#This Row],[13–15-vuotiaat]]</f>
        <v>2941777.86</v>
      </c>
      <c r="N249" s="136" cm="1">
        <f t="array" ref="N249">Ikäryhmähinnat[Ikä 16+]*Ikärakenne[[#This Row],[16 vuotta täyttäneet]]</f>
        <v>394384.08</v>
      </c>
      <c r="O249" s="136" cm="1">
        <f t="array" ref="O249">Ikäryhmähinnat[Ikä 18-64]*Ikärakenne[[#This Row],[18–64-vuotiaat]]</f>
        <v>286064.48</v>
      </c>
      <c r="P249" s="178">
        <f>SUM(Ikärakenne[[#This Row],[Ikä 0–5]:[Ikä 18-64]])</f>
        <v>9278891.4299999997</v>
      </c>
    </row>
    <row r="250" spans="1:16" x14ac:dyDescent="0.25">
      <c r="A250" s="127">
        <v>781</v>
      </c>
      <c r="B250" s="124" t="s">
        <v>255</v>
      </c>
      <c r="C250" s="38">
        <f>SUM(Ikärakenne[[#This Row],[0–5-vuotiaat]:[16 vuotta täyttäneet]])</f>
        <v>3428</v>
      </c>
      <c r="D250" s="41">
        <v>75</v>
      </c>
      <c r="E250" s="41">
        <v>12</v>
      </c>
      <c r="F250" s="41">
        <v>129</v>
      </c>
      <c r="G250" s="41">
        <v>61</v>
      </c>
      <c r="H250" s="41">
        <v>3151</v>
      </c>
      <c r="I250" s="41">
        <v>1524</v>
      </c>
      <c r="J250" s="136" cm="1">
        <f t="array" ref="J250">Ikäryhmähinnat[Ikä 0–5]*Ikärakenne[[#This Row],[0–5-vuotiaat]]</f>
        <v>658470.75</v>
      </c>
      <c r="K250" s="136" cm="1">
        <f t="array" ref="K250">Ikäryhmähinnat[Ikä 6]*Ikärakenne[[#This Row],[6 vuotiaat]]</f>
        <v>112030.56</v>
      </c>
      <c r="L250" s="136" cm="1">
        <f t="array" ref="L250">Ikäryhmähinnat[Ikä 7–12]*Ikärakenne[[#This Row],[7–12-vuotiaat]]</f>
        <v>1032145.77</v>
      </c>
      <c r="M250" s="136" cm="1">
        <f t="array" ref="M250">Ikäryhmähinnat[Ikä 13–15]*Ikärakenne[[#This Row],[13–15-vuotiaat]]</f>
        <v>826951.38</v>
      </c>
      <c r="N250" s="136" cm="1">
        <f t="array" ref="N250">Ikäryhmähinnat[Ikä 16+]*Ikärakenne[[#This Row],[16 vuotta täyttäneet]]</f>
        <v>216536.72</v>
      </c>
      <c r="O250" s="136" cm="1">
        <f t="array" ref="O250">Ikäryhmähinnat[Ikä 18-64]*Ikärakenne[[#This Row],[18–64-vuotiaat]]</f>
        <v>131551.67999999999</v>
      </c>
      <c r="P250" s="178">
        <f>SUM(Ikärakenne[[#This Row],[Ikä 0–5]:[Ikä 18-64]])</f>
        <v>2977686.8600000003</v>
      </c>
    </row>
    <row r="251" spans="1:16" x14ac:dyDescent="0.25">
      <c r="A251" s="127">
        <v>783</v>
      </c>
      <c r="B251" s="124" t="s">
        <v>256</v>
      </c>
      <c r="C251" s="38">
        <f>SUM(Ikärakenne[[#This Row],[0–5-vuotiaat]:[16 vuotta täyttäneet]])</f>
        <v>6256</v>
      </c>
      <c r="D251" s="41">
        <v>221</v>
      </c>
      <c r="E251" s="41">
        <v>45</v>
      </c>
      <c r="F251" s="41">
        <v>351</v>
      </c>
      <c r="G251" s="41">
        <v>206</v>
      </c>
      <c r="H251" s="41">
        <v>5433</v>
      </c>
      <c r="I251" s="41">
        <v>3187</v>
      </c>
      <c r="J251" s="136" cm="1">
        <f t="array" ref="J251">Ikäryhmähinnat[Ikä 0–5]*Ikärakenne[[#This Row],[0–5-vuotiaat]]</f>
        <v>1940293.81</v>
      </c>
      <c r="K251" s="136" cm="1">
        <f t="array" ref="K251">Ikäryhmähinnat[Ikä 6]*Ikärakenne[[#This Row],[6 vuotiaat]]</f>
        <v>420114.6</v>
      </c>
      <c r="L251" s="136" cm="1">
        <f t="array" ref="L251">Ikäryhmähinnat[Ikä 7–12]*Ikärakenne[[#This Row],[7–12-vuotiaat]]</f>
        <v>2808396.63</v>
      </c>
      <c r="M251" s="136" cm="1">
        <f t="array" ref="M251">Ikäryhmähinnat[Ikä 13–15]*Ikärakenne[[#This Row],[13–15-vuotiaat]]</f>
        <v>2792655.48</v>
      </c>
      <c r="N251" s="136" cm="1">
        <f t="array" ref="N251">Ikäryhmähinnat[Ikä 16+]*Ikärakenne[[#This Row],[16 vuotta täyttäneet]]</f>
        <v>373355.76</v>
      </c>
      <c r="O251" s="136" cm="1">
        <f t="array" ref="O251">Ikäryhmähinnat[Ikä 18-64]*Ikärakenne[[#This Row],[18–64-vuotiaat]]</f>
        <v>275101.83999999997</v>
      </c>
      <c r="P251" s="178">
        <f>SUM(Ikärakenne[[#This Row],[Ikä 0–5]:[Ikä 18-64]])</f>
        <v>8609918.1199999992</v>
      </c>
    </row>
    <row r="252" spans="1:16" x14ac:dyDescent="0.25">
      <c r="A252" s="127">
        <v>785</v>
      </c>
      <c r="B252" s="124" t="s">
        <v>257</v>
      </c>
      <c r="C252" s="38">
        <f>SUM(Ikärakenne[[#This Row],[0–5-vuotiaat]:[16 vuotta täyttäneet]])</f>
        <v>2581</v>
      </c>
      <c r="D252" s="41">
        <v>88</v>
      </c>
      <c r="E252" s="41">
        <v>18</v>
      </c>
      <c r="F252" s="41">
        <v>133</v>
      </c>
      <c r="G252" s="41">
        <v>59</v>
      </c>
      <c r="H252" s="41">
        <v>2283</v>
      </c>
      <c r="I252" s="41">
        <v>1193</v>
      </c>
      <c r="J252" s="136" cm="1">
        <f t="array" ref="J252">Ikäryhmähinnat[Ikä 0–5]*Ikärakenne[[#This Row],[0–5-vuotiaat]]</f>
        <v>772605.68</v>
      </c>
      <c r="K252" s="136" cm="1">
        <f t="array" ref="K252">Ikäryhmähinnat[Ikä 6]*Ikärakenne[[#This Row],[6 vuotiaat]]</f>
        <v>168045.84</v>
      </c>
      <c r="L252" s="136" cm="1">
        <f t="array" ref="L252">Ikäryhmähinnat[Ikä 7–12]*Ikärakenne[[#This Row],[7–12-vuotiaat]]</f>
        <v>1064150.29</v>
      </c>
      <c r="M252" s="136" cm="1">
        <f t="array" ref="M252">Ikäryhmähinnat[Ikä 13–15]*Ikärakenne[[#This Row],[13–15-vuotiaat]]</f>
        <v>799838.22</v>
      </c>
      <c r="N252" s="136" cm="1">
        <f t="array" ref="N252">Ikäryhmähinnat[Ikä 16+]*Ikärakenne[[#This Row],[16 vuotta täyttäneet]]</f>
        <v>156887.76</v>
      </c>
      <c r="O252" s="136" cm="1">
        <f t="array" ref="O252">Ikäryhmähinnat[Ikä 18-64]*Ikärakenne[[#This Row],[18–64-vuotiaat]]</f>
        <v>102979.76</v>
      </c>
      <c r="P252" s="178">
        <f>SUM(Ikärakenne[[#This Row],[Ikä 0–5]:[Ikä 18-64]])</f>
        <v>3064507.55</v>
      </c>
    </row>
    <row r="253" spans="1:16" x14ac:dyDescent="0.25">
      <c r="A253" s="127">
        <v>790</v>
      </c>
      <c r="B253" s="124" t="s">
        <v>258</v>
      </c>
      <c r="C253" s="38">
        <f>SUM(Ikärakenne[[#This Row],[0–5-vuotiaat]:[16 vuotta täyttäneet]])</f>
        <v>23464</v>
      </c>
      <c r="D253" s="41">
        <v>938</v>
      </c>
      <c r="E253" s="41">
        <v>189</v>
      </c>
      <c r="F253" s="41">
        <v>1394</v>
      </c>
      <c r="G253" s="41">
        <v>786</v>
      </c>
      <c r="H253" s="41">
        <v>20157</v>
      </c>
      <c r="I253" s="41">
        <v>12083</v>
      </c>
      <c r="J253" s="136" cm="1">
        <f t="array" ref="J253">Ikäryhmähinnat[Ikä 0–5]*Ikärakenne[[#This Row],[0–5-vuotiaat]]</f>
        <v>8235274.1800000006</v>
      </c>
      <c r="K253" s="136" cm="1">
        <f t="array" ref="K253">Ikäryhmähinnat[Ikä 6]*Ikärakenne[[#This Row],[6 vuotiaat]]</f>
        <v>1764481.3199999998</v>
      </c>
      <c r="L253" s="136" cm="1">
        <f t="array" ref="L253">Ikäryhmähinnat[Ikä 7–12]*Ikärakenne[[#This Row],[7–12-vuotiaat]]</f>
        <v>11153575.220000001</v>
      </c>
      <c r="M253" s="136" cm="1">
        <f t="array" ref="M253">Ikäryhmähinnat[Ikä 13–15]*Ikärakenne[[#This Row],[13–15-vuotiaat]]</f>
        <v>10655471.880000001</v>
      </c>
      <c r="N253" s="136" cm="1">
        <f t="array" ref="N253">Ikäryhmähinnat[Ikä 16+]*Ikärakenne[[#This Row],[16 vuotta täyttäneet]]</f>
        <v>1385189.04</v>
      </c>
      <c r="O253" s="136" cm="1">
        <f t="array" ref="O253">Ikäryhmähinnat[Ikä 18-64]*Ikärakenne[[#This Row],[18–64-vuotiaat]]</f>
        <v>1043004.5599999999</v>
      </c>
      <c r="P253" s="178">
        <f>SUM(Ikärakenne[[#This Row],[Ikä 0–5]:[Ikä 18-64]])</f>
        <v>34236996.200000003</v>
      </c>
    </row>
    <row r="254" spans="1:16" x14ac:dyDescent="0.25">
      <c r="A254" s="127">
        <v>791</v>
      </c>
      <c r="B254" s="124" t="s">
        <v>259</v>
      </c>
      <c r="C254" s="38">
        <f>SUM(Ikärakenne[[#This Row],[0–5-vuotiaat]:[16 vuotta täyttäneet]])</f>
        <v>4938</v>
      </c>
      <c r="D254" s="41">
        <v>229</v>
      </c>
      <c r="E254" s="41">
        <v>36</v>
      </c>
      <c r="F254" s="41">
        <v>305</v>
      </c>
      <c r="G254" s="41">
        <v>181</v>
      </c>
      <c r="H254" s="41">
        <v>4187</v>
      </c>
      <c r="I254" s="41">
        <v>2420</v>
      </c>
      <c r="J254" s="136" cm="1">
        <f t="array" ref="J254">Ikäryhmähinnat[Ikä 0–5]*Ikärakenne[[#This Row],[0–5-vuotiaat]]</f>
        <v>2010530.6900000002</v>
      </c>
      <c r="K254" s="136" cm="1">
        <f t="array" ref="K254">Ikäryhmähinnat[Ikä 6]*Ikärakenne[[#This Row],[6 vuotiaat]]</f>
        <v>336091.68</v>
      </c>
      <c r="L254" s="136" cm="1">
        <f t="array" ref="L254">Ikäryhmähinnat[Ikä 7–12]*Ikärakenne[[#This Row],[7–12-vuotiaat]]</f>
        <v>2440344.65</v>
      </c>
      <c r="M254" s="136" cm="1">
        <f t="array" ref="M254">Ikäryhmähinnat[Ikä 13–15]*Ikärakenne[[#This Row],[13–15-vuotiaat]]</f>
        <v>2453740.98</v>
      </c>
      <c r="N254" s="136" cm="1">
        <f t="array" ref="N254">Ikäryhmähinnat[Ikä 16+]*Ikärakenne[[#This Row],[16 vuotta täyttäneet]]</f>
        <v>287730.64</v>
      </c>
      <c r="O254" s="136" cm="1">
        <f t="array" ref="O254">Ikäryhmähinnat[Ikä 18-64]*Ikärakenne[[#This Row],[18–64-vuotiaat]]</f>
        <v>208894.4</v>
      </c>
      <c r="P254" s="178">
        <f>SUM(Ikärakenne[[#This Row],[Ikä 0–5]:[Ikä 18-64]])</f>
        <v>7737333.04</v>
      </c>
    </row>
    <row r="255" spans="1:16" x14ac:dyDescent="0.25">
      <c r="A255" s="127">
        <v>831</v>
      </c>
      <c r="B255" s="124" t="s">
        <v>260</v>
      </c>
      <c r="C255" s="38">
        <f>SUM(Ikärakenne[[#This Row],[0–5-vuotiaat]:[16 vuotta täyttäneet]])</f>
        <v>4596</v>
      </c>
      <c r="D255" s="41">
        <v>219</v>
      </c>
      <c r="E255" s="41">
        <v>43</v>
      </c>
      <c r="F255" s="41">
        <v>283</v>
      </c>
      <c r="G255" s="41">
        <v>160</v>
      </c>
      <c r="H255" s="41">
        <v>3891</v>
      </c>
      <c r="I255" s="41">
        <v>2401</v>
      </c>
      <c r="J255" s="136" cm="1">
        <f t="array" ref="J255">Ikäryhmähinnat[Ikä 0–5]*Ikärakenne[[#This Row],[0–5-vuotiaat]]</f>
        <v>1922734.59</v>
      </c>
      <c r="K255" s="136" cm="1">
        <f t="array" ref="K255">Ikäryhmähinnat[Ikä 6]*Ikärakenne[[#This Row],[6 vuotiaat]]</f>
        <v>401442.83999999997</v>
      </c>
      <c r="L255" s="136" cm="1">
        <f t="array" ref="L255">Ikäryhmähinnat[Ikä 7–12]*Ikärakenne[[#This Row],[7–12-vuotiaat]]</f>
        <v>2264319.79</v>
      </c>
      <c r="M255" s="136" cm="1">
        <f t="array" ref="M255">Ikäryhmähinnat[Ikä 13–15]*Ikärakenne[[#This Row],[13–15-vuotiaat]]</f>
        <v>2169052.7999999998</v>
      </c>
      <c r="N255" s="136" cm="1">
        <f t="array" ref="N255">Ikäryhmähinnat[Ikä 16+]*Ikärakenne[[#This Row],[16 vuotta täyttäneet]]</f>
        <v>267389.52</v>
      </c>
      <c r="O255" s="136" cm="1">
        <f t="array" ref="O255">Ikäryhmähinnat[Ikä 18-64]*Ikärakenne[[#This Row],[18–64-vuotiaat]]</f>
        <v>207254.31999999998</v>
      </c>
      <c r="P255" s="178">
        <f>SUM(Ikärakenne[[#This Row],[Ikä 0–5]:[Ikä 18-64]])</f>
        <v>7232193.8600000013</v>
      </c>
    </row>
    <row r="256" spans="1:16" x14ac:dyDescent="0.25">
      <c r="A256" s="127">
        <v>832</v>
      </c>
      <c r="B256" s="124" t="s">
        <v>261</v>
      </c>
      <c r="C256" s="38">
        <f>SUM(Ikärakenne[[#This Row],[0–5-vuotiaat]:[16 vuotta täyttäneet]])</f>
        <v>3657</v>
      </c>
      <c r="D256" s="41">
        <v>151</v>
      </c>
      <c r="E256" s="41">
        <v>21</v>
      </c>
      <c r="F256" s="41">
        <v>217</v>
      </c>
      <c r="G256" s="41">
        <v>146</v>
      </c>
      <c r="H256" s="41">
        <v>3122</v>
      </c>
      <c r="I256" s="41">
        <v>1759</v>
      </c>
      <c r="J256" s="136" cm="1">
        <f t="array" ref="J256">Ikäryhmähinnat[Ikä 0–5]*Ikärakenne[[#This Row],[0–5-vuotiaat]]</f>
        <v>1325721.1100000001</v>
      </c>
      <c r="K256" s="136" cm="1">
        <f t="array" ref="K256">Ikäryhmähinnat[Ikä 6]*Ikärakenne[[#This Row],[6 vuotiaat]]</f>
        <v>196053.47999999998</v>
      </c>
      <c r="L256" s="136" cm="1">
        <f t="array" ref="L256">Ikäryhmähinnat[Ikä 7–12]*Ikärakenne[[#This Row],[7–12-vuotiaat]]</f>
        <v>1736245.21</v>
      </c>
      <c r="M256" s="136" cm="1">
        <f t="array" ref="M256">Ikäryhmähinnat[Ikä 13–15]*Ikärakenne[[#This Row],[13–15-vuotiaat]]</f>
        <v>1979260.68</v>
      </c>
      <c r="N256" s="136" cm="1">
        <f t="array" ref="N256">Ikäryhmähinnat[Ikä 16+]*Ikärakenne[[#This Row],[16 vuotta täyttäneet]]</f>
        <v>214543.84</v>
      </c>
      <c r="O256" s="136" cm="1">
        <f t="array" ref="O256">Ikäryhmähinnat[Ikä 18-64]*Ikärakenne[[#This Row],[18–64-vuotiaat]]</f>
        <v>151836.87999999998</v>
      </c>
      <c r="P256" s="178">
        <f>SUM(Ikärakenne[[#This Row],[Ikä 0–5]:[Ikä 18-64]])</f>
        <v>5603661.1999999993</v>
      </c>
    </row>
    <row r="257" spans="1:16" x14ac:dyDescent="0.25">
      <c r="A257" s="127">
        <v>833</v>
      </c>
      <c r="B257" s="124" t="s">
        <v>262</v>
      </c>
      <c r="C257" s="38">
        <f>SUM(Ikärakenne[[#This Row],[0–5-vuotiaat]:[16 vuotta täyttäneet]])</f>
        <v>1692</v>
      </c>
      <c r="D257" s="41">
        <v>70</v>
      </c>
      <c r="E257" s="41">
        <v>13</v>
      </c>
      <c r="F257" s="41">
        <v>93</v>
      </c>
      <c r="G257" s="41">
        <v>52</v>
      </c>
      <c r="H257" s="41">
        <v>1464</v>
      </c>
      <c r="I257" s="41">
        <v>811</v>
      </c>
      <c r="J257" s="136" cm="1">
        <f t="array" ref="J257">Ikäryhmähinnat[Ikä 0–5]*Ikärakenne[[#This Row],[0–5-vuotiaat]]</f>
        <v>614572.70000000007</v>
      </c>
      <c r="K257" s="136" cm="1">
        <f t="array" ref="K257">Ikäryhmähinnat[Ikä 6]*Ikärakenne[[#This Row],[6 vuotiaat]]</f>
        <v>121366.43999999999</v>
      </c>
      <c r="L257" s="136" cm="1">
        <f t="array" ref="L257">Ikäryhmähinnat[Ikä 7–12]*Ikärakenne[[#This Row],[7–12-vuotiaat]]</f>
        <v>744105.09</v>
      </c>
      <c r="M257" s="136" cm="1">
        <f t="array" ref="M257">Ikäryhmähinnat[Ikä 13–15]*Ikärakenne[[#This Row],[13–15-vuotiaat]]</f>
        <v>704942.16</v>
      </c>
      <c r="N257" s="136" cm="1">
        <f t="array" ref="N257">Ikäryhmähinnat[Ikä 16+]*Ikärakenne[[#This Row],[16 vuotta täyttäneet]]</f>
        <v>100606.08</v>
      </c>
      <c r="O257" s="136" cm="1">
        <f t="array" ref="O257">Ikäryhmähinnat[Ikä 18-64]*Ikärakenne[[#This Row],[18–64-vuotiaat]]</f>
        <v>70005.51999999999</v>
      </c>
      <c r="P257" s="178">
        <f>SUM(Ikärakenne[[#This Row],[Ikä 0–5]:[Ikä 18-64]])</f>
        <v>2355597.9900000002</v>
      </c>
    </row>
    <row r="258" spans="1:16" x14ac:dyDescent="0.25">
      <c r="A258" s="127">
        <v>834</v>
      </c>
      <c r="B258" s="124" t="s">
        <v>263</v>
      </c>
      <c r="C258" s="38">
        <f>SUM(Ikärakenne[[#This Row],[0–5-vuotiaat]:[16 vuotta täyttäneet]])</f>
        <v>5832</v>
      </c>
      <c r="D258" s="41">
        <v>248</v>
      </c>
      <c r="E258" s="41">
        <v>52</v>
      </c>
      <c r="F258" s="41">
        <v>316</v>
      </c>
      <c r="G258" s="41">
        <v>230</v>
      </c>
      <c r="H258" s="41">
        <v>4986</v>
      </c>
      <c r="I258" s="41">
        <v>3089</v>
      </c>
      <c r="J258" s="136" cm="1">
        <f t="array" ref="J258">Ikäryhmähinnat[Ikä 0–5]*Ikärakenne[[#This Row],[0–5-vuotiaat]]</f>
        <v>2177343.2800000003</v>
      </c>
      <c r="K258" s="136" cm="1">
        <f t="array" ref="K258">Ikäryhmähinnat[Ikä 6]*Ikärakenne[[#This Row],[6 vuotiaat]]</f>
        <v>485465.75999999995</v>
      </c>
      <c r="L258" s="136" cm="1">
        <f t="array" ref="L258">Ikäryhmähinnat[Ikä 7–12]*Ikärakenne[[#This Row],[7–12-vuotiaat]]</f>
        <v>2528357.08</v>
      </c>
      <c r="M258" s="136" cm="1">
        <f t="array" ref="M258">Ikäryhmähinnat[Ikä 13–15]*Ikärakenne[[#This Row],[13–15-vuotiaat]]</f>
        <v>3118013.4</v>
      </c>
      <c r="N258" s="136" cm="1">
        <f t="array" ref="N258">Ikäryhmähinnat[Ikä 16+]*Ikärakenne[[#This Row],[16 vuotta täyttäneet]]</f>
        <v>342637.92</v>
      </c>
      <c r="O258" s="136" cm="1">
        <f t="array" ref="O258">Ikäryhmähinnat[Ikä 18-64]*Ikärakenne[[#This Row],[18–64-vuotiaat]]</f>
        <v>266642.48</v>
      </c>
      <c r="P258" s="178">
        <f>SUM(Ikärakenne[[#This Row],[Ikä 0–5]:[Ikä 18-64]])</f>
        <v>8918459.9199999999</v>
      </c>
    </row>
    <row r="259" spans="1:16" x14ac:dyDescent="0.25">
      <c r="A259" s="127">
        <v>837</v>
      </c>
      <c r="B259" s="124" t="s">
        <v>264</v>
      </c>
      <c r="C259" s="38">
        <f>SUM(Ikärakenne[[#This Row],[0–5-vuotiaat]:[16 vuotta täyttäneet]])</f>
        <v>260180</v>
      </c>
      <c r="D259" s="41">
        <v>12219</v>
      </c>
      <c r="E259" s="41">
        <v>2054</v>
      </c>
      <c r="F259" s="41">
        <v>13471</v>
      </c>
      <c r="G259" s="41">
        <v>6845</v>
      </c>
      <c r="H259" s="41">
        <v>225591</v>
      </c>
      <c r="I259" s="41">
        <v>171528</v>
      </c>
      <c r="J259" s="136" cm="1">
        <f t="array" ref="J259">Ikäryhmähinnat[Ikä 0–5]*Ikärakenne[[#This Row],[0–5-vuotiaat]]</f>
        <v>107278054.59</v>
      </c>
      <c r="K259" s="136" cm="1">
        <f t="array" ref="K259">Ikäryhmähinnat[Ikä 6]*Ikärakenne[[#This Row],[6 vuotiaat]]</f>
        <v>19175897.52</v>
      </c>
      <c r="L259" s="136" cm="1">
        <f t="array" ref="L259">Ikäryhmähinnat[Ikä 7–12]*Ikärakenne[[#This Row],[7–12-vuotiaat]]</f>
        <v>107783222.23</v>
      </c>
      <c r="M259" s="136" cm="1">
        <f t="array" ref="M259">Ikäryhmähinnat[Ikä 13–15]*Ikärakenne[[#This Row],[13–15-vuotiaat]]</f>
        <v>92794790.099999994</v>
      </c>
      <c r="N259" s="136" cm="1">
        <f t="array" ref="N259">Ikäryhmähinnat[Ikä 16+]*Ikärakenne[[#This Row],[16 vuotta täyttäneet]]</f>
        <v>15502613.52</v>
      </c>
      <c r="O259" s="136" cm="1">
        <f t="array" ref="O259">Ikäryhmähinnat[Ikä 18-64]*Ikärakenne[[#This Row],[18–64-vuotiaat]]</f>
        <v>14806296.959999999</v>
      </c>
      <c r="P259" s="178">
        <f>SUM(Ikärakenne[[#This Row],[Ikä 0–5]:[Ikä 18-64]])</f>
        <v>357340874.91999996</v>
      </c>
    </row>
    <row r="260" spans="1:16" x14ac:dyDescent="0.25">
      <c r="A260" s="127">
        <v>844</v>
      </c>
      <c r="B260" s="124" t="s">
        <v>265</v>
      </c>
      <c r="C260" s="38">
        <f>SUM(Ikärakenne[[#This Row],[0–5-vuotiaat]:[16 vuotta täyttäneet]])</f>
        <v>1388</v>
      </c>
      <c r="D260" s="41">
        <v>32</v>
      </c>
      <c r="E260" s="41">
        <v>11</v>
      </c>
      <c r="F260" s="41">
        <v>69</v>
      </c>
      <c r="G260" s="41">
        <v>30</v>
      </c>
      <c r="H260" s="41">
        <v>1246</v>
      </c>
      <c r="I260" s="41">
        <v>613</v>
      </c>
      <c r="J260" s="136" cm="1">
        <f t="array" ref="J260">Ikäryhmähinnat[Ikä 0–5]*Ikärakenne[[#This Row],[0–5-vuotiaat]]</f>
        <v>280947.52</v>
      </c>
      <c r="K260" s="136" cm="1">
        <f t="array" ref="K260">Ikäryhmähinnat[Ikä 6]*Ikärakenne[[#This Row],[6 vuotiaat]]</f>
        <v>102694.68</v>
      </c>
      <c r="L260" s="136" cm="1">
        <f t="array" ref="L260">Ikäryhmähinnat[Ikä 7–12]*Ikärakenne[[#This Row],[7–12-vuotiaat]]</f>
        <v>552077.97</v>
      </c>
      <c r="M260" s="136" cm="1">
        <f t="array" ref="M260">Ikäryhmähinnat[Ikä 13–15]*Ikärakenne[[#This Row],[13–15-vuotiaat]]</f>
        <v>406697.4</v>
      </c>
      <c r="N260" s="136" cm="1">
        <f t="array" ref="N260">Ikäryhmähinnat[Ikä 16+]*Ikärakenne[[#This Row],[16 vuotta täyttäneet]]</f>
        <v>85625.12</v>
      </c>
      <c r="O260" s="136" cm="1">
        <f t="array" ref="O260">Ikäryhmähinnat[Ikä 18-64]*Ikärakenne[[#This Row],[18–64-vuotiaat]]</f>
        <v>52914.159999999996</v>
      </c>
      <c r="P260" s="178">
        <f>SUM(Ikärakenne[[#This Row],[Ikä 0–5]:[Ikä 18-64]])</f>
        <v>1480956.8499999999</v>
      </c>
    </row>
    <row r="261" spans="1:16" x14ac:dyDescent="0.25">
      <c r="A261" s="127">
        <v>845</v>
      </c>
      <c r="B261" s="124" t="s">
        <v>266</v>
      </c>
      <c r="C261" s="38">
        <f>SUM(Ikärakenne[[#This Row],[0–5-vuotiaat]:[16 vuotta täyttäneet]])</f>
        <v>2826</v>
      </c>
      <c r="D261" s="41">
        <v>144</v>
      </c>
      <c r="E261" s="41">
        <v>38</v>
      </c>
      <c r="F261" s="41">
        <v>180</v>
      </c>
      <c r="G261" s="41">
        <v>99</v>
      </c>
      <c r="H261" s="41">
        <v>2365</v>
      </c>
      <c r="I261" s="41">
        <v>1399</v>
      </c>
      <c r="J261" s="136" cm="1">
        <f t="array" ref="J261">Ikäryhmähinnat[Ikä 0–5]*Ikärakenne[[#This Row],[0–5-vuotiaat]]</f>
        <v>1264263.8400000001</v>
      </c>
      <c r="K261" s="136" cm="1">
        <f t="array" ref="K261">Ikäryhmähinnat[Ikä 6]*Ikärakenne[[#This Row],[6 vuotiaat]]</f>
        <v>354763.43999999994</v>
      </c>
      <c r="L261" s="136" cm="1">
        <f t="array" ref="L261">Ikäryhmähinnat[Ikä 7–12]*Ikärakenne[[#This Row],[7–12-vuotiaat]]</f>
        <v>1440203.4</v>
      </c>
      <c r="M261" s="136" cm="1">
        <f t="array" ref="M261">Ikäryhmähinnat[Ikä 13–15]*Ikärakenne[[#This Row],[13–15-vuotiaat]]</f>
        <v>1342101.42</v>
      </c>
      <c r="N261" s="136" cm="1">
        <f t="array" ref="N261">Ikäryhmähinnat[Ikä 16+]*Ikärakenne[[#This Row],[16 vuotta täyttäneet]]</f>
        <v>162522.79999999999</v>
      </c>
      <c r="O261" s="136" cm="1">
        <f t="array" ref="O261">Ikäryhmähinnat[Ikä 18-64]*Ikärakenne[[#This Row],[18–64-vuotiaat]]</f>
        <v>120761.68</v>
      </c>
      <c r="P261" s="178">
        <f>SUM(Ikärakenne[[#This Row],[Ikä 0–5]:[Ikä 18-64]])</f>
        <v>4684616.5799999991</v>
      </c>
    </row>
    <row r="262" spans="1:16" x14ac:dyDescent="0.25">
      <c r="A262" s="127">
        <v>846</v>
      </c>
      <c r="B262" s="124" t="s">
        <v>267</v>
      </c>
      <c r="C262" s="38">
        <f>SUM(Ikärakenne[[#This Row],[0–5-vuotiaat]:[16 vuotta täyttäneet]])</f>
        <v>4662</v>
      </c>
      <c r="D262" s="41">
        <v>168</v>
      </c>
      <c r="E262" s="41">
        <v>44</v>
      </c>
      <c r="F262" s="41">
        <v>280</v>
      </c>
      <c r="G262" s="41">
        <v>165</v>
      </c>
      <c r="H262" s="41">
        <v>4005</v>
      </c>
      <c r="I262" s="41">
        <v>2220</v>
      </c>
      <c r="J262" s="136" cm="1">
        <f t="array" ref="J262">Ikäryhmähinnat[Ikä 0–5]*Ikärakenne[[#This Row],[0–5-vuotiaat]]</f>
        <v>1474974.48</v>
      </c>
      <c r="K262" s="136" cm="1">
        <f t="array" ref="K262">Ikäryhmähinnat[Ikä 6]*Ikärakenne[[#This Row],[6 vuotiaat]]</f>
        <v>410778.72</v>
      </c>
      <c r="L262" s="136" cm="1">
        <f t="array" ref="L262">Ikäryhmähinnat[Ikä 7–12]*Ikärakenne[[#This Row],[7–12-vuotiaat]]</f>
        <v>2240316.4</v>
      </c>
      <c r="M262" s="136" cm="1">
        <f t="array" ref="M262">Ikäryhmähinnat[Ikä 13–15]*Ikärakenne[[#This Row],[13–15-vuotiaat]]</f>
        <v>2236835.7000000002</v>
      </c>
      <c r="N262" s="136" cm="1">
        <f t="array" ref="N262">Ikäryhmähinnat[Ikä 16+]*Ikärakenne[[#This Row],[16 vuotta täyttäneet]]</f>
        <v>275223.59999999998</v>
      </c>
      <c r="O262" s="136" cm="1">
        <f t="array" ref="O262">Ikäryhmähinnat[Ikä 18-64]*Ikärakenne[[#This Row],[18–64-vuotiaat]]</f>
        <v>191630.4</v>
      </c>
      <c r="P262" s="178">
        <f>SUM(Ikärakenne[[#This Row],[Ikä 0–5]:[Ikä 18-64]])</f>
        <v>6829759.2999999998</v>
      </c>
    </row>
    <row r="263" spans="1:16" x14ac:dyDescent="0.25">
      <c r="A263" s="127">
        <v>848</v>
      </c>
      <c r="B263" s="124" t="s">
        <v>268</v>
      </c>
      <c r="C263" s="38">
        <f>SUM(Ikärakenne[[#This Row],[0–5-vuotiaat]:[16 vuotta täyttäneet]])</f>
        <v>3976</v>
      </c>
      <c r="D263" s="41">
        <v>137</v>
      </c>
      <c r="E263" s="41">
        <v>24</v>
      </c>
      <c r="F263" s="41">
        <v>242</v>
      </c>
      <c r="G263" s="41">
        <v>131</v>
      </c>
      <c r="H263" s="41">
        <v>3442</v>
      </c>
      <c r="I263" s="41">
        <v>1896</v>
      </c>
      <c r="J263" s="136" cm="1">
        <f t="array" ref="J263">Ikäryhmähinnat[Ikä 0–5]*Ikärakenne[[#This Row],[0–5-vuotiaat]]</f>
        <v>1202806.57</v>
      </c>
      <c r="K263" s="136" cm="1">
        <f t="array" ref="K263">Ikäryhmähinnat[Ikä 6]*Ikärakenne[[#This Row],[6 vuotiaat]]</f>
        <v>224061.12</v>
      </c>
      <c r="L263" s="136" cm="1">
        <f t="array" ref="L263">Ikäryhmähinnat[Ikä 7–12]*Ikärakenne[[#This Row],[7–12-vuotiaat]]</f>
        <v>1936273.46</v>
      </c>
      <c r="M263" s="136" cm="1">
        <f t="array" ref="M263">Ikäryhmähinnat[Ikä 13–15]*Ikärakenne[[#This Row],[13–15-vuotiaat]]</f>
        <v>1775911.98</v>
      </c>
      <c r="N263" s="136" cm="1">
        <f t="array" ref="N263">Ikäryhmähinnat[Ikä 16+]*Ikärakenne[[#This Row],[16 vuotta täyttäneet]]</f>
        <v>236534.24</v>
      </c>
      <c r="O263" s="136" cm="1">
        <f t="array" ref="O263">Ikäryhmähinnat[Ikä 18-64]*Ikärakenne[[#This Row],[18–64-vuotiaat]]</f>
        <v>163662.72</v>
      </c>
      <c r="P263" s="178">
        <f>SUM(Ikärakenne[[#This Row],[Ikä 0–5]:[Ikä 18-64]])</f>
        <v>5539250.0899999999</v>
      </c>
    </row>
    <row r="264" spans="1:16" x14ac:dyDescent="0.25">
      <c r="A264" s="127">
        <v>849</v>
      </c>
      <c r="B264" s="124" t="s">
        <v>269</v>
      </c>
      <c r="C264" s="38">
        <f>SUM(Ikärakenne[[#This Row],[0–5-vuotiaat]:[16 vuotta täyttäneet]])</f>
        <v>2799</v>
      </c>
      <c r="D264" s="41">
        <v>135</v>
      </c>
      <c r="E264" s="41">
        <v>30</v>
      </c>
      <c r="F264" s="41">
        <v>217</v>
      </c>
      <c r="G264" s="41">
        <v>134</v>
      </c>
      <c r="H264" s="41">
        <v>2283</v>
      </c>
      <c r="I264" s="41">
        <v>1322</v>
      </c>
      <c r="J264" s="136" cm="1">
        <f t="array" ref="J264">Ikäryhmähinnat[Ikä 0–5]*Ikärakenne[[#This Row],[0–5-vuotiaat]]</f>
        <v>1185247.3500000001</v>
      </c>
      <c r="K264" s="136" cm="1">
        <f t="array" ref="K264">Ikäryhmähinnat[Ikä 6]*Ikärakenne[[#This Row],[6 vuotiaat]]</f>
        <v>280076.39999999997</v>
      </c>
      <c r="L264" s="136" cm="1">
        <f t="array" ref="L264">Ikäryhmähinnat[Ikä 7–12]*Ikärakenne[[#This Row],[7–12-vuotiaat]]</f>
        <v>1736245.21</v>
      </c>
      <c r="M264" s="136" cm="1">
        <f t="array" ref="M264">Ikäryhmähinnat[Ikä 13–15]*Ikärakenne[[#This Row],[13–15-vuotiaat]]</f>
        <v>1816581.72</v>
      </c>
      <c r="N264" s="136" cm="1">
        <f t="array" ref="N264">Ikäryhmähinnat[Ikä 16+]*Ikärakenne[[#This Row],[16 vuotta täyttäneet]]</f>
        <v>156887.76</v>
      </c>
      <c r="O264" s="136" cm="1">
        <f t="array" ref="O264">Ikäryhmähinnat[Ikä 18-64]*Ikärakenne[[#This Row],[18–64-vuotiaat]]</f>
        <v>114115.04</v>
      </c>
      <c r="P264" s="178">
        <f>SUM(Ikärakenne[[#This Row],[Ikä 0–5]:[Ikä 18-64]])</f>
        <v>5289153.4799999995</v>
      </c>
    </row>
    <row r="265" spans="1:16" x14ac:dyDescent="0.25">
      <c r="A265" s="127">
        <v>850</v>
      </c>
      <c r="B265" s="124" t="s">
        <v>270</v>
      </c>
      <c r="C265" s="38">
        <f>SUM(Ikärakenne[[#This Row],[0–5-vuotiaat]:[16 vuotta täyttäneet]])</f>
        <v>2349</v>
      </c>
      <c r="D265" s="41">
        <v>114</v>
      </c>
      <c r="E265" s="41">
        <v>25</v>
      </c>
      <c r="F265" s="41">
        <v>168</v>
      </c>
      <c r="G265" s="41">
        <v>126</v>
      </c>
      <c r="H265" s="41">
        <v>1916</v>
      </c>
      <c r="I265" s="41">
        <v>1162</v>
      </c>
      <c r="J265" s="136" cm="1">
        <f t="array" ref="J265">Ikäryhmähinnat[Ikä 0–5]*Ikärakenne[[#This Row],[0–5-vuotiaat]]</f>
        <v>1000875.54</v>
      </c>
      <c r="K265" s="136" cm="1">
        <f t="array" ref="K265">Ikäryhmähinnat[Ikä 6]*Ikärakenne[[#This Row],[6 vuotiaat]]</f>
        <v>233396.99999999997</v>
      </c>
      <c r="L265" s="136" cm="1">
        <f t="array" ref="L265">Ikäryhmähinnat[Ikä 7–12]*Ikärakenne[[#This Row],[7–12-vuotiaat]]</f>
        <v>1344189.84</v>
      </c>
      <c r="M265" s="136" cm="1">
        <f t="array" ref="M265">Ikäryhmähinnat[Ikä 13–15]*Ikärakenne[[#This Row],[13–15-vuotiaat]]</f>
        <v>1708129.08</v>
      </c>
      <c r="N265" s="136" cm="1">
        <f t="array" ref="N265">Ikäryhmähinnat[Ikä 16+]*Ikärakenne[[#This Row],[16 vuotta täyttäneet]]</f>
        <v>131667.51999999999</v>
      </c>
      <c r="O265" s="136" cm="1">
        <f t="array" ref="O265">Ikäryhmähinnat[Ikä 18-64]*Ikärakenne[[#This Row],[18–64-vuotiaat]]</f>
        <v>100303.84</v>
      </c>
      <c r="P265" s="178">
        <f>SUM(Ikärakenne[[#This Row],[Ikä 0–5]:[Ikä 18-64]])</f>
        <v>4518562.8199999994</v>
      </c>
    </row>
    <row r="266" spans="1:16" x14ac:dyDescent="0.25">
      <c r="A266" s="127">
        <v>851</v>
      </c>
      <c r="B266" s="124" t="s">
        <v>271</v>
      </c>
      <c r="C266" s="38">
        <f>SUM(Ikärakenne[[#This Row],[0–5-vuotiaat]:[16 vuotta täyttäneet]])</f>
        <v>20959</v>
      </c>
      <c r="D266" s="41">
        <v>1057</v>
      </c>
      <c r="E266" s="41">
        <v>207</v>
      </c>
      <c r="F266" s="41">
        <v>1406</v>
      </c>
      <c r="G266" s="41">
        <v>866</v>
      </c>
      <c r="H266" s="41">
        <v>17423</v>
      </c>
      <c r="I266" s="41">
        <v>11373</v>
      </c>
      <c r="J266" s="136" cm="1">
        <f t="array" ref="J266">Ikäryhmähinnat[Ikä 0–5]*Ikärakenne[[#This Row],[0–5-vuotiaat]]</f>
        <v>9280047.7700000014</v>
      </c>
      <c r="K266" s="136" cm="1">
        <f t="array" ref="K266">Ikäryhmähinnat[Ikä 6]*Ikärakenne[[#This Row],[6 vuotiaat]]</f>
        <v>1932527.16</v>
      </c>
      <c r="L266" s="136" cm="1">
        <f t="array" ref="L266">Ikäryhmähinnat[Ikä 7–12]*Ikärakenne[[#This Row],[7–12-vuotiaat]]</f>
        <v>11249588.779999999</v>
      </c>
      <c r="M266" s="136" cm="1">
        <f t="array" ref="M266">Ikäryhmähinnat[Ikä 13–15]*Ikärakenne[[#This Row],[13–15-vuotiaat]]</f>
        <v>11739998.279999999</v>
      </c>
      <c r="N266" s="136" cm="1">
        <f t="array" ref="N266">Ikäryhmähinnat[Ikä 16+]*Ikärakenne[[#This Row],[16 vuotta täyttäneet]]</f>
        <v>1197308.56</v>
      </c>
      <c r="O266" s="136" cm="1">
        <f t="array" ref="O266">Ikäryhmähinnat[Ikä 18-64]*Ikärakenne[[#This Row],[18–64-vuotiaat]]</f>
        <v>981717.35999999987</v>
      </c>
      <c r="P266" s="178">
        <f>SUM(Ikärakenne[[#This Row],[Ikä 0–5]:[Ikä 18-64]])</f>
        <v>36381187.910000004</v>
      </c>
    </row>
    <row r="267" spans="1:16" x14ac:dyDescent="0.25">
      <c r="A267" s="127">
        <v>853</v>
      </c>
      <c r="B267" s="124" t="s">
        <v>272</v>
      </c>
      <c r="C267" s="38">
        <f>SUM(Ikärakenne[[#This Row],[0–5-vuotiaat]:[16 vuotta täyttäneet]])</f>
        <v>206073</v>
      </c>
      <c r="D267" s="41">
        <v>9508</v>
      </c>
      <c r="E267" s="41">
        <v>1576</v>
      </c>
      <c r="F267" s="41">
        <v>10325</v>
      </c>
      <c r="G267" s="41">
        <v>5253</v>
      </c>
      <c r="H267" s="41">
        <v>179411</v>
      </c>
      <c r="I267" s="41">
        <v>133939</v>
      </c>
      <c r="J267" s="136" cm="1">
        <f t="array" ref="J267">Ikäryhmähinnat[Ikä 0–5]*Ikärakenne[[#This Row],[0–5-vuotiaat]]</f>
        <v>83476531.88000001</v>
      </c>
      <c r="K267" s="136" cm="1">
        <f t="array" ref="K267">Ikäryhmähinnat[Ikä 6]*Ikärakenne[[#This Row],[6 vuotiaat]]</f>
        <v>14713346.879999999</v>
      </c>
      <c r="L267" s="136" cm="1">
        <f t="array" ref="L267">Ikäryhmähinnat[Ikä 7–12]*Ikärakenne[[#This Row],[7–12-vuotiaat]]</f>
        <v>82611667.25</v>
      </c>
      <c r="M267" s="136" cm="1">
        <f t="array" ref="M267">Ikäryhmähinnat[Ikä 13–15]*Ikärakenne[[#This Row],[13–15-vuotiaat]]</f>
        <v>71212714.739999995</v>
      </c>
      <c r="N267" s="136" cm="1">
        <f t="array" ref="N267">Ikäryhmähinnat[Ikä 16+]*Ikärakenne[[#This Row],[16 vuotta täyttäneet]]</f>
        <v>12329123.92</v>
      </c>
      <c r="O267" s="136" cm="1">
        <f t="array" ref="O267">Ikäryhmähinnat[Ikä 18-64]*Ikärakenne[[#This Row],[18–64-vuotiaat]]</f>
        <v>11561614.479999999</v>
      </c>
      <c r="P267" s="178">
        <f>SUM(Ikärakenne[[#This Row],[Ikä 0–5]:[Ikä 18-64]])</f>
        <v>275904999.14999998</v>
      </c>
    </row>
    <row r="268" spans="1:16" x14ac:dyDescent="0.25">
      <c r="A268" s="127">
        <v>854</v>
      </c>
      <c r="B268" s="124" t="s">
        <v>273</v>
      </c>
      <c r="C268" s="38">
        <f>SUM(Ikärakenne[[#This Row],[0–5-vuotiaat]:[16 vuotta täyttäneet]])</f>
        <v>3191</v>
      </c>
      <c r="D268" s="41">
        <v>102</v>
      </c>
      <c r="E268" s="41">
        <v>10</v>
      </c>
      <c r="F268" s="41">
        <v>149</v>
      </c>
      <c r="G268" s="41">
        <v>69</v>
      </c>
      <c r="H268" s="41">
        <v>2861</v>
      </c>
      <c r="I268" s="41">
        <v>1408</v>
      </c>
      <c r="J268" s="136" cm="1">
        <f t="array" ref="J268">Ikäryhmähinnat[Ikä 0–5]*Ikärakenne[[#This Row],[0–5-vuotiaat]]</f>
        <v>895520.22000000009</v>
      </c>
      <c r="K268" s="136" cm="1">
        <f t="array" ref="K268">Ikäryhmähinnat[Ikä 6]*Ikärakenne[[#This Row],[6 vuotiaat]]</f>
        <v>93358.799999999988</v>
      </c>
      <c r="L268" s="136" cm="1">
        <f t="array" ref="L268">Ikäryhmähinnat[Ikä 7–12]*Ikärakenne[[#This Row],[7–12-vuotiaat]]</f>
        <v>1192168.3700000001</v>
      </c>
      <c r="M268" s="136" cm="1">
        <f t="array" ref="M268">Ikäryhmähinnat[Ikä 13–15]*Ikärakenne[[#This Row],[13–15-vuotiaat]]</f>
        <v>935404.02</v>
      </c>
      <c r="N268" s="136" cm="1">
        <f t="array" ref="N268">Ikäryhmähinnat[Ikä 16+]*Ikärakenne[[#This Row],[16 vuotta täyttäneet]]</f>
        <v>196607.91999999998</v>
      </c>
      <c r="O268" s="136" cm="1">
        <f t="array" ref="O268">Ikäryhmähinnat[Ikä 18-64]*Ikärakenne[[#This Row],[18–64-vuotiaat]]</f>
        <v>121538.56</v>
      </c>
      <c r="P268" s="178">
        <f>SUM(Ikärakenne[[#This Row],[Ikä 0–5]:[Ikä 18-64]])</f>
        <v>3434597.89</v>
      </c>
    </row>
    <row r="269" spans="1:16" x14ac:dyDescent="0.25">
      <c r="A269" s="127">
        <v>857</v>
      </c>
      <c r="B269" s="124" t="s">
        <v>274</v>
      </c>
      <c r="C269" s="38">
        <f>SUM(Ikärakenne[[#This Row],[0–5-vuotiaat]:[16 vuotta täyttäneet]])</f>
        <v>2311</v>
      </c>
      <c r="D269" s="41">
        <v>58</v>
      </c>
      <c r="E269" s="41">
        <v>8</v>
      </c>
      <c r="F269" s="41">
        <v>105</v>
      </c>
      <c r="G269" s="41">
        <v>62</v>
      </c>
      <c r="H269" s="41">
        <v>2078</v>
      </c>
      <c r="I269" s="41">
        <v>1078</v>
      </c>
      <c r="J269" s="136" cm="1">
        <f t="array" ref="J269">Ikäryhmähinnat[Ikä 0–5]*Ikärakenne[[#This Row],[0–5-vuotiaat]]</f>
        <v>509217.38</v>
      </c>
      <c r="K269" s="136" cm="1">
        <f t="array" ref="K269">Ikäryhmähinnat[Ikä 6]*Ikärakenne[[#This Row],[6 vuotiaat]]</f>
        <v>74687.039999999994</v>
      </c>
      <c r="L269" s="136" cm="1">
        <f t="array" ref="L269">Ikäryhmähinnat[Ikä 7–12]*Ikärakenne[[#This Row],[7–12-vuotiaat]]</f>
        <v>840118.65</v>
      </c>
      <c r="M269" s="136" cm="1">
        <f t="array" ref="M269">Ikäryhmähinnat[Ikä 13–15]*Ikärakenne[[#This Row],[13–15-vuotiaat]]</f>
        <v>840507.96</v>
      </c>
      <c r="N269" s="136" cm="1">
        <f t="array" ref="N269">Ikäryhmähinnat[Ikä 16+]*Ikärakenne[[#This Row],[16 vuotta täyttäneet]]</f>
        <v>142800.16</v>
      </c>
      <c r="O269" s="136" cm="1">
        <f t="array" ref="O269">Ikäryhmähinnat[Ikä 18-64]*Ikärakenne[[#This Row],[18–64-vuotiaat]]</f>
        <v>93052.959999999992</v>
      </c>
      <c r="P269" s="178">
        <f>SUM(Ikärakenne[[#This Row],[Ikä 0–5]:[Ikä 18-64]])</f>
        <v>2500384.1500000004</v>
      </c>
    </row>
    <row r="270" spans="1:16" x14ac:dyDescent="0.25">
      <c r="A270" s="127">
        <v>858</v>
      </c>
      <c r="B270" s="124" t="s">
        <v>275</v>
      </c>
      <c r="C270" s="38">
        <f>SUM(Ikärakenne[[#This Row],[0–5-vuotiaat]:[16 vuotta täyttäneet]])</f>
        <v>42225</v>
      </c>
      <c r="D270" s="41">
        <v>2407</v>
      </c>
      <c r="E270" s="41">
        <v>433</v>
      </c>
      <c r="F270" s="41">
        <v>3066</v>
      </c>
      <c r="G270" s="41">
        <v>1769</v>
      </c>
      <c r="H270" s="41">
        <v>34550</v>
      </c>
      <c r="I270" s="41">
        <v>25332</v>
      </c>
      <c r="J270" s="136" cm="1">
        <f t="array" ref="J270">Ikäryhmähinnat[Ikä 0–5]*Ikärakenne[[#This Row],[0–5-vuotiaat]]</f>
        <v>21132521.27</v>
      </c>
      <c r="K270" s="136" cm="1">
        <f t="array" ref="K270">Ikäryhmähinnat[Ikä 6]*Ikärakenne[[#This Row],[6 vuotiaat]]</f>
        <v>4042436.0399999996</v>
      </c>
      <c r="L270" s="136" cm="1">
        <f t="array" ref="L270">Ikäryhmähinnat[Ikä 7–12]*Ikärakenne[[#This Row],[7–12-vuotiaat]]</f>
        <v>24531464.580000002</v>
      </c>
      <c r="M270" s="136" cm="1">
        <f t="array" ref="M270">Ikäryhmähinnat[Ikä 13–15]*Ikärakenne[[#This Row],[13–15-vuotiaat]]</f>
        <v>23981590.02</v>
      </c>
      <c r="N270" s="136" cm="1">
        <f t="array" ref="N270">Ikäryhmähinnat[Ikä 16+]*Ikärakenne[[#This Row],[16 vuotta täyttäneet]]</f>
        <v>2374276</v>
      </c>
      <c r="O270" s="136" cm="1">
        <f t="array" ref="O270">Ikäryhmähinnat[Ikä 18-64]*Ikärakenne[[#This Row],[18–64-vuotiaat]]</f>
        <v>2186658.2399999998</v>
      </c>
      <c r="P270" s="178">
        <f>SUM(Ikärakenne[[#This Row],[Ikä 0–5]:[Ikä 18-64]])</f>
        <v>78248946.149999991</v>
      </c>
    </row>
    <row r="271" spans="1:16" x14ac:dyDescent="0.25">
      <c r="A271" s="127">
        <v>859</v>
      </c>
      <c r="B271" s="124" t="s">
        <v>276</v>
      </c>
      <c r="C271" s="38">
        <f>SUM(Ikärakenne[[#This Row],[0–5-vuotiaat]:[16 vuotta täyttäneet]])</f>
        <v>6501</v>
      </c>
      <c r="D271" s="41">
        <v>573</v>
      </c>
      <c r="E271" s="41">
        <v>117</v>
      </c>
      <c r="F271" s="41">
        <v>807</v>
      </c>
      <c r="G271" s="41">
        <v>438</v>
      </c>
      <c r="H271" s="41">
        <v>4566</v>
      </c>
      <c r="I271" s="41">
        <v>3275</v>
      </c>
      <c r="J271" s="136" cm="1">
        <f t="array" ref="J271">Ikäryhmähinnat[Ikä 0–5]*Ikärakenne[[#This Row],[0–5-vuotiaat]]</f>
        <v>5030716.53</v>
      </c>
      <c r="K271" s="136" cm="1">
        <f t="array" ref="K271">Ikäryhmähinnat[Ikä 6]*Ikärakenne[[#This Row],[6 vuotiaat]]</f>
        <v>1092297.96</v>
      </c>
      <c r="L271" s="136" cm="1">
        <f t="array" ref="L271">Ikäryhmähinnat[Ikä 7–12]*Ikärakenne[[#This Row],[7–12-vuotiaat]]</f>
        <v>6456911.9100000001</v>
      </c>
      <c r="M271" s="136" cm="1">
        <f t="array" ref="M271">Ikäryhmähinnat[Ikä 13–15]*Ikärakenne[[#This Row],[13–15-vuotiaat]]</f>
        <v>5937782.04</v>
      </c>
      <c r="N271" s="136" cm="1">
        <f t="array" ref="N271">Ikäryhmähinnat[Ikä 16+]*Ikärakenne[[#This Row],[16 vuotta täyttäneet]]</f>
        <v>313775.52</v>
      </c>
      <c r="O271" s="136" cm="1">
        <f t="array" ref="O271">Ikäryhmähinnat[Ikä 18-64]*Ikärakenne[[#This Row],[18–64-vuotiaat]]</f>
        <v>282698</v>
      </c>
      <c r="P271" s="178">
        <f>SUM(Ikärakenne[[#This Row],[Ikä 0–5]:[Ikä 18-64]])</f>
        <v>19114181.960000001</v>
      </c>
    </row>
    <row r="272" spans="1:16" x14ac:dyDescent="0.25">
      <c r="A272" s="127">
        <v>886</v>
      </c>
      <c r="B272" s="124" t="s">
        <v>277</v>
      </c>
      <c r="C272" s="38">
        <f>SUM(Ikärakenne[[#This Row],[0–5-vuotiaat]:[16 vuotta täyttäneet]])</f>
        <v>12382</v>
      </c>
      <c r="D272" s="41">
        <v>610</v>
      </c>
      <c r="E272" s="41">
        <v>107</v>
      </c>
      <c r="F272" s="41">
        <v>896</v>
      </c>
      <c r="G272" s="41">
        <v>504</v>
      </c>
      <c r="H272" s="41">
        <v>10265</v>
      </c>
      <c r="I272" s="41">
        <v>6462</v>
      </c>
      <c r="J272" s="136" cm="1">
        <f t="array" ref="J272">Ikäryhmähinnat[Ikä 0–5]*Ikärakenne[[#This Row],[0–5-vuotiaat]]</f>
        <v>5355562.1000000006</v>
      </c>
      <c r="K272" s="136" cm="1">
        <f t="array" ref="K272">Ikäryhmähinnat[Ikä 6]*Ikärakenne[[#This Row],[6 vuotiaat]]</f>
        <v>998939.15999999992</v>
      </c>
      <c r="L272" s="136" cm="1">
        <f t="array" ref="L272">Ikäryhmähinnat[Ikä 7–12]*Ikärakenne[[#This Row],[7–12-vuotiaat]]</f>
        <v>7169012.4800000004</v>
      </c>
      <c r="M272" s="136" cm="1">
        <f t="array" ref="M272">Ikäryhmähinnat[Ikä 13–15]*Ikärakenne[[#This Row],[13–15-vuotiaat]]</f>
        <v>6832516.3200000003</v>
      </c>
      <c r="N272" s="136" cm="1">
        <f t="array" ref="N272">Ikäryhmähinnat[Ikä 16+]*Ikärakenne[[#This Row],[16 vuotta täyttäneet]]</f>
        <v>705410.8</v>
      </c>
      <c r="O272" s="136" cm="1">
        <f t="array" ref="O272">Ikäryhmähinnat[Ikä 18-64]*Ikärakenne[[#This Row],[18–64-vuotiaat]]</f>
        <v>557799.84</v>
      </c>
      <c r="P272" s="178">
        <f>SUM(Ikärakenne[[#This Row],[Ikä 0–5]:[Ikä 18-64]])</f>
        <v>21619240.700000003</v>
      </c>
    </row>
    <row r="273" spans="1:16" x14ac:dyDescent="0.25">
      <c r="A273" s="127">
        <v>887</v>
      </c>
      <c r="B273" s="124" t="s">
        <v>278</v>
      </c>
      <c r="C273" s="38">
        <f>SUM(Ikärakenne[[#This Row],[0–5-vuotiaat]:[16 vuotta täyttäneet]])</f>
        <v>4493</v>
      </c>
      <c r="D273" s="41">
        <v>159</v>
      </c>
      <c r="E273" s="41">
        <v>38</v>
      </c>
      <c r="F273" s="41">
        <v>242</v>
      </c>
      <c r="G273" s="41">
        <v>132</v>
      </c>
      <c r="H273" s="41">
        <v>3922</v>
      </c>
      <c r="I273" s="41">
        <v>2247</v>
      </c>
      <c r="J273" s="136" cm="1">
        <f t="array" ref="J273">Ikäryhmähinnat[Ikä 0–5]*Ikärakenne[[#This Row],[0–5-vuotiaat]]</f>
        <v>1395957.99</v>
      </c>
      <c r="K273" s="136" cm="1">
        <f t="array" ref="K273">Ikäryhmähinnat[Ikä 6]*Ikärakenne[[#This Row],[6 vuotiaat]]</f>
        <v>354763.43999999994</v>
      </c>
      <c r="L273" s="136" cm="1">
        <f t="array" ref="L273">Ikäryhmähinnat[Ikä 7–12]*Ikärakenne[[#This Row],[7–12-vuotiaat]]</f>
        <v>1936273.46</v>
      </c>
      <c r="M273" s="136" cm="1">
        <f t="array" ref="M273">Ikäryhmähinnat[Ikä 13–15]*Ikärakenne[[#This Row],[13–15-vuotiaat]]</f>
        <v>1789468.56</v>
      </c>
      <c r="N273" s="136" cm="1">
        <f t="array" ref="N273">Ikäryhmähinnat[Ikä 16+]*Ikärakenne[[#This Row],[16 vuotta täyttäneet]]</f>
        <v>269519.83999999997</v>
      </c>
      <c r="O273" s="136" cm="1">
        <f t="array" ref="O273">Ikäryhmähinnat[Ikä 18-64]*Ikärakenne[[#This Row],[18–64-vuotiaat]]</f>
        <v>193961.03999999998</v>
      </c>
      <c r="P273" s="178">
        <f>SUM(Ikärakenne[[#This Row],[Ikä 0–5]:[Ikä 18-64]])</f>
        <v>5939944.3299999991</v>
      </c>
    </row>
    <row r="274" spans="1:16" x14ac:dyDescent="0.25">
      <c r="A274" s="127">
        <v>889</v>
      </c>
      <c r="B274" s="124" t="s">
        <v>279</v>
      </c>
      <c r="C274" s="38">
        <f>SUM(Ikärakenne[[#This Row],[0–5-vuotiaat]:[16 vuotta täyttäneet]])</f>
        <v>2466</v>
      </c>
      <c r="D274" s="41">
        <v>105</v>
      </c>
      <c r="E274" s="41">
        <v>16</v>
      </c>
      <c r="F274" s="41">
        <v>172</v>
      </c>
      <c r="G274" s="41">
        <v>96</v>
      </c>
      <c r="H274" s="41">
        <v>2077</v>
      </c>
      <c r="I274" s="41">
        <v>1190</v>
      </c>
      <c r="J274" s="136" cm="1">
        <f t="array" ref="J274">Ikäryhmähinnat[Ikä 0–5]*Ikärakenne[[#This Row],[0–5-vuotiaat]]</f>
        <v>921859.05</v>
      </c>
      <c r="K274" s="136" cm="1">
        <f t="array" ref="K274">Ikäryhmähinnat[Ikä 6]*Ikärakenne[[#This Row],[6 vuotiaat]]</f>
        <v>149374.07999999999</v>
      </c>
      <c r="L274" s="136" cm="1">
        <f t="array" ref="L274">Ikäryhmähinnat[Ikä 7–12]*Ikärakenne[[#This Row],[7–12-vuotiaat]]</f>
        <v>1376194.36</v>
      </c>
      <c r="M274" s="136" cm="1">
        <f t="array" ref="M274">Ikäryhmähinnat[Ikä 13–15]*Ikärakenne[[#This Row],[13–15-vuotiaat]]</f>
        <v>1301431.68</v>
      </c>
      <c r="N274" s="136" cm="1">
        <f t="array" ref="N274">Ikäryhmähinnat[Ikä 16+]*Ikärakenne[[#This Row],[16 vuotta täyttäneet]]</f>
        <v>142731.44</v>
      </c>
      <c r="O274" s="136" cm="1">
        <f t="array" ref="O274">Ikäryhmähinnat[Ikä 18-64]*Ikärakenne[[#This Row],[18–64-vuotiaat]]</f>
        <v>102720.79999999999</v>
      </c>
      <c r="P274" s="178">
        <f>SUM(Ikärakenne[[#This Row],[Ikä 0–5]:[Ikä 18-64]])</f>
        <v>3994311.4099999997</v>
      </c>
    </row>
    <row r="275" spans="1:16" x14ac:dyDescent="0.25">
      <c r="A275" s="127">
        <v>890</v>
      </c>
      <c r="B275" s="124" t="s">
        <v>280</v>
      </c>
      <c r="C275" s="38">
        <f>SUM(Ikärakenne[[#This Row],[0–5-vuotiaat]:[16 vuotta täyttäneet]])</f>
        <v>1137</v>
      </c>
      <c r="D275" s="41">
        <v>50</v>
      </c>
      <c r="E275" s="41">
        <v>8</v>
      </c>
      <c r="F275" s="41">
        <v>55</v>
      </c>
      <c r="G275" s="41">
        <v>33</v>
      </c>
      <c r="H275" s="41">
        <v>991</v>
      </c>
      <c r="I275" s="41">
        <v>603</v>
      </c>
      <c r="J275" s="136" cm="1">
        <f t="array" ref="J275">Ikäryhmähinnat[Ikä 0–5]*Ikärakenne[[#This Row],[0–5-vuotiaat]]</f>
        <v>438980.5</v>
      </c>
      <c r="K275" s="136" cm="1">
        <f t="array" ref="K275">Ikäryhmähinnat[Ikä 6]*Ikärakenne[[#This Row],[6 vuotiaat]]</f>
        <v>74687.039999999994</v>
      </c>
      <c r="L275" s="136" cm="1">
        <f t="array" ref="L275">Ikäryhmähinnat[Ikä 7–12]*Ikärakenne[[#This Row],[7–12-vuotiaat]]</f>
        <v>440062.15</v>
      </c>
      <c r="M275" s="136" cm="1">
        <f t="array" ref="M275">Ikäryhmähinnat[Ikä 13–15]*Ikärakenne[[#This Row],[13–15-vuotiaat]]</f>
        <v>447367.14</v>
      </c>
      <c r="N275" s="136" cm="1">
        <f t="array" ref="N275">Ikäryhmähinnat[Ikä 16+]*Ikärakenne[[#This Row],[16 vuotta täyttäneet]]</f>
        <v>68101.52</v>
      </c>
      <c r="O275" s="136" cm="1">
        <f t="array" ref="O275">Ikäryhmähinnat[Ikä 18-64]*Ikärakenne[[#This Row],[18–64-vuotiaat]]</f>
        <v>52050.96</v>
      </c>
      <c r="P275" s="178">
        <f>SUM(Ikärakenne[[#This Row],[Ikä 0–5]:[Ikä 18-64]])</f>
        <v>1521249.31</v>
      </c>
    </row>
    <row r="276" spans="1:16" x14ac:dyDescent="0.25">
      <c r="A276" s="127">
        <v>892</v>
      </c>
      <c r="B276" s="124" t="s">
        <v>281</v>
      </c>
      <c r="C276" s="38">
        <f>SUM(Ikärakenne[[#This Row],[0–5-vuotiaat]:[16 vuotta täyttäneet]])</f>
        <v>3657</v>
      </c>
      <c r="D276" s="41">
        <v>301</v>
      </c>
      <c r="E276" s="41">
        <v>59</v>
      </c>
      <c r="F276" s="41">
        <v>376</v>
      </c>
      <c r="G276" s="41">
        <v>211</v>
      </c>
      <c r="H276" s="41">
        <v>2710</v>
      </c>
      <c r="I276" s="41">
        <v>1830</v>
      </c>
      <c r="J276" s="136" cm="1">
        <f t="array" ref="J276">Ikäryhmähinnat[Ikä 0–5]*Ikärakenne[[#This Row],[0–5-vuotiaat]]</f>
        <v>2642662.6100000003</v>
      </c>
      <c r="K276" s="136" cm="1">
        <f t="array" ref="K276">Ikäryhmähinnat[Ikä 6]*Ikärakenne[[#This Row],[6 vuotiaat]]</f>
        <v>550816.91999999993</v>
      </c>
      <c r="L276" s="136" cm="1">
        <f t="array" ref="L276">Ikäryhmähinnat[Ikä 7–12]*Ikärakenne[[#This Row],[7–12-vuotiaat]]</f>
        <v>3008424.88</v>
      </c>
      <c r="M276" s="136" cm="1">
        <f t="array" ref="M276">Ikäryhmähinnat[Ikä 13–15]*Ikärakenne[[#This Row],[13–15-vuotiaat]]</f>
        <v>2860438.38</v>
      </c>
      <c r="N276" s="136" cm="1">
        <f t="array" ref="N276">Ikäryhmähinnat[Ikä 16+]*Ikärakenne[[#This Row],[16 vuotta täyttäneet]]</f>
        <v>186231.19999999998</v>
      </c>
      <c r="O276" s="136" cm="1">
        <f t="array" ref="O276">Ikäryhmähinnat[Ikä 18-64]*Ikärakenne[[#This Row],[18–64-vuotiaat]]</f>
        <v>157965.59999999998</v>
      </c>
      <c r="P276" s="178">
        <f>SUM(Ikärakenne[[#This Row],[Ikä 0–5]:[Ikä 18-64]])</f>
        <v>9406539.589999998</v>
      </c>
    </row>
    <row r="277" spans="1:16" x14ac:dyDescent="0.25">
      <c r="A277" s="127">
        <v>893</v>
      </c>
      <c r="B277" s="124" t="s">
        <v>282</v>
      </c>
      <c r="C277" s="38">
        <f>SUM(Ikärakenne[[#This Row],[0–5-vuotiaat]:[16 vuotta täyttäneet]])</f>
        <v>7439</v>
      </c>
      <c r="D277" s="41">
        <v>451</v>
      </c>
      <c r="E277" s="41">
        <v>72</v>
      </c>
      <c r="F277" s="41">
        <v>572</v>
      </c>
      <c r="G277" s="41">
        <v>292</v>
      </c>
      <c r="H277" s="41">
        <v>6052</v>
      </c>
      <c r="I277" s="41">
        <v>3872</v>
      </c>
      <c r="J277" s="136" cm="1">
        <f t="array" ref="J277">Ikäryhmähinnat[Ikä 0–5]*Ikärakenne[[#This Row],[0–5-vuotiaat]]</f>
        <v>3959604.1100000003</v>
      </c>
      <c r="K277" s="136" cm="1">
        <f t="array" ref="K277">Ikäryhmähinnat[Ikä 6]*Ikärakenne[[#This Row],[6 vuotiaat]]</f>
        <v>672183.36</v>
      </c>
      <c r="L277" s="136" cm="1">
        <f t="array" ref="L277">Ikäryhmähinnat[Ikä 7–12]*Ikärakenne[[#This Row],[7–12-vuotiaat]]</f>
        <v>4576646.3600000003</v>
      </c>
      <c r="M277" s="136" cm="1">
        <f t="array" ref="M277">Ikäryhmähinnat[Ikä 13–15]*Ikärakenne[[#This Row],[13–15-vuotiaat]]</f>
        <v>3958521.36</v>
      </c>
      <c r="N277" s="136" cm="1">
        <f t="array" ref="N277">Ikäryhmähinnat[Ikä 16+]*Ikärakenne[[#This Row],[16 vuotta täyttäneet]]</f>
        <v>415893.44</v>
      </c>
      <c r="O277" s="136" cm="1">
        <f t="array" ref="O277">Ikäryhmähinnat[Ikä 18-64]*Ikärakenne[[#This Row],[18–64-vuotiaat]]</f>
        <v>334231.03999999998</v>
      </c>
      <c r="P277" s="178">
        <f>SUM(Ikärakenne[[#This Row],[Ikä 0–5]:[Ikä 18-64]])</f>
        <v>13917079.67</v>
      </c>
    </row>
    <row r="278" spans="1:16" x14ac:dyDescent="0.25">
      <c r="A278" s="127">
        <v>895</v>
      </c>
      <c r="B278" s="124" t="s">
        <v>283</v>
      </c>
      <c r="C278" s="38">
        <f>SUM(Ikärakenne[[#This Row],[0–5-vuotiaat]:[16 vuotta täyttäneet]])</f>
        <v>14814</v>
      </c>
      <c r="D278" s="41">
        <v>597</v>
      </c>
      <c r="E278" s="41">
        <v>112</v>
      </c>
      <c r="F278" s="41">
        <v>855</v>
      </c>
      <c r="G278" s="41">
        <v>467</v>
      </c>
      <c r="H278" s="41">
        <v>12783</v>
      </c>
      <c r="I278" s="41">
        <v>7785</v>
      </c>
      <c r="J278" s="136" cm="1">
        <f t="array" ref="J278">Ikäryhmähinnat[Ikä 0–5]*Ikärakenne[[#This Row],[0–5-vuotiaat]]</f>
        <v>5241427.17</v>
      </c>
      <c r="K278" s="136" cm="1">
        <f t="array" ref="K278">Ikäryhmähinnat[Ikä 6]*Ikärakenne[[#This Row],[6 vuotiaat]]</f>
        <v>1045618.5599999999</v>
      </c>
      <c r="L278" s="136" cm="1">
        <f t="array" ref="L278">Ikäryhmähinnat[Ikä 7–12]*Ikärakenne[[#This Row],[7–12-vuotiaat]]</f>
        <v>6840966.1500000004</v>
      </c>
      <c r="M278" s="136" cm="1">
        <f t="array" ref="M278">Ikäryhmähinnat[Ikä 13–15]*Ikärakenne[[#This Row],[13–15-vuotiaat]]</f>
        <v>6330922.8600000003</v>
      </c>
      <c r="N278" s="136" cm="1">
        <f t="array" ref="N278">Ikäryhmähinnat[Ikä 16+]*Ikärakenne[[#This Row],[16 vuotta täyttäneet]]</f>
        <v>878447.76</v>
      </c>
      <c r="O278" s="136" cm="1">
        <f t="array" ref="O278">Ikäryhmähinnat[Ikä 18-64]*Ikärakenne[[#This Row],[18–64-vuotiaat]]</f>
        <v>672001.2</v>
      </c>
      <c r="P278" s="178">
        <f>SUM(Ikärakenne[[#This Row],[Ikä 0–5]:[Ikä 18-64]])</f>
        <v>21009383.699999999</v>
      </c>
    </row>
    <row r="279" spans="1:16" x14ac:dyDescent="0.25">
      <c r="A279" s="127">
        <v>905</v>
      </c>
      <c r="B279" s="124" t="s">
        <v>284</v>
      </c>
      <c r="C279" s="38">
        <f>SUM(Ikärakenne[[#This Row],[0–5-vuotiaat]:[16 vuotta täyttäneet]])</f>
        <v>70361</v>
      </c>
      <c r="D279" s="41">
        <v>3354</v>
      </c>
      <c r="E279" s="41">
        <v>589</v>
      </c>
      <c r="F279" s="41">
        <v>4281</v>
      </c>
      <c r="G279" s="41">
        <v>2249</v>
      </c>
      <c r="H279" s="41">
        <v>59888</v>
      </c>
      <c r="I279" s="41">
        <v>43929</v>
      </c>
      <c r="J279" s="136" cm="1">
        <f t="array" ref="J279">Ikäryhmähinnat[Ikä 0–5]*Ikärakenne[[#This Row],[0–5-vuotiaat]]</f>
        <v>29446811.940000001</v>
      </c>
      <c r="K279" s="136" cm="1">
        <f t="array" ref="K279">Ikäryhmähinnat[Ikä 6]*Ikärakenne[[#This Row],[6 vuotiaat]]</f>
        <v>5498833.3199999994</v>
      </c>
      <c r="L279" s="136" cm="1">
        <f t="array" ref="L279">Ikäryhmähinnat[Ikä 7–12]*Ikärakenne[[#This Row],[7–12-vuotiaat]]</f>
        <v>34252837.530000001</v>
      </c>
      <c r="M279" s="136" cm="1">
        <f t="array" ref="M279">Ikäryhmähinnat[Ikä 13–15]*Ikärakenne[[#This Row],[13–15-vuotiaat]]</f>
        <v>30488748.419999998</v>
      </c>
      <c r="N279" s="136" cm="1">
        <f t="array" ref="N279">Ikäryhmähinnat[Ikä 16+]*Ikärakenne[[#This Row],[16 vuotta täyttäneet]]</f>
        <v>4115503.36</v>
      </c>
      <c r="O279" s="136" cm="1">
        <f t="array" ref="O279">Ikäryhmähinnat[Ikä 18-64]*Ikärakenne[[#This Row],[18–64-vuotiaat]]</f>
        <v>3791951.28</v>
      </c>
      <c r="P279" s="178">
        <f>SUM(Ikärakenne[[#This Row],[Ikä 0–5]:[Ikä 18-64]])</f>
        <v>107594685.84999999</v>
      </c>
    </row>
    <row r="280" spans="1:16" x14ac:dyDescent="0.25">
      <c r="A280" s="127">
        <v>908</v>
      </c>
      <c r="B280" s="124" t="s">
        <v>285</v>
      </c>
      <c r="C280" s="38">
        <f>SUM(Ikärakenne[[#This Row],[0–5-vuotiaat]:[16 vuotta täyttäneet]])</f>
        <v>20847</v>
      </c>
      <c r="D280" s="41">
        <v>901</v>
      </c>
      <c r="E280" s="41">
        <v>189</v>
      </c>
      <c r="F280" s="41">
        <v>1354</v>
      </c>
      <c r="G280" s="41">
        <v>785</v>
      </c>
      <c r="H280" s="41">
        <v>17618</v>
      </c>
      <c r="I280" s="41">
        <v>11189</v>
      </c>
      <c r="J280" s="136" cm="1">
        <f t="array" ref="J280">Ikäryhmähinnat[Ikä 0–5]*Ikärakenne[[#This Row],[0–5-vuotiaat]]</f>
        <v>7910428.6100000003</v>
      </c>
      <c r="K280" s="136" cm="1">
        <f t="array" ref="K280">Ikäryhmähinnat[Ikä 6]*Ikärakenne[[#This Row],[6 vuotiaat]]</f>
        <v>1764481.3199999998</v>
      </c>
      <c r="L280" s="136" cm="1">
        <f t="array" ref="L280">Ikäryhmähinnat[Ikä 7–12]*Ikärakenne[[#This Row],[7–12-vuotiaat]]</f>
        <v>10833530.02</v>
      </c>
      <c r="M280" s="136" cm="1">
        <f t="array" ref="M280">Ikäryhmähinnat[Ikä 13–15]*Ikärakenne[[#This Row],[13–15-vuotiaat]]</f>
        <v>10641915.300000001</v>
      </c>
      <c r="N280" s="136" cm="1">
        <f t="array" ref="N280">Ikäryhmähinnat[Ikä 16+]*Ikärakenne[[#This Row],[16 vuotta täyttäneet]]</f>
        <v>1210708.96</v>
      </c>
      <c r="O280" s="136" cm="1">
        <f t="array" ref="O280">Ikäryhmähinnat[Ikä 18-64]*Ikärakenne[[#This Row],[18–64-vuotiaat]]</f>
        <v>965834.48</v>
      </c>
      <c r="P280" s="178">
        <f>SUM(Ikärakenne[[#This Row],[Ikä 0–5]:[Ikä 18-64]])</f>
        <v>33326898.690000001</v>
      </c>
    </row>
    <row r="281" spans="1:16" x14ac:dyDescent="0.25">
      <c r="A281" s="127">
        <v>915</v>
      </c>
      <c r="B281" s="124" t="s">
        <v>286</v>
      </c>
      <c r="C281" s="38">
        <f>SUM(Ikärakenne[[#This Row],[0–5-vuotiaat]:[16 vuotta täyttäneet]])</f>
        <v>19669</v>
      </c>
      <c r="D281" s="41">
        <v>706</v>
      </c>
      <c r="E281" s="41">
        <v>131</v>
      </c>
      <c r="F281" s="41">
        <v>966</v>
      </c>
      <c r="G281" s="41">
        <v>549</v>
      </c>
      <c r="H281" s="41">
        <v>17317</v>
      </c>
      <c r="I281" s="41">
        <v>10202</v>
      </c>
      <c r="J281" s="136" cm="1">
        <f t="array" ref="J281">Ikäryhmähinnat[Ikä 0–5]*Ikärakenne[[#This Row],[0–5-vuotiaat]]</f>
        <v>6198404.6600000001</v>
      </c>
      <c r="K281" s="136" cm="1">
        <f t="array" ref="K281">Ikäryhmähinnat[Ikä 6]*Ikärakenne[[#This Row],[6 vuotiaat]]</f>
        <v>1223000.2799999998</v>
      </c>
      <c r="L281" s="136" cm="1">
        <f t="array" ref="L281">Ikäryhmähinnat[Ikä 7–12]*Ikärakenne[[#This Row],[7–12-vuotiaat]]</f>
        <v>7729091.5800000001</v>
      </c>
      <c r="M281" s="136" cm="1">
        <f t="array" ref="M281">Ikäryhmähinnat[Ikä 13–15]*Ikärakenne[[#This Row],[13–15-vuotiaat]]</f>
        <v>7442562.4199999999</v>
      </c>
      <c r="N281" s="136" cm="1">
        <f t="array" ref="N281">Ikäryhmähinnat[Ikä 16+]*Ikärakenne[[#This Row],[16 vuotta täyttäneet]]</f>
        <v>1190024.24</v>
      </c>
      <c r="O281" s="136" cm="1">
        <f t="array" ref="O281">Ikäryhmähinnat[Ikä 18-64]*Ikärakenne[[#This Row],[18–64-vuotiaat]]</f>
        <v>880636.6399999999</v>
      </c>
      <c r="P281" s="178">
        <f>SUM(Ikärakenne[[#This Row],[Ikä 0–5]:[Ikä 18-64]])</f>
        <v>24663719.819999997</v>
      </c>
    </row>
    <row r="282" spans="1:16" x14ac:dyDescent="0.25">
      <c r="A282" s="127">
        <v>918</v>
      </c>
      <c r="B282" s="124" t="s">
        <v>287</v>
      </c>
      <c r="C282" s="38">
        <f>SUM(Ikärakenne[[#This Row],[0–5-vuotiaat]:[16 vuotta täyttäneet]])</f>
        <v>2246</v>
      </c>
      <c r="D282" s="41">
        <v>107</v>
      </c>
      <c r="E282" s="41">
        <v>22</v>
      </c>
      <c r="F282" s="41">
        <v>131</v>
      </c>
      <c r="G282" s="41">
        <v>74</v>
      </c>
      <c r="H282" s="41">
        <v>1912</v>
      </c>
      <c r="I282" s="41">
        <v>1184</v>
      </c>
      <c r="J282" s="136" cm="1">
        <f t="array" ref="J282">Ikäryhmähinnat[Ikä 0–5]*Ikärakenne[[#This Row],[0–5-vuotiaat]]</f>
        <v>939418.27</v>
      </c>
      <c r="K282" s="136" cm="1">
        <f t="array" ref="K282">Ikäryhmähinnat[Ikä 6]*Ikärakenne[[#This Row],[6 vuotiaat]]</f>
        <v>205389.36</v>
      </c>
      <c r="L282" s="136" cm="1">
        <f t="array" ref="L282">Ikäryhmähinnat[Ikä 7–12]*Ikärakenne[[#This Row],[7–12-vuotiaat]]</f>
        <v>1048148.03</v>
      </c>
      <c r="M282" s="136" cm="1">
        <f t="array" ref="M282">Ikäryhmähinnat[Ikä 13–15]*Ikärakenne[[#This Row],[13–15-vuotiaat]]</f>
        <v>1003186.92</v>
      </c>
      <c r="N282" s="136" cm="1">
        <f t="array" ref="N282">Ikäryhmähinnat[Ikä 16+]*Ikärakenne[[#This Row],[16 vuotta täyttäneet]]</f>
        <v>131392.63999999998</v>
      </c>
      <c r="O282" s="136" cm="1">
        <f t="array" ref="O282">Ikäryhmähinnat[Ikä 18-64]*Ikärakenne[[#This Row],[18–64-vuotiaat]]</f>
        <v>102202.87999999999</v>
      </c>
      <c r="P282" s="178">
        <f>SUM(Ikärakenne[[#This Row],[Ikä 0–5]:[Ikä 18-64]])</f>
        <v>3429738.1</v>
      </c>
    </row>
    <row r="283" spans="1:16" x14ac:dyDescent="0.25">
      <c r="A283" s="127">
        <v>921</v>
      </c>
      <c r="B283" s="124" t="s">
        <v>288</v>
      </c>
      <c r="C283" s="38">
        <f>SUM(Ikärakenne[[#This Row],[0–5-vuotiaat]:[16 vuotta täyttäneet]])</f>
        <v>1851</v>
      </c>
      <c r="D283" s="41">
        <v>44</v>
      </c>
      <c r="E283" s="41">
        <v>9</v>
      </c>
      <c r="F283" s="41">
        <v>68</v>
      </c>
      <c r="G283" s="41">
        <v>53</v>
      </c>
      <c r="H283" s="41">
        <v>1677</v>
      </c>
      <c r="I283" s="41">
        <v>835</v>
      </c>
      <c r="J283" s="136" cm="1">
        <f t="array" ref="J283">Ikäryhmähinnat[Ikä 0–5]*Ikärakenne[[#This Row],[0–5-vuotiaat]]</f>
        <v>386302.84</v>
      </c>
      <c r="K283" s="136" cm="1">
        <f t="array" ref="K283">Ikäryhmähinnat[Ikä 6]*Ikärakenne[[#This Row],[6 vuotiaat]]</f>
        <v>84022.92</v>
      </c>
      <c r="L283" s="136" cm="1">
        <f t="array" ref="L283">Ikäryhmähinnat[Ikä 7–12]*Ikärakenne[[#This Row],[7–12-vuotiaat]]</f>
        <v>544076.84</v>
      </c>
      <c r="M283" s="136" cm="1">
        <f t="array" ref="M283">Ikäryhmähinnat[Ikä 13–15]*Ikärakenne[[#This Row],[13–15-vuotiaat]]</f>
        <v>718498.74</v>
      </c>
      <c r="N283" s="136" cm="1">
        <f t="array" ref="N283">Ikäryhmähinnat[Ikä 16+]*Ikärakenne[[#This Row],[16 vuotta täyttäneet]]</f>
        <v>115243.44</v>
      </c>
      <c r="O283" s="136" cm="1">
        <f t="array" ref="O283">Ikäryhmähinnat[Ikä 18-64]*Ikärakenne[[#This Row],[18–64-vuotiaat]]</f>
        <v>72077.2</v>
      </c>
      <c r="P283" s="178">
        <f>SUM(Ikärakenne[[#This Row],[Ikä 0–5]:[Ikä 18-64]])</f>
        <v>1920221.9799999997</v>
      </c>
    </row>
    <row r="284" spans="1:16" x14ac:dyDescent="0.25">
      <c r="A284" s="127">
        <v>922</v>
      </c>
      <c r="B284" s="124" t="s">
        <v>289</v>
      </c>
      <c r="C284" s="38">
        <f>SUM(Ikärakenne[[#This Row],[0–5-vuotiaat]:[16 vuotta täyttäneet]])</f>
        <v>4511</v>
      </c>
      <c r="D284" s="41">
        <v>265</v>
      </c>
      <c r="E284" s="41">
        <v>49</v>
      </c>
      <c r="F284" s="41">
        <v>386</v>
      </c>
      <c r="G284" s="41">
        <v>218</v>
      </c>
      <c r="H284" s="41">
        <v>3593</v>
      </c>
      <c r="I284" s="41">
        <v>2568</v>
      </c>
      <c r="J284" s="136" cm="1">
        <f t="array" ref="J284">Ikäryhmähinnat[Ikä 0–5]*Ikärakenne[[#This Row],[0–5-vuotiaat]]</f>
        <v>2326596.6500000004</v>
      </c>
      <c r="K284" s="136" cm="1">
        <f t="array" ref="K284">Ikäryhmähinnat[Ikä 6]*Ikärakenne[[#This Row],[6 vuotiaat]]</f>
        <v>457458.11999999994</v>
      </c>
      <c r="L284" s="136" cm="1">
        <f t="array" ref="L284">Ikäryhmähinnat[Ikä 7–12]*Ikärakenne[[#This Row],[7–12-vuotiaat]]</f>
        <v>3088436.18</v>
      </c>
      <c r="M284" s="136" cm="1">
        <f t="array" ref="M284">Ikäryhmähinnat[Ikä 13–15]*Ikärakenne[[#This Row],[13–15-vuotiaat]]</f>
        <v>2955334.44</v>
      </c>
      <c r="N284" s="136" cm="1">
        <f t="array" ref="N284">Ikäryhmähinnat[Ikä 16+]*Ikärakenne[[#This Row],[16 vuotta täyttäneet]]</f>
        <v>246910.96</v>
      </c>
      <c r="O284" s="136" cm="1">
        <f t="array" ref="O284">Ikäryhmähinnat[Ikä 18-64]*Ikärakenne[[#This Row],[18–64-vuotiaat]]</f>
        <v>221669.75999999998</v>
      </c>
      <c r="P284" s="178">
        <f>SUM(Ikärakenne[[#This Row],[Ikä 0–5]:[Ikä 18-64]])</f>
        <v>9296406.1100000013</v>
      </c>
    </row>
    <row r="285" spans="1:16" x14ac:dyDescent="0.25">
      <c r="A285" s="127">
        <v>924</v>
      </c>
      <c r="B285" s="124" t="s">
        <v>290</v>
      </c>
      <c r="C285" s="38">
        <f>SUM(Ikärakenne[[#This Row],[0–5-vuotiaat]:[16 vuotta täyttäneet]])</f>
        <v>2931</v>
      </c>
      <c r="D285" s="41">
        <v>124</v>
      </c>
      <c r="E285" s="41">
        <v>19</v>
      </c>
      <c r="F285" s="41">
        <v>176</v>
      </c>
      <c r="G285" s="41">
        <v>119</v>
      </c>
      <c r="H285" s="41">
        <v>2493</v>
      </c>
      <c r="I285" s="41">
        <v>1444</v>
      </c>
      <c r="J285" s="136" cm="1">
        <f t="array" ref="J285">Ikäryhmähinnat[Ikä 0–5]*Ikärakenne[[#This Row],[0–5-vuotiaat]]</f>
        <v>1088671.6400000001</v>
      </c>
      <c r="K285" s="136" cm="1">
        <f t="array" ref="K285">Ikäryhmähinnat[Ikä 6]*Ikärakenne[[#This Row],[6 vuotiaat]]</f>
        <v>177381.71999999997</v>
      </c>
      <c r="L285" s="136" cm="1">
        <f t="array" ref="L285">Ikäryhmähinnat[Ikä 7–12]*Ikärakenne[[#This Row],[7–12-vuotiaat]]</f>
        <v>1408198.8800000001</v>
      </c>
      <c r="M285" s="136" cm="1">
        <f t="array" ref="M285">Ikäryhmähinnat[Ikä 13–15]*Ikärakenne[[#This Row],[13–15-vuotiaat]]</f>
        <v>1613233.02</v>
      </c>
      <c r="N285" s="136" cm="1">
        <f t="array" ref="N285">Ikäryhmähinnat[Ikä 16+]*Ikärakenne[[#This Row],[16 vuotta täyttäneet]]</f>
        <v>171318.96</v>
      </c>
      <c r="O285" s="136" cm="1">
        <f t="array" ref="O285">Ikäryhmähinnat[Ikä 18-64]*Ikärakenne[[#This Row],[18–64-vuotiaat]]</f>
        <v>124646.07999999999</v>
      </c>
      <c r="P285" s="178">
        <f>SUM(Ikärakenne[[#This Row],[Ikä 0–5]:[Ikä 18-64]])</f>
        <v>4583450.3</v>
      </c>
    </row>
    <row r="286" spans="1:16" x14ac:dyDescent="0.25">
      <c r="A286" s="127">
        <v>925</v>
      </c>
      <c r="B286" s="124" t="s">
        <v>291</v>
      </c>
      <c r="C286" s="38">
        <f>SUM(Ikärakenne[[#This Row],[0–5-vuotiaat]:[16 vuotta täyttäneet]])</f>
        <v>3352</v>
      </c>
      <c r="D286" s="41">
        <v>123</v>
      </c>
      <c r="E286" s="41">
        <v>33</v>
      </c>
      <c r="F286" s="41">
        <v>224</v>
      </c>
      <c r="G286" s="41">
        <v>136</v>
      </c>
      <c r="H286" s="41">
        <v>2836</v>
      </c>
      <c r="I286" s="41">
        <v>1796</v>
      </c>
      <c r="J286" s="136" cm="1">
        <f t="array" ref="J286">Ikäryhmähinnat[Ikä 0–5]*Ikärakenne[[#This Row],[0–5-vuotiaat]]</f>
        <v>1079892.03</v>
      </c>
      <c r="K286" s="136" cm="1">
        <f t="array" ref="K286">Ikäryhmähinnat[Ikä 6]*Ikärakenne[[#This Row],[6 vuotiaat]]</f>
        <v>308084.03999999998</v>
      </c>
      <c r="L286" s="136" cm="1">
        <f t="array" ref="L286">Ikäryhmähinnat[Ikä 7–12]*Ikärakenne[[#This Row],[7–12-vuotiaat]]</f>
        <v>1792253.12</v>
      </c>
      <c r="M286" s="136" cm="1">
        <f t="array" ref="M286">Ikäryhmähinnat[Ikä 13–15]*Ikärakenne[[#This Row],[13–15-vuotiaat]]</f>
        <v>1843694.88</v>
      </c>
      <c r="N286" s="136" cm="1">
        <f t="array" ref="N286">Ikäryhmähinnat[Ikä 16+]*Ikärakenne[[#This Row],[16 vuotta täyttäneet]]</f>
        <v>194889.91999999998</v>
      </c>
      <c r="O286" s="136" cm="1">
        <f t="array" ref="O286">Ikäryhmähinnat[Ikä 18-64]*Ikärakenne[[#This Row],[18–64-vuotiaat]]</f>
        <v>155030.72</v>
      </c>
      <c r="P286" s="178">
        <f>SUM(Ikärakenne[[#This Row],[Ikä 0–5]:[Ikä 18-64]])</f>
        <v>5373844.71</v>
      </c>
    </row>
    <row r="287" spans="1:16" x14ac:dyDescent="0.25">
      <c r="A287" s="127">
        <v>927</v>
      </c>
      <c r="B287" s="124" t="s">
        <v>292</v>
      </c>
      <c r="C287" s="38">
        <f>SUM(Ikärakenne[[#This Row],[0–5-vuotiaat]:[16 vuotta täyttäneet]])</f>
        <v>28799</v>
      </c>
      <c r="D287" s="41">
        <v>1462</v>
      </c>
      <c r="E287" s="41">
        <v>298</v>
      </c>
      <c r="F287" s="41">
        <v>2031</v>
      </c>
      <c r="G287" s="41">
        <v>1248</v>
      </c>
      <c r="H287" s="41">
        <v>23760</v>
      </c>
      <c r="I287" s="41">
        <v>16635</v>
      </c>
      <c r="J287" s="136" cm="1">
        <f t="array" ref="J287">Ikäryhmähinnat[Ikä 0–5]*Ikärakenne[[#This Row],[0–5-vuotiaat]]</f>
        <v>12835789.82</v>
      </c>
      <c r="K287" s="136" cm="1">
        <f t="array" ref="K287">Ikäryhmähinnat[Ikä 6]*Ikärakenne[[#This Row],[6 vuotiaat]]</f>
        <v>2782092.2399999998</v>
      </c>
      <c r="L287" s="136" cm="1">
        <f t="array" ref="L287">Ikäryhmähinnat[Ikä 7–12]*Ikärakenne[[#This Row],[7–12-vuotiaat]]</f>
        <v>16250295.029999999</v>
      </c>
      <c r="M287" s="136" cm="1">
        <f t="array" ref="M287">Ikäryhmähinnat[Ikä 13–15]*Ikärakenne[[#This Row],[13–15-vuotiaat]]</f>
        <v>16918611.84</v>
      </c>
      <c r="N287" s="136" cm="1">
        <f t="array" ref="N287">Ikäryhmähinnat[Ikä 16+]*Ikärakenne[[#This Row],[16 vuotta täyttäneet]]</f>
        <v>1632787.2</v>
      </c>
      <c r="O287" s="136" cm="1">
        <f t="array" ref="O287">Ikäryhmähinnat[Ikä 18-64]*Ikärakenne[[#This Row],[18–64-vuotiaat]]</f>
        <v>1435933.2</v>
      </c>
      <c r="P287" s="178">
        <f>SUM(Ikärakenne[[#This Row],[Ikä 0–5]:[Ikä 18-64]])</f>
        <v>51855509.330000006</v>
      </c>
    </row>
    <row r="288" spans="1:16" x14ac:dyDescent="0.25">
      <c r="A288" s="127">
        <v>931</v>
      </c>
      <c r="B288" s="124" t="s">
        <v>293</v>
      </c>
      <c r="C288" s="38">
        <f>SUM(Ikärakenne[[#This Row],[0–5-vuotiaat]:[16 vuotta täyttäneet]])</f>
        <v>5764</v>
      </c>
      <c r="D288" s="41">
        <v>219</v>
      </c>
      <c r="E288" s="41">
        <v>44</v>
      </c>
      <c r="F288" s="41">
        <v>278</v>
      </c>
      <c r="G288" s="41">
        <v>154</v>
      </c>
      <c r="H288" s="41">
        <v>5069</v>
      </c>
      <c r="I288" s="41">
        <v>2668</v>
      </c>
      <c r="J288" s="136" cm="1">
        <f t="array" ref="J288">Ikäryhmähinnat[Ikä 0–5]*Ikärakenne[[#This Row],[0–5-vuotiaat]]</f>
        <v>1922734.59</v>
      </c>
      <c r="K288" s="136" cm="1">
        <f t="array" ref="K288">Ikäryhmähinnat[Ikä 6]*Ikärakenne[[#This Row],[6 vuotiaat]]</f>
        <v>410778.72</v>
      </c>
      <c r="L288" s="136" cm="1">
        <f t="array" ref="L288">Ikäryhmähinnat[Ikä 7–12]*Ikärakenne[[#This Row],[7–12-vuotiaat]]</f>
        <v>2224314.14</v>
      </c>
      <c r="M288" s="136" cm="1">
        <f t="array" ref="M288">Ikäryhmähinnat[Ikä 13–15]*Ikärakenne[[#This Row],[13–15-vuotiaat]]</f>
        <v>2087713.32</v>
      </c>
      <c r="N288" s="136" cm="1">
        <f t="array" ref="N288">Ikäryhmähinnat[Ikä 16+]*Ikärakenne[[#This Row],[16 vuotta täyttäneet]]</f>
        <v>348341.68</v>
      </c>
      <c r="O288" s="136" cm="1">
        <f t="array" ref="O288">Ikäryhmähinnat[Ikä 18-64]*Ikärakenne[[#This Row],[18–64-vuotiaat]]</f>
        <v>230301.75999999998</v>
      </c>
      <c r="P288" s="178">
        <f>SUM(Ikärakenne[[#This Row],[Ikä 0–5]:[Ikä 18-64]])</f>
        <v>7224184.21</v>
      </c>
    </row>
    <row r="289" spans="1:16" x14ac:dyDescent="0.25">
      <c r="A289" s="127">
        <v>934</v>
      </c>
      <c r="B289" s="124" t="s">
        <v>294</v>
      </c>
      <c r="C289" s="38">
        <f>SUM(Ikärakenne[[#This Row],[0–5-vuotiaat]:[16 vuotta täyttäneet]])</f>
        <v>2607</v>
      </c>
      <c r="D289" s="41">
        <v>70</v>
      </c>
      <c r="E289" s="41">
        <v>15</v>
      </c>
      <c r="F289" s="41">
        <v>164</v>
      </c>
      <c r="G289" s="41">
        <v>101</v>
      </c>
      <c r="H289" s="41">
        <v>2257</v>
      </c>
      <c r="I289" s="41">
        <v>1310</v>
      </c>
      <c r="J289" s="136" cm="1">
        <f t="array" ref="J289">Ikäryhmähinnat[Ikä 0–5]*Ikärakenne[[#This Row],[0–5-vuotiaat]]</f>
        <v>614572.70000000007</v>
      </c>
      <c r="K289" s="136" cm="1">
        <f t="array" ref="K289">Ikäryhmähinnat[Ikä 6]*Ikärakenne[[#This Row],[6 vuotiaat]]</f>
        <v>140038.19999999998</v>
      </c>
      <c r="L289" s="136" cm="1">
        <f t="array" ref="L289">Ikäryhmähinnat[Ikä 7–12]*Ikärakenne[[#This Row],[7–12-vuotiaat]]</f>
        <v>1312185.32</v>
      </c>
      <c r="M289" s="136" cm="1">
        <f t="array" ref="M289">Ikäryhmähinnat[Ikä 13–15]*Ikärakenne[[#This Row],[13–15-vuotiaat]]</f>
        <v>1369214.58</v>
      </c>
      <c r="N289" s="136" cm="1">
        <f t="array" ref="N289">Ikäryhmähinnat[Ikä 16+]*Ikärakenne[[#This Row],[16 vuotta täyttäneet]]</f>
        <v>155101.04</v>
      </c>
      <c r="O289" s="136" cm="1">
        <f t="array" ref="O289">Ikäryhmähinnat[Ikä 18-64]*Ikärakenne[[#This Row],[18–64-vuotiaat]]</f>
        <v>113079.2</v>
      </c>
      <c r="P289" s="178">
        <f>SUM(Ikärakenne[[#This Row],[Ikä 0–5]:[Ikä 18-64]])</f>
        <v>3704191.0400000005</v>
      </c>
    </row>
    <row r="290" spans="1:16" x14ac:dyDescent="0.25">
      <c r="A290" s="127">
        <v>935</v>
      </c>
      <c r="B290" s="124" t="s">
        <v>295</v>
      </c>
      <c r="C290" s="38">
        <f>SUM(Ikärakenne[[#This Row],[0–5-vuotiaat]:[16 vuotta täyttäneet]])</f>
        <v>2831</v>
      </c>
      <c r="D290" s="41">
        <v>66</v>
      </c>
      <c r="E290" s="41">
        <v>16</v>
      </c>
      <c r="F290" s="41">
        <v>133</v>
      </c>
      <c r="G290" s="41">
        <v>91</v>
      </c>
      <c r="H290" s="41">
        <v>2525</v>
      </c>
      <c r="I290" s="41">
        <v>1427</v>
      </c>
      <c r="J290" s="136" cm="1">
        <f t="array" ref="J290">Ikäryhmähinnat[Ikä 0–5]*Ikärakenne[[#This Row],[0–5-vuotiaat]]</f>
        <v>579454.26</v>
      </c>
      <c r="K290" s="136" cm="1">
        <f t="array" ref="K290">Ikäryhmähinnat[Ikä 6]*Ikärakenne[[#This Row],[6 vuotiaat]]</f>
        <v>149374.07999999999</v>
      </c>
      <c r="L290" s="136" cm="1">
        <f t="array" ref="L290">Ikäryhmähinnat[Ikä 7–12]*Ikärakenne[[#This Row],[7–12-vuotiaat]]</f>
        <v>1064150.29</v>
      </c>
      <c r="M290" s="136" cm="1">
        <f t="array" ref="M290">Ikäryhmähinnat[Ikä 13–15]*Ikärakenne[[#This Row],[13–15-vuotiaat]]</f>
        <v>1233648.78</v>
      </c>
      <c r="N290" s="136" cm="1">
        <f t="array" ref="N290">Ikäryhmähinnat[Ikä 16+]*Ikärakenne[[#This Row],[16 vuotta täyttäneet]]</f>
        <v>173518</v>
      </c>
      <c r="O290" s="136" cm="1">
        <f t="array" ref="O290">Ikäryhmähinnat[Ikä 18-64]*Ikärakenne[[#This Row],[18–64-vuotiaat]]</f>
        <v>123178.63999999998</v>
      </c>
      <c r="P290" s="178">
        <f>SUM(Ikärakenne[[#This Row],[Ikä 0–5]:[Ikä 18-64]])</f>
        <v>3323324.0500000003</v>
      </c>
    </row>
    <row r="291" spans="1:16" x14ac:dyDescent="0.25">
      <c r="A291" s="127">
        <v>936</v>
      </c>
      <c r="B291" s="124" t="s">
        <v>296</v>
      </c>
      <c r="C291" s="38">
        <f>SUM(Ikärakenne[[#This Row],[0–5-vuotiaat]:[16 vuotta täyttäneet]])</f>
        <v>6190</v>
      </c>
      <c r="D291" s="41">
        <v>212</v>
      </c>
      <c r="E291" s="41">
        <v>40</v>
      </c>
      <c r="F291" s="41">
        <v>312</v>
      </c>
      <c r="G291" s="41">
        <v>190</v>
      </c>
      <c r="H291" s="41">
        <v>5436</v>
      </c>
      <c r="I291" s="41">
        <v>2924</v>
      </c>
      <c r="J291" s="136" cm="1">
        <f t="array" ref="J291">Ikäryhmähinnat[Ikä 0–5]*Ikärakenne[[#This Row],[0–5-vuotiaat]]</f>
        <v>1861277.32</v>
      </c>
      <c r="K291" s="136" cm="1">
        <f t="array" ref="K291">Ikäryhmähinnat[Ikä 6]*Ikärakenne[[#This Row],[6 vuotiaat]]</f>
        <v>373435.19999999995</v>
      </c>
      <c r="L291" s="136" cm="1">
        <f t="array" ref="L291">Ikäryhmähinnat[Ikä 7–12]*Ikärakenne[[#This Row],[7–12-vuotiaat]]</f>
        <v>2496352.56</v>
      </c>
      <c r="M291" s="136" cm="1">
        <f t="array" ref="M291">Ikäryhmähinnat[Ikä 13–15]*Ikärakenne[[#This Row],[13–15-vuotiaat]]</f>
        <v>2575750.2000000002</v>
      </c>
      <c r="N291" s="136" cm="1">
        <f t="array" ref="N291">Ikäryhmähinnat[Ikä 16+]*Ikärakenne[[#This Row],[16 vuotta täyttäneet]]</f>
        <v>373561.92</v>
      </c>
      <c r="O291" s="136" cm="1">
        <f t="array" ref="O291">Ikäryhmähinnat[Ikä 18-64]*Ikärakenne[[#This Row],[18–64-vuotiaat]]</f>
        <v>252399.68</v>
      </c>
      <c r="P291" s="178">
        <f>SUM(Ikärakenne[[#This Row],[Ikä 0–5]:[Ikä 18-64]])</f>
        <v>7932776.8799999999</v>
      </c>
    </row>
    <row r="292" spans="1:16" x14ac:dyDescent="0.25">
      <c r="A292" s="127">
        <v>946</v>
      </c>
      <c r="B292" s="124" t="s">
        <v>297</v>
      </c>
      <c r="C292" s="38">
        <f>SUM(Ikärakenne[[#This Row],[0–5-vuotiaat]:[16 vuotta täyttäneet]])</f>
        <v>6210</v>
      </c>
      <c r="D292" s="41">
        <v>358</v>
      </c>
      <c r="E292" s="41">
        <v>59</v>
      </c>
      <c r="F292" s="41">
        <v>447</v>
      </c>
      <c r="G292" s="41">
        <v>262</v>
      </c>
      <c r="H292" s="41">
        <v>5084</v>
      </c>
      <c r="I292" s="41">
        <v>3161</v>
      </c>
      <c r="J292" s="136" cm="1">
        <f t="array" ref="J292">Ikäryhmähinnat[Ikä 0–5]*Ikärakenne[[#This Row],[0–5-vuotiaat]]</f>
        <v>3143100.3800000004</v>
      </c>
      <c r="K292" s="136" cm="1">
        <f t="array" ref="K292">Ikäryhmähinnat[Ikä 6]*Ikärakenne[[#This Row],[6 vuotiaat]]</f>
        <v>550816.91999999993</v>
      </c>
      <c r="L292" s="136" cm="1">
        <f t="array" ref="L292">Ikäryhmähinnat[Ikä 7–12]*Ikärakenne[[#This Row],[7–12-vuotiaat]]</f>
        <v>3576505.11</v>
      </c>
      <c r="M292" s="136" cm="1">
        <f t="array" ref="M292">Ikäryhmähinnat[Ikä 13–15]*Ikärakenne[[#This Row],[13–15-vuotiaat]]</f>
        <v>3551823.96</v>
      </c>
      <c r="N292" s="136" cm="1">
        <f t="array" ref="N292">Ikäryhmähinnat[Ikä 16+]*Ikärakenne[[#This Row],[16 vuotta täyttäneet]]</f>
        <v>349372.48</v>
      </c>
      <c r="O292" s="136" cm="1">
        <f t="array" ref="O292">Ikäryhmähinnat[Ikä 18-64]*Ikärakenne[[#This Row],[18–64-vuotiaat]]</f>
        <v>272857.51999999996</v>
      </c>
      <c r="P292" s="178">
        <f>SUM(Ikärakenne[[#This Row],[Ikä 0–5]:[Ikä 18-64]])</f>
        <v>11444476.370000001</v>
      </c>
    </row>
    <row r="293" spans="1:16" x14ac:dyDescent="0.25">
      <c r="A293" s="127">
        <v>976</v>
      </c>
      <c r="B293" s="124" t="s">
        <v>298</v>
      </c>
      <c r="C293" s="38">
        <f>SUM(Ikärakenne[[#This Row],[0–5-vuotiaat]:[16 vuotta täyttäneet]])</f>
        <v>3721</v>
      </c>
      <c r="D293" s="41">
        <v>110</v>
      </c>
      <c r="E293" s="41">
        <v>28</v>
      </c>
      <c r="F293" s="41">
        <v>151</v>
      </c>
      <c r="G293" s="41">
        <v>122</v>
      </c>
      <c r="H293" s="41">
        <v>3310</v>
      </c>
      <c r="I293" s="41">
        <v>1712</v>
      </c>
      <c r="J293" s="136" cm="1">
        <f t="array" ref="J293">Ikäryhmähinnat[Ikä 0–5]*Ikärakenne[[#This Row],[0–5-vuotiaat]]</f>
        <v>965757.10000000009</v>
      </c>
      <c r="K293" s="136" cm="1">
        <f t="array" ref="K293">Ikäryhmähinnat[Ikä 6]*Ikärakenne[[#This Row],[6 vuotiaat]]</f>
        <v>261404.63999999998</v>
      </c>
      <c r="L293" s="136" cm="1">
        <f t="array" ref="L293">Ikäryhmähinnat[Ikä 7–12]*Ikärakenne[[#This Row],[7–12-vuotiaat]]</f>
        <v>1208170.6300000001</v>
      </c>
      <c r="M293" s="136" cm="1">
        <f t="array" ref="M293">Ikäryhmähinnat[Ikä 13–15]*Ikärakenne[[#This Row],[13–15-vuotiaat]]</f>
        <v>1653902.76</v>
      </c>
      <c r="N293" s="136" cm="1">
        <f t="array" ref="N293">Ikäryhmähinnat[Ikä 16+]*Ikärakenne[[#This Row],[16 vuotta täyttäneet]]</f>
        <v>227463.19999999998</v>
      </c>
      <c r="O293" s="136" cm="1">
        <f t="array" ref="O293">Ikäryhmähinnat[Ikä 18-64]*Ikärakenne[[#This Row],[18–64-vuotiaat]]</f>
        <v>147779.84</v>
      </c>
      <c r="P293" s="178">
        <f>SUM(Ikärakenne[[#This Row],[Ikä 0–5]:[Ikä 18-64]])</f>
        <v>4464478.17</v>
      </c>
    </row>
    <row r="294" spans="1:16" x14ac:dyDescent="0.25">
      <c r="A294" s="127">
        <v>977</v>
      </c>
      <c r="B294" s="124" t="s">
        <v>299</v>
      </c>
      <c r="C294" s="38">
        <f>SUM(Ikärakenne[[#This Row],[0–5-vuotiaat]:[16 vuotta täyttäneet]])</f>
        <v>15406</v>
      </c>
      <c r="D294" s="41">
        <v>929</v>
      </c>
      <c r="E294" s="41">
        <v>194</v>
      </c>
      <c r="F294" s="41">
        <v>1378</v>
      </c>
      <c r="G294" s="41">
        <v>698</v>
      </c>
      <c r="H294" s="41">
        <v>12207</v>
      </c>
      <c r="I294" s="41">
        <v>8291</v>
      </c>
      <c r="J294" s="136" cm="1">
        <f t="array" ref="J294">Ikäryhmähinnat[Ikä 0–5]*Ikärakenne[[#This Row],[0–5-vuotiaat]]</f>
        <v>8156257.6900000004</v>
      </c>
      <c r="K294" s="136" cm="1">
        <f t="array" ref="K294">Ikäryhmähinnat[Ikä 6]*Ikärakenne[[#This Row],[6 vuotiaat]]</f>
        <v>1811160.7199999997</v>
      </c>
      <c r="L294" s="136" cm="1">
        <f t="array" ref="L294">Ikäryhmähinnat[Ikä 7–12]*Ikärakenne[[#This Row],[7–12-vuotiaat]]</f>
        <v>11025557.140000001</v>
      </c>
      <c r="M294" s="136" cm="1">
        <f t="array" ref="M294">Ikäryhmähinnat[Ikä 13–15]*Ikärakenne[[#This Row],[13–15-vuotiaat]]</f>
        <v>9462492.8399999999</v>
      </c>
      <c r="N294" s="136" cm="1">
        <f t="array" ref="N294">Ikäryhmähinnat[Ikä 16+]*Ikärakenne[[#This Row],[16 vuotta täyttäneet]]</f>
        <v>838865.04</v>
      </c>
      <c r="O294" s="136" cm="1">
        <f t="array" ref="O294">Ikäryhmähinnat[Ikä 18-64]*Ikärakenne[[#This Row],[18–64-vuotiaat]]</f>
        <v>715679.12</v>
      </c>
      <c r="P294" s="178">
        <f>SUM(Ikärakenne[[#This Row],[Ikä 0–5]:[Ikä 18-64]])</f>
        <v>32010012.550000001</v>
      </c>
    </row>
    <row r="295" spans="1:16" x14ac:dyDescent="0.25">
      <c r="A295" s="127">
        <v>980</v>
      </c>
      <c r="B295" s="124" t="s">
        <v>300</v>
      </c>
      <c r="C295" s="38">
        <f>SUM(Ikärakenne[[#This Row],[0–5-vuotiaat]:[16 vuotta täyttäneet]])</f>
        <v>33704</v>
      </c>
      <c r="D295" s="41">
        <v>2205</v>
      </c>
      <c r="E295" s="41">
        <v>404</v>
      </c>
      <c r="F295" s="41">
        <v>2842</v>
      </c>
      <c r="G295" s="41">
        <v>1582</v>
      </c>
      <c r="H295" s="41">
        <v>26671</v>
      </c>
      <c r="I295" s="41">
        <v>18815</v>
      </c>
      <c r="J295" s="136" cm="1">
        <f t="array" ref="J295">Ikäryhmähinnat[Ikä 0–5]*Ikärakenne[[#This Row],[0–5-vuotiaat]]</f>
        <v>19359040.050000001</v>
      </c>
      <c r="K295" s="136" cm="1">
        <f t="array" ref="K295">Ikäryhmähinnat[Ikä 6]*Ikärakenne[[#This Row],[6 vuotiaat]]</f>
        <v>3771695.5199999996</v>
      </c>
      <c r="L295" s="136" cm="1">
        <f t="array" ref="L295">Ikäryhmähinnat[Ikä 7–12]*Ikärakenne[[#This Row],[7–12-vuotiaat]]</f>
        <v>22739211.460000001</v>
      </c>
      <c r="M295" s="136" cm="1">
        <f t="array" ref="M295">Ikäryhmähinnat[Ikä 13–15]*Ikärakenne[[#This Row],[13–15-vuotiaat]]</f>
        <v>21446509.559999999</v>
      </c>
      <c r="N295" s="136" cm="1">
        <f t="array" ref="N295">Ikäryhmähinnat[Ikä 16+]*Ikärakenne[[#This Row],[16 vuotta täyttäneet]]</f>
        <v>1832831.1199999999</v>
      </c>
      <c r="O295" s="136" cm="1">
        <f t="array" ref="O295">Ikäryhmähinnat[Ikä 18-64]*Ikärakenne[[#This Row],[18–64-vuotiaat]]</f>
        <v>1624110.7999999998</v>
      </c>
      <c r="P295" s="178">
        <f>SUM(Ikärakenne[[#This Row],[Ikä 0–5]:[Ikä 18-64]])</f>
        <v>70773398.510000005</v>
      </c>
    </row>
    <row r="296" spans="1:16" x14ac:dyDescent="0.25">
      <c r="A296" s="127">
        <v>981</v>
      </c>
      <c r="B296" s="124" t="s">
        <v>301</v>
      </c>
      <c r="C296" s="38">
        <f>SUM(Ikärakenne[[#This Row],[0–5-vuotiaat]:[16 vuotta täyttäneet]])</f>
        <v>2193</v>
      </c>
      <c r="D296" s="41">
        <v>65</v>
      </c>
      <c r="E296" s="41">
        <v>17</v>
      </c>
      <c r="F296" s="41">
        <v>105</v>
      </c>
      <c r="G296" s="41">
        <v>67</v>
      </c>
      <c r="H296" s="41">
        <v>1939</v>
      </c>
      <c r="I296" s="41">
        <v>1204</v>
      </c>
      <c r="J296" s="136" cm="1">
        <f t="array" ref="J296">Ikäryhmähinnat[Ikä 0–5]*Ikärakenne[[#This Row],[0–5-vuotiaat]]</f>
        <v>570674.65</v>
      </c>
      <c r="K296" s="136" cm="1">
        <f t="array" ref="K296">Ikäryhmähinnat[Ikä 6]*Ikärakenne[[#This Row],[6 vuotiaat]]</f>
        <v>158709.96</v>
      </c>
      <c r="L296" s="136" cm="1">
        <f t="array" ref="L296">Ikäryhmähinnat[Ikä 7–12]*Ikärakenne[[#This Row],[7–12-vuotiaat]]</f>
        <v>840118.65</v>
      </c>
      <c r="M296" s="136" cm="1">
        <f t="array" ref="M296">Ikäryhmähinnat[Ikä 13–15]*Ikärakenne[[#This Row],[13–15-vuotiaat]]</f>
        <v>908290.86</v>
      </c>
      <c r="N296" s="136" cm="1">
        <f t="array" ref="N296">Ikäryhmähinnat[Ikä 16+]*Ikärakenne[[#This Row],[16 vuotta täyttäneet]]</f>
        <v>133248.07999999999</v>
      </c>
      <c r="O296" s="136" cm="1">
        <f t="array" ref="O296">Ikäryhmähinnat[Ikä 18-64]*Ikärakenne[[#This Row],[18–64-vuotiaat]]</f>
        <v>103929.28</v>
      </c>
      <c r="P296" s="178">
        <f>SUM(Ikärakenne[[#This Row],[Ikä 0–5]:[Ikä 18-64]])</f>
        <v>2714971.48</v>
      </c>
    </row>
    <row r="297" spans="1:16" x14ac:dyDescent="0.25">
      <c r="A297" s="127">
        <v>989</v>
      </c>
      <c r="B297" s="124" t="s">
        <v>302</v>
      </c>
      <c r="C297" s="38">
        <f>SUM(Ikärakenne[[#This Row],[0–5-vuotiaat]:[16 vuotta täyttäneet]])</f>
        <v>5220</v>
      </c>
      <c r="D297" s="41">
        <v>191</v>
      </c>
      <c r="E297" s="41">
        <v>33</v>
      </c>
      <c r="F297" s="41">
        <v>292</v>
      </c>
      <c r="G297" s="41">
        <v>165</v>
      </c>
      <c r="H297" s="41">
        <v>4539</v>
      </c>
      <c r="I297" s="41">
        <v>2512</v>
      </c>
      <c r="J297" s="136" cm="1">
        <f t="array" ref="J297">Ikäryhmähinnat[Ikä 0–5]*Ikärakenne[[#This Row],[0–5-vuotiaat]]</f>
        <v>1676905.51</v>
      </c>
      <c r="K297" s="136" cm="1">
        <f t="array" ref="K297">Ikäryhmähinnat[Ikä 6]*Ikärakenne[[#This Row],[6 vuotiaat]]</f>
        <v>308084.03999999998</v>
      </c>
      <c r="L297" s="136" cm="1">
        <f t="array" ref="L297">Ikäryhmähinnat[Ikä 7–12]*Ikärakenne[[#This Row],[7–12-vuotiaat]]</f>
        <v>2336329.96</v>
      </c>
      <c r="M297" s="136" cm="1">
        <f t="array" ref="M297">Ikäryhmähinnat[Ikä 13–15]*Ikärakenne[[#This Row],[13–15-vuotiaat]]</f>
        <v>2236835.7000000002</v>
      </c>
      <c r="N297" s="136" cm="1">
        <f t="array" ref="N297">Ikäryhmähinnat[Ikä 16+]*Ikärakenne[[#This Row],[16 vuotta täyttäneet]]</f>
        <v>311920.08</v>
      </c>
      <c r="O297" s="136" cm="1">
        <f t="array" ref="O297">Ikäryhmähinnat[Ikä 18-64]*Ikärakenne[[#This Row],[18–64-vuotiaat]]</f>
        <v>216835.84</v>
      </c>
      <c r="P297" s="178">
        <f>SUM(Ikärakenne[[#This Row],[Ikä 0–5]:[Ikä 18-64]])</f>
        <v>7086911.1299999999</v>
      </c>
    </row>
    <row r="298" spans="1:16" x14ac:dyDescent="0.25">
      <c r="A298" s="127">
        <v>992</v>
      </c>
      <c r="B298" s="124" t="s">
        <v>303</v>
      </c>
      <c r="C298" s="38">
        <f>SUM(Ikärakenne[[#This Row],[0–5-vuotiaat]:[16 vuotta täyttäneet]])</f>
        <v>17740</v>
      </c>
      <c r="D298" s="41">
        <v>742</v>
      </c>
      <c r="E298" s="41">
        <v>152</v>
      </c>
      <c r="F298" s="41">
        <v>1131</v>
      </c>
      <c r="G298" s="41">
        <v>661</v>
      </c>
      <c r="H298" s="41">
        <v>15054</v>
      </c>
      <c r="I298" s="41">
        <v>9210</v>
      </c>
      <c r="J298" s="136" cm="1">
        <f t="array" ref="J298">Ikäryhmähinnat[Ikä 0–5]*Ikärakenne[[#This Row],[0–5-vuotiaat]]</f>
        <v>6514470.6200000001</v>
      </c>
      <c r="K298" s="136" cm="1">
        <f t="array" ref="K298">Ikäryhmähinnat[Ikä 6]*Ikärakenne[[#This Row],[6 vuotiaat]]</f>
        <v>1419053.7599999998</v>
      </c>
      <c r="L298" s="136" cm="1">
        <f t="array" ref="L298">Ikäryhmähinnat[Ikä 7–12]*Ikärakenne[[#This Row],[7–12-vuotiaat]]</f>
        <v>9049278.0299999993</v>
      </c>
      <c r="M298" s="136" cm="1">
        <f t="array" ref="M298">Ikäryhmähinnat[Ikä 13–15]*Ikärakenne[[#This Row],[13–15-vuotiaat]]</f>
        <v>8960899.3800000008</v>
      </c>
      <c r="N298" s="136" cm="1">
        <f t="array" ref="N298">Ikäryhmähinnat[Ikä 16+]*Ikärakenne[[#This Row],[16 vuotta täyttäneet]]</f>
        <v>1034510.88</v>
      </c>
      <c r="O298" s="136" cm="1">
        <f t="array" ref="O298">Ikäryhmähinnat[Ikä 18-64]*Ikärakenne[[#This Row],[18–64-vuotiaat]]</f>
        <v>795007.2</v>
      </c>
      <c r="P298" s="178">
        <f>SUM(Ikärakenne[[#This Row],[Ikä 0–5]:[Ikä 18-64]])</f>
        <v>27773219.869999997</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C1" activePane="topRight" state="frozen"/>
      <selection pane="topRight"/>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1071</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742</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741</v>
      </c>
      <c r="AE5" s="163"/>
      <c r="AF5" s="164"/>
    </row>
    <row r="6" spans="1:34" x14ac:dyDescent="0.25">
      <c r="A6" s="90" t="s">
        <v>665</v>
      </c>
      <c r="B6" s="90" t="s">
        <v>671</v>
      </c>
      <c r="G6" s="146"/>
      <c r="H6" s="146"/>
      <c r="I6" s="164"/>
      <c r="L6" s="132"/>
      <c r="M6" s="146"/>
      <c r="N6" s="146"/>
      <c r="O6" s="146"/>
      <c r="P6" s="146"/>
      <c r="S6" s="165"/>
      <c r="T6" s="168"/>
      <c r="U6" s="322">
        <v>74.31</v>
      </c>
      <c r="V6" s="323">
        <v>315.39999999999998</v>
      </c>
      <c r="W6" s="323">
        <v>315.39999999999998</v>
      </c>
      <c r="X6" s="323">
        <v>1963.09</v>
      </c>
      <c r="Y6" s="323">
        <v>44.55</v>
      </c>
      <c r="Z6" s="323">
        <v>434.13</v>
      </c>
      <c r="AA6" s="323">
        <v>317.56</v>
      </c>
      <c r="AB6" s="323">
        <v>30.5</v>
      </c>
      <c r="AC6" s="323">
        <v>751.2</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1102</v>
      </c>
      <c r="D11" s="373" t="s">
        <v>1072</v>
      </c>
      <c r="E11" s="374" t="s">
        <v>1073</v>
      </c>
      <c r="F11" s="374" t="s">
        <v>1074</v>
      </c>
      <c r="G11" s="375" t="s">
        <v>661</v>
      </c>
      <c r="H11" s="373" t="s">
        <v>662</v>
      </c>
      <c r="I11" s="380" t="s">
        <v>1107</v>
      </c>
      <c r="J11" s="392" t="s">
        <v>1106</v>
      </c>
      <c r="K11" s="373" t="s">
        <v>1075</v>
      </c>
      <c r="L11" s="393" t="s">
        <v>1108</v>
      </c>
      <c r="M11" s="375" t="s">
        <v>668</v>
      </c>
      <c r="N11" s="373" t="s">
        <v>669</v>
      </c>
      <c r="O11" s="375" t="s">
        <v>751</v>
      </c>
      <c r="P11" s="373" t="s">
        <v>740</v>
      </c>
      <c r="Q11" s="374" t="s">
        <v>1063</v>
      </c>
      <c r="R11" s="399" t="s">
        <v>716</v>
      </c>
      <c r="S11" s="375" t="s">
        <v>728</v>
      </c>
      <c r="T11" s="374" t="s">
        <v>1109</v>
      </c>
      <c r="U11" s="226" t="s">
        <v>649</v>
      </c>
      <c r="V11" s="216" t="s">
        <v>676</v>
      </c>
      <c r="W11" s="216" t="s">
        <v>677</v>
      </c>
      <c r="X11" s="216" t="s">
        <v>650</v>
      </c>
      <c r="Y11" s="216" t="s">
        <v>651</v>
      </c>
      <c r="Z11" s="216" t="s">
        <v>360</v>
      </c>
      <c r="AA11" s="216" t="s">
        <v>652</v>
      </c>
      <c r="AB11" s="216" t="s">
        <v>653</v>
      </c>
      <c r="AC11" s="216" t="s">
        <v>743</v>
      </c>
      <c r="AD11" s="217" t="s">
        <v>678</v>
      </c>
      <c r="AE11" s="306"/>
      <c r="AF11" s="205"/>
    </row>
    <row r="12" spans="1:34" s="45" customFormat="1" x14ac:dyDescent="0.25">
      <c r="B12" s="151" t="s">
        <v>359</v>
      </c>
      <c r="C12" s="249">
        <f>SUM(C13:C304)</f>
        <v>5605317</v>
      </c>
      <c r="D12" s="134">
        <f>SUM(D13:D304)</f>
        <v>287857.9166666668</v>
      </c>
      <c r="E12" s="41">
        <f>SUM(E13:E304)</f>
        <v>2666017</v>
      </c>
      <c r="F12" s="332">
        <f>D12/E12</f>
        <v>0.10797302367789358</v>
      </c>
      <c r="G12" s="376">
        <f>F12/$F$12</f>
        <v>1</v>
      </c>
      <c r="H12" s="381"/>
      <c r="I12" s="382">
        <f>SUM(I13:I304)</f>
        <v>259243</v>
      </c>
      <c r="J12" s="388">
        <f>SUM(J13:J304)</f>
        <v>607004</v>
      </c>
      <c r="K12" s="269">
        <f>SUM(K13:K304)</f>
        <v>302444.37000000023</v>
      </c>
      <c r="L12" s="126">
        <f>C12/K12</f>
        <v>18.533381857959519</v>
      </c>
      <c r="M12" s="377">
        <f>$L$12/L12</f>
        <v>1</v>
      </c>
      <c r="N12" s="381"/>
      <c r="O12" s="382">
        <f>SUM(O13:O304)</f>
        <v>32422</v>
      </c>
      <c r="P12" s="400">
        <f>SUM(P13:P304)</f>
        <v>1791905</v>
      </c>
      <c r="Q12" s="34">
        <f>SUM(Q13:Q304)</f>
        <v>254544</v>
      </c>
      <c r="R12" s="165">
        <v>0.14398913904287816</v>
      </c>
      <c r="S12" s="401">
        <v>1</v>
      </c>
      <c r="T12" s="34">
        <f t="shared" ref="T12:AD12" si="0">SUM(T13:T304)</f>
        <v>397107.91666666674</v>
      </c>
      <c r="U12" s="169">
        <f t="shared" si="0"/>
        <v>416380385.85230368</v>
      </c>
      <c r="V12" s="169">
        <f t="shared" si="0"/>
        <v>42939700.90200001</v>
      </c>
      <c r="W12" s="169">
        <f t="shared" si="0"/>
        <v>71166956.927999988</v>
      </c>
      <c r="X12" s="169">
        <f t="shared" si="0"/>
        <v>1191603482.3599997</v>
      </c>
      <c r="Y12" s="169">
        <f t="shared" si="0"/>
        <v>225502507.12673834</v>
      </c>
      <c r="Z12" s="169">
        <f t="shared" si="0"/>
        <v>15695970.15</v>
      </c>
      <c r="AA12" s="169">
        <f t="shared" si="0"/>
        <v>10295930.319999998</v>
      </c>
      <c r="AB12" s="169">
        <f t="shared" si="0"/>
        <v>169360235.99637109</v>
      </c>
      <c r="AC12" s="169">
        <f t="shared" si="0"/>
        <v>298307467</v>
      </c>
      <c r="AD12" s="174">
        <f t="shared" si="0"/>
        <v>2441252636.6354117</v>
      </c>
      <c r="AE12" s="105"/>
      <c r="AF12" s="62"/>
    </row>
    <row r="13" spans="1:34" s="45" customFormat="1" x14ac:dyDescent="0.25">
      <c r="A13" s="90">
        <v>5</v>
      </c>
      <c r="B13" s="151" t="s">
        <v>12</v>
      </c>
      <c r="C13" s="395">
        <v>9078</v>
      </c>
      <c r="D13" s="134">
        <v>244.66666666666666</v>
      </c>
      <c r="E13" s="41">
        <v>3655</v>
      </c>
      <c r="F13" s="332">
        <f t="shared" ref="F13:F76" si="1">D13/E13</f>
        <v>6.6940264477884176E-2</v>
      </c>
      <c r="G13" s="377">
        <f>Muut[[#This Row],[Keskim. työttömyysaste 2024, %]]/$F$12</f>
        <v>0.61997212079177466</v>
      </c>
      <c r="H13" s="166">
        <v>0</v>
      </c>
      <c r="I13" s="383">
        <v>12</v>
      </c>
      <c r="J13" s="389">
        <v>452</v>
      </c>
      <c r="K13" s="269">
        <v>1008.81</v>
      </c>
      <c r="L13" s="170">
        <f>C13/K13</f>
        <v>8.9987212656496265</v>
      </c>
      <c r="M13" s="377">
        <v>2.0595572760661094</v>
      </c>
      <c r="N13" s="166">
        <v>0</v>
      </c>
      <c r="O13" s="397">
        <v>0</v>
      </c>
      <c r="P13" s="269">
        <v>2242</v>
      </c>
      <c r="Q13" s="15">
        <v>279</v>
      </c>
      <c r="R13" s="158">
        <v>0.12444246208742195</v>
      </c>
      <c r="S13" s="401">
        <v>0.87603349529653751</v>
      </c>
      <c r="T13" s="482">
        <v>383</v>
      </c>
      <c r="U13" s="197">
        <v>418224.62467142189</v>
      </c>
      <c r="V13" s="159">
        <v>0</v>
      </c>
      <c r="W13" s="159">
        <v>0</v>
      </c>
      <c r="X13" s="159">
        <v>887316.67999999993</v>
      </c>
      <c r="Y13" s="159">
        <v>832936.24541730864</v>
      </c>
      <c r="Z13" s="159">
        <v>0</v>
      </c>
      <c r="AA13" s="155">
        <v>0</v>
      </c>
      <c r="AB13" s="159">
        <v>242555.27814420999</v>
      </c>
      <c r="AC13" s="159">
        <v>287709.60000000003</v>
      </c>
      <c r="AD13" s="174">
        <f>SUM(Muut[[#This Row],[Työttömyysaste]:[Työttömät ja palveluissa olevat ]])</f>
        <v>2668742.4282329408</v>
      </c>
      <c r="AF13" s="62"/>
    </row>
    <row r="14" spans="1:34" s="45" customFormat="1" x14ac:dyDescent="0.25">
      <c r="A14" s="90">
        <v>9</v>
      </c>
      <c r="B14" s="151" t="s">
        <v>13</v>
      </c>
      <c r="C14" s="395">
        <v>2410</v>
      </c>
      <c r="D14" s="134">
        <v>96.083333333333329</v>
      </c>
      <c r="E14" s="41">
        <v>1056</v>
      </c>
      <c r="F14" s="332">
        <f t="shared" si="1"/>
        <v>9.0988005050505041E-2</v>
      </c>
      <c r="G14" s="377">
        <f>Muut[[#This Row],[Keskim. työttömyysaste 2024, %]]/$F$12</f>
        <v>0.84269201649795</v>
      </c>
      <c r="H14" s="166">
        <v>0</v>
      </c>
      <c r="I14" s="383">
        <v>4</v>
      </c>
      <c r="J14" s="389">
        <v>49</v>
      </c>
      <c r="K14" s="269">
        <v>251.56</v>
      </c>
      <c r="L14" s="170">
        <f t="shared" ref="L14:L77" si="2">C14/K14</f>
        <v>9.5802194307521074</v>
      </c>
      <c r="M14" s="377">
        <v>1.934546697173567</v>
      </c>
      <c r="N14" s="166">
        <v>0</v>
      </c>
      <c r="O14" s="397">
        <v>0</v>
      </c>
      <c r="P14" s="269">
        <v>631</v>
      </c>
      <c r="Q14" s="15">
        <v>92</v>
      </c>
      <c r="R14" s="158">
        <v>0.14580031695721077</v>
      </c>
      <c r="S14" s="401">
        <v>1.0263856816786519</v>
      </c>
      <c r="T14" s="482">
        <v>120.58333333333333</v>
      </c>
      <c r="U14" s="197">
        <v>150915.26942777002</v>
      </c>
      <c r="V14" s="159">
        <v>0</v>
      </c>
      <c r="W14" s="159">
        <v>0</v>
      </c>
      <c r="X14" s="159">
        <v>96191.409999999989</v>
      </c>
      <c r="Y14" s="159">
        <v>207703.57341538862</v>
      </c>
      <c r="Z14" s="159">
        <v>0</v>
      </c>
      <c r="AA14" s="155">
        <v>0</v>
      </c>
      <c r="AB14" s="159">
        <v>75444.4795317893</v>
      </c>
      <c r="AC14" s="159">
        <v>90582.2</v>
      </c>
      <c r="AD14" s="174">
        <f>SUM(Muut[[#This Row],[Työttömyysaste]:[Työttömät ja palveluissa olevat ]])</f>
        <v>620836.93237494794</v>
      </c>
      <c r="AF14" s="62"/>
    </row>
    <row r="15" spans="1:34" s="45" customFormat="1" x14ac:dyDescent="0.25">
      <c r="A15" s="90">
        <v>10</v>
      </c>
      <c r="B15" s="151" t="s">
        <v>14</v>
      </c>
      <c r="C15" s="395">
        <v>10780</v>
      </c>
      <c r="D15" s="134">
        <v>423.41666666666669</v>
      </c>
      <c r="E15" s="41">
        <v>4518</v>
      </c>
      <c r="F15" s="332">
        <f t="shared" si="1"/>
        <v>9.3717721705769516E-2</v>
      </c>
      <c r="G15" s="377">
        <f>Muut[[#This Row],[Keskim. työttömyysaste 2024, %]]/$F$12</f>
        <v>0.86797348553791875</v>
      </c>
      <c r="H15" s="166">
        <v>0</v>
      </c>
      <c r="I15" s="383">
        <v>10</v>
      </c>
      <c r="J15" s="389">
        <v>295</v>
      </c>
      <c r="K15" s="269">
        <v>1087.18</v>
      </c>
      <c r="L15" s="170">
        <f t="shared" si="2"/>
        <v>9.9155613605842632</v>
      </c>
      <c r="M15" s="377">
        <v>1.8691207874152533</v>
      </c>
      <c r="N15" s="166">
        <v>0</v>
      </c>
      <c r="O15" s="397">
        <v>0</v>
      </c>
      <c r="P15" s="269">
        <v>2823</v>
      </c>
      <c r="Q15" s="15">
        <v>377</v>
      </c>
      <c r="R15" s="158">
        <v>0.13354587318455544</v>
      </c>
      <c r="S15" s="401">
        <v>0.94011847809718874</v>
      </c>
      <c r="T15" s="482">
        <v>618.25</v>
      </c>
      <c r="U15" s="197">
        <v>695300.4026772792</v>
      </c>
      <c r="V15" s="159">
        <v>0</v>
      </c>
      <c r="W15" s="159">
        <v>0</v>
      </c>
      <c r="X15" s="159">
        <v>579111.54999999993</v>
      </c>
      <c r="Y15" s="159">
        <v>897643.3890353879</v>
      </c>
      <c r="Z15" s="159">
        <v>0</v>
      </c>
      <c r="AA15" s="155">
        <v>0</v>
      </c>
      <c r="AB15" s="159">
        <v>309101.55441357469</v>
      </c>
      <c r="AC15" s="159">
        <v>464429.4</v>
      </c>
      <c r="AD15" s="174">
        <f>SUM(Muut[[#This Row],[Työttömyysaste]:[Työttömät ja palveluissa olevat ]])</f>
        <v>2945586.2961262418</v>
      </c>
      <c r="AF15" s="62"/>
    </row>
    <row r="16" spans="1:34" s="45" customFormat="1" x14ac:dyDescent="0.25">
      <c r="A16" s="90">
        <v>16</v>
      </c>
      <c r="B16" s="151" t="s">
        <v>15</v>
      </c>
      <c r="C16" s="395">
        <v>7889</v>
      </c>
      <c r="D16" s="134">
        <v>323.75</v>
      </c>
      <c r="E16" s="41">
        <v>3227</v>
      </c>
      <c r="F16" s="332">
        <f t="shared" si="1"/>
        <v>0.10032537960954446</v>
      </c>
      <c r="G16" s="377">
        <f>Muut[[#This Row],[Keskim. työttömyysaste 2024, %]]/$F$12</f>
        <v>0.92917078907446682</v>
      </c>
      <c r="H16" s="166">
        <v>0</v>
      </c>
      <c r="I16" s="383">
        <v>13</v>
      </c>
      <c r="J16" s="389">
        <v>278</v>
      </c>
      <c r="K16" s="269">
        <v>563.45000000000005</v>
      </c>
      <c r="L16" s="170">
        <f t="shared" si="2"/>
        <v>14.00124234625965</v>
      </c>
      <c r="M16" s="377">
        <v>1.3236955264123833</v>
      </c>
      <c r="N16" s="166">
        <v>3</v>
      </c>
      <c r="O16" s="397">
        <v>477</v>
      </c>
      <c r="P16" s="269">
        <v>2088</v>
      </c>
      <c r="Q16" s="15">
        <v>313</v>
      </c>
      <c r="R16" s="158">
        <v>0.14990421455938696</v>
      </c>
      <c r="S16" s="401">
        <v>1.055275754250889</v>
      </c>
      <c r="T16" s="482">
        <v>456.25</v>
      </c>
      <c r="U16" s="197">
        <v>544709.26906067925</v>
      </c>
      <c r="V16" s="159">
        <v>0</v>
      </c>
      <c r="W16" s="159">
        <v>0</v>
      </c>
      <c r="X16" s="159">
        <v>545739.02</v>
      </c>
      <c r="Y16" s="159">
        <v>465219.34505048778</v>
      </c>
      <c r="Z16" s="159">
        <v>0</v>
      </c>
      <c r="AA16" s="155">
        <v>151476.12</v>
      </c>
      <c r="AB16" s="159">
        <v>253914.64797120052</v>
      </c>
      <c r="AC16" s="159">
        <v>342735</v>
      </c>
      <c r="AD16" s="174">
        <f>SUM(Muut[[#This Row],[Työttömyysaste]:[Työttömät ja palveluissa olevat ]])</f>
        <v>2303793.4020823678</v>
      </c>
      <c r="AF16" s="62"/>
    </row>
    <row r="17" spans="1:32" s="45" customFormat="1" x14ac:dyDescent="0.25">
      <c r="A17" s="90">
        <v>18</v>
      </c>
      <c r="B17" s="151" t="s">
        <v>16</v>
      </c>
      <c r="C17" s="395">
        <v>4651</v>
      </c>
      <c r="D17" s="134">
        <v>165.25</v>
      </c>
      <c r="E17" s="41">
        <v>2381</v>
      </c>
      <c r="F17" s="332">
        <f t="shared" si="1"/>
        <v>6.9403611927761441E-2</v>
      </c>
      <c r="G17" s="377">
        <f>Muut[[#This Row],[Keskim. työttömyysaste 2024, %]]/$F$12</f>
        <v>0.64278659209180922</v>
      </c>
      <c r="H17" s="166">
        <v>0</v>
      </c>
      <c r="I17" s="383">
        <v>172</v>
      </c>
      <c r="J17" s="389">
        <v>174</v>
      </c>
      <c r="K17" s="269">
        <v>212.45</v>
      </c>
      <c r="L17" s="170">
        <f t="shared" si="2"/>
        <v>21.892209931748649</v>
      </c>
      <c r="M17" s="377">
        <v>0.84657427988034817</v>
      </c>
      <c r="N17" s="166">
        <v>0</v>
      </c>
      <c r="O17" s="397">
        <v>0</v>
      </c>
      <c r="P17" s="269">
        <v>1487</v>
      </c>
      <c r="Q17" s="15">
        <v>198</v>
      </c>
      <c r="R17" s="158">
        <v>0.13315400134498992</v>
      </c>
      <c r="S17" s="401">
        <v>0.93735983083511765</v>
      </c>
      <c r="T17" s="482">
        <v>209.33333333333334</v>
      </c>
      <c r="U17" s="197">
        <v>222157.20868295024</v>
      </c>
      <c r="V17" s="159">
        <v>0</v>
      </c>
      <c r="W17" s="159">
        <v>0</v>
      </c>
      <c r="X17" s="159">
        <v>341577.66</v>
      </c>
      <c r="Y17" s="159">
        <v>175411.92626848188</v>
      </c>
      <c r="Z17" s="159">
        <v>0</v>
      </c>
      <c r="AA17" s="155">
        <v>0</v>
      </c>
      <c r="AB17" s="159">
        <v>132969.64748303103</v>
      </c>
      <c r="AC17" s="159">
        <v>157251.20000000001</v>
      </c>
      <c r="AD17" s="174">
        <f>SUM(Muut[[#This Row],[Työttömyysaste]:[Työttömät ja palveluissa olevat ]])</f>
        <v>1029367.6424344631</v>
      </c>
      <c r="AF17" s="62"/>
    </row>
    <row r="18" spans="1:32" s="45" customFormat="1" x14ac:dyDescent="0.25">
      <c r="A18" s="90">
        <v>19</v>
      </c>
      <c r="B18" s="151" t="s">
        <v>17</v>
      </c>
      <c r="C18" s="395">
        <v>3966</v>
      </c>
      <c r="D18" s="134">
        <v>130.25</v>
      </c>
      <c r="E18" s="41">
        <v>1908</v>
      </c>
      <c r="F18" s="332">
        <f t="shared" si="1"/>
        <v>6.826519916142558E-2</v>
      </c>
      <c r="G18" s="377">
        <f>Muut[[#This Row],[Keskim. työttömyysaste 2024, %]]/$F$12</f>
        <v>0.63224309958268043</v>
      </c>
      <c r="H18" s="166">
        <v>0</v>
      </c>
      <c r="I18" s="383">
        <v>20</v>
      </c>
      <c r="J18" s="389">
        <v>113</v>
      </c>
      <c r="K18" s="269">
        <v>95.01</v>
      </c>
      <c r="L18" s="170">
        <f t="shared" si="2"/>
        <v>41.742974423744869</v>
      </c>
      <c r="M18" s="377">
        <v>0.44398805101480937</v>
      </c>
      <c r="N18" s="166">
        <v>0</v>
      </c>
      <c r="O18" s="397">
        <v>0</v>
      </c>
      <c r="P18" s="269">
        <v>1314</v>
      </c>
      <c r="Q18" s="15">
        <v>180</v>
      </c>
      <c r="R18" s="158">
        <v>0.13698630136986301</v>
      </c>
      <c r="S18" s="401">
        <v>0.96433794690177099</v>
      </c>
      <c r="T18" s="482">
        <v>176.08333333333334</v>
      </c>
      <c r="U18" s="197">
        <v>186330.55143913632</v>
      </c>
      <c r="V18" s="159">
        <v>0</v>
      </c>
      <c r="W18" s="159">
        <v>0</v>
      </c>
      <c r="X18" s="159">
        <v>221829.16999999998</v>
      </c>
      <c r="Y18" s="159">
        <v>78446.161989966888</v>
      </c>
      <c r="Z18" s="159">
        <v>0</v>
      </c>
      <c r="AA18" s="155">
        <v>0</v>
      </c>
      <c r="AB18" s="159">
        <v>116649.21107107893</v>
      </c>
      <c r="AC18" s="159">
        <v>132273.80000000002</v>
      </c>
      <c r="AD18" s="174">
        <f>SUM(Muut[[#This Row],[Työttömyysaste]:[Työttömät ja palveluissa olevat ]])</f>
        <v>735528.89450018213</v>
      </c>
      <c r="AF18" s="62"/>
    </row>
    <row r="19" spans="1:32" s="45" customFormat="1" x14ac:dyDescent="0.25">
      <c r="A19" s="90">
        <v>20</v>
      </c>
      <c r="B19" s="151" t="s">
        <v>18</v>
      </c>
      <c r="C19" s="395">
        <v>16387</v>
      </c>
      <c r="D19" s="134">
        <v>731.08333333333337</v>
      </c>
      <c r="E19" s="41">
        <v>7617</v>
      </c>
      <c r="F19" s="332">
        <f t="shared" si="1"/>
        <v>9.5980482254605926E-2</v>
      </c>
      <c r="G19" s="377">
        <f>Muut[[#This Row],[Keskim. työttömyysaste 2024, %]]/$F$12</f>
        <v>0.88893020668695966</v>
      </c>
      <c r="H19" s="166">
        <v>0</v>
      </c>
      <c r="I19" s="383">
        <v>27</v>
      </c>
      <c r="J19" s="389">
        <v>518</v>
      </c>
      <c r="K19" s="269">
        <v>293.29000000000002</v>
      </c>
      <c r="L19" s="170">
        <f t="shared" si="2"/>
        <v>55.873026697125709</v>
      </c>
      <c r="M19" s="377">
        <v>0.33170534967479998</v>
      </c>
      <c r="N19" s="166">
        <v>0</v>
      </c>
      <c r="O19" s="397">
        <v>0</v>
      </c>
      <c r="P19" s="269">
        <v>5285</v>
      </c>
      <c r="Q19" s="15">
        <v>609</v>
      </c>
      <c r="R19" s="158">
        <v>0.1152317880794702</v>
      </c>
      <c r="S19" s="401">
        <v>0.81119341732094663</v>
      </c>
      <c r="T19" s="482">
        <v>1058.3333333333335</v>
      </c>
      <c r="U19" s="197">
        <v>1082466.2867585248</v>
      </c>
      <c r="V19" s="159">
        <v>0</v>
      </c>
      <c r="W19" s="159">
        <v>0</v>
      </c>
      <c r="X19" s="159">
        <v>1016880.62</v>
      </c>
      <c r="Y19" s="159">
        <v>242158.45542613819</v>
      </c>
      <c r="Z19" s="159">
        <v>0</v>
      </c>
      <c r="AA19" s="155">
        <v>0</v>
      </c>
      <c r="AB19" s="159">
        <v>405437.30915396975</v>
      </c>
      <c r="AC19" s="159">
        <v>795020.00000000012</v>
      </c>
      <c r="AD19" s="174">
        <f>SUM(Muut[[#This Row],[Työttömyysaste]:[Työttömät ja palveluissa olevat ]])</f>
        <v>3541962.6713386332</v>
      </c>
      <c r="AF19" s="62"/>
    </row>
    <row r="20" spans="1:32" s="45" customFormat="1" x14ac:dyDescent="0.25">
      <c r="A20" s="90">
        <v>46</v>
      </c>
      <c r="B20" s="151" t="s">
        <v>19</v>
      </c>
      <c r="C20" s="395">
        <v>1288</v>
      </c>
      <c r="D20" s="134">
        <v>52.583333333333336</v>
      </c>
      <c r="E20" s="41">
        <v>516</v>
      </c>
      <c r="F20" s="332">
        <f t="shared" si="1"/>
        <v>0.10190568475452197</v>
      </c>
      <c r="G20" s="377">
        <f>Muut[[#This Row],[Keskim. työttömyysaste 2024, %]]/$F$12</f>
        <v>0.94380689993945377</v>
      </c>
      <c r="H20" s="166">
        <v>0</v>
      </c>
      <c r="I20" s="383">
        <v>2</v>
      </c>
      <c r="J20" s="389">
        <v>45</v>
      </c>
      <c r="K20" s="269">
        <v>305.58</v>
      </c>
      <c r="L20" s="170">
        <f t="shared" si="2"/>
        <v>4.2149355324301334</v>
      </c>
      <c r="M20" s="377">
        <v>4.3970736243441531</v>
      </c>
      <c r="N20" s="166">
        <v>1</v>
      </c>
      <c r="O20" s="397">
        <v>0</v>
      </c>
      <c r="P20" s="269">
        <v>301</v>
      </c>
      <c r="Q20" s="15">
        <v>51</v>
      </c>
      <c r="R20" s="158">
        <v>0.16943521594684385</v>
      </c>
      <c r="S20" s="401">
        <v>1.1927675004369747</v>
      </c>
      <c r="T20" s="482">
        <v>73.333333333333343</v>
      </c>
      <c r="U20" s="197">
        <v>90332.966466037047</v>
      </c>
      <c r="V20" s="159">
        <v>0</v>
      </c>
      <c r="W20" s="159">
        <v>0</v>
      </c>
      <c r="X20" s="159">
        <v>88339.05</v>
      </c>
      <c r="Y20" s="159">
        <v>252305.84339431723</v>
      </c>
      <c r="Z20" s="159">
        <v>559159.43999999994</v>
      </c>
      <c r="AA20" s="155">
        <v>0</v>
      </c>
      <c r="AB20" s="159">
        <v>46856.678487166115</v>
      </c>
      <c r="AC20" s="159">
        <v>55088.000000000007</v>
      </c>
      <c r="AD20" s="174">
        <f>SUM(Muut[[#This Row],[Työttömyysaste]:[Työttömät ja palveluissa olevat ]])</f>
        <v>1092081.9783475203</v>
      </c>
      <c r="AF20" s="62"/>
    </row>
    <row r="21" spans="1:32" s="45" customFormat="1" x14ac:dyDescent="0.25">
      <c r="A21" s="90">
        <v>47</v>
      </c>
      <c r="B21" s="151" t="s">
        <v>20</v>
      </c>
      <c r="C21" s="395">
        <v>1762</v>
      </c>
      <c r="D21" s="134">
        <v>88.583333333333329</v>
      </c>
      <c r="E21" s="41">
        <v>883</v>
      </c>
      <c r="F21" s="332">
        <f t="shared" si="1"/>
        <v>0.1003208758021895</v>
      </c>
      <c r="G21" s="377">
        <f>Muut[[#This Row],[Keskim. työttömyysaste 2024, %]]/$F$12</f>
        <v>0.92912907673557377</v>
      </c>
      <c r="H21" s="166">
        <v>0</v>
      </c>
      <c r="I21" s="383">
        <v>20</v>
      </c>
      <c r="J21" s="389">
        <v>66</v>
      </c>
      <c r="K21" s="269">
        <v>7954.46</v>
      </c>
      <c r="L21" s="170">
        <f t="shared" si="2"/>
        <v>0.22151095108907456</v>
      </c>
      <c r="M21" s="377">
        <v>20</v>
      </c>
      <c r="N21" s="166">
        <v>0</v>
      </c>
      <c r="O21" s="397">
        <v>0</v>
      </c>
      <c r="P21" s="269">
        <v>549</v>
      </c>
      <c r="Q21" s="15">
        <v>70</v>
      </c>
      <c r="R21" s="158">
        <v>0.12750455373406194</v>
      </c>
      <c r="S21" s="401">
        <v>0.89758960085028239</v>
      </c>
      <c r="T21" s="482">
        <v>109.75</v>
      </c>
      <c r="U21" s="197">
        <v>121654.7909416925</v>
      </c>
      <c r="V21" s="159">
        <v>0</v>
      </c>
      <c r="W21" s="159">
        <v>0</v>
      </c>
      <c r="X21" s="159">
        <v>129563.93999999999</v>
      </c>
      <c r="Y21" s="159">
        <v>1569942</v>
      </c>
      <c r="Z21" s="159">
        <v>0</v>
      </c>
      <c r="AA21" s="155">
        <v>0</v>
      </c>
      <c r="AB21" s="159">
        <v>48237.362739295029</v>
      </c>
      <c r="AC21" s="159">
        <v>82444.200000000012</v>
      </c>
      <c r="AD21" s="174">
        <f>SUM(Muut[[#This Row],[Työttömyysaste]:[Työttömät ja palveluissa olevat ]])</f>
        <v>1951842.2936809873</v>
      </c>
      <c r="AF21" s="62"/>
    </row>
    <row r="22" spans="1:32" s="45" customFormat="1" x14ac:dyDescent="0.25">
      <c r="A22" s="90">
        <v>49</v>
      </c>
      <c r="B22" s="151" t="s">
        <v>21</v>
      </c>
      <c r="C22" s="395">
        <v>320931</v>
      </c>
      <c r="D22" s="134">
        <v>15900.916666666666</v>
      </c>
      <c r="E22" s="41">
        <v>159621</v>
      </c>
      <c r="F22" s="332">
        <f t="shared" si="1"/>
        <v>9.9616696215827902E-2</v>
      </c>
      <c r="G22" s="377">
        <f>Muut[[#This Row],[Keskim. työttömyysaste 2024, %]]/$F$12</f>
        <v>0.92260726635761936</v>
      </c>
      <c r="H22" s="166">
        <v>1</v>
      </c>
      <c r="I22" s="383">
        <v>20246</v>
      </c>
      <c r="J22" s="389">
        <v>80166</v>
      </c>
      <c r="K22" s="269">
        <v>312.88</v>
      </c>
      <c r="L22" s="170">
        <f t="shared" si="2"/>
        <v>1025.7319099974432</v>
      </c>
      <c r="M22" s="377">
        <v>1.8068446225881496E-2</v>
      </c>
      <c r="N22" s="166">
        <v>3</v>
      </c>
      <c r="O22" s="397">
        <v>639</v>
      </c>
      <c r="P22" s="269">
        <v>119936</v>
      </c>
      <c r="Q22" s="15">
        <v>21045</v>
      </c>
      <c r="R22" s="158">
        <v>0.17546858324439701</v>
      </c>
      <c r="S22" s="401">
        <v>1.2352403971751496</v>
      </c>
      <c r="T22" s="482">
        <v>22208.416666666664</v>
      </c>
      <c r="U22" s="197">
        <v>22002691.086862687</v>
      </c>
      <c r="V22" s="159">
        <v>7085514.6179999998</v>
      </c>
      <c r="W22" s="159">
        <v>5938597.2120000003</v>
      </c>
      <c r="X22" s="159">
        <v>157373072.94</v>
      </c>
      <c r="Y22" s="159">
        <v>258333.17717525357</v>
      </c>
      <c r="Z22" s="159">
        <v>0</v>
      </c>
      <c r="AA22" s="155">
        <v>202920.84</v>
      </c>
      <c r="AB22" s="159">
        <v>12091021.545127446</v>
      </c>
      <c r="AC22" s="159">
        <v>16682962.6</v>
      </c>
      <c r="AD22" s="174">
        <f>SUM(Muut[[#This Row],[Työttömyysaste]:[Työttömät ja palveluissa olevat ]])</f>
        <v>221635114.0191654</v>
      </c>
      <c r="AF22" s="62"/>
    </row>
    <row r="23" spans="1:32" s="45" customFormat="1" x14ac:dyDescent="0.25">
      <c r="A23" s="90">
        <v>50</v>
      </c>
      <c r="B23" s="151" t="s">
        <v>22</v>
      </c>
      <c r="C23" s="395">
        <v>11084</v>
      </c>
      <c r="D23" s="134">
        <v>358</v>
      </c>
      <c r="E23" s="41">
        <v>5063</v>
      </c>
      <c r="F23" s="332">
        <f t="shared" si="1"/>
        <v>7.0709065771281845E-2</v>
      </c>
      <c r="G23" s="377">
        <f>Muut[[#This Row],[Keskim. työttömyysaste 2024, %]]/$F$12</f>
        <v>0.65487714766812477</v>
      </c>
      <c r="H23" s="166">
        <v>0</v>
      </c>
      <c r="I23" s="383">
        <v>17</v>
      </c>
      <c r="J23" s="389">
        <v>515</v>
      </c>
      <c r="K23" s="269">
        <v>578.91</v>
      </c>
      <c r="L23" s="170">
        <f t="shared" si="2"/>
        <v>19.146326717451764</v>
      </c>
      <c r="M23" s="377">
        <v>0.96798629478449516</v>
      </c>
      <c r="N23" s="166">
        <v>0</v>
      </c>
      <c r="O23" s="397">
        <v>0</v>
      </c>
      <c r="P23" s="269">
        <v>3172</v>
      </c>
      <c r="Q23" s="15">
        <v>522</v>
      </c>
      <c r="R23" s="158">
        <v>0.16456494325346785</v>
      </c>
      <c r="S23" s="401">
        <v>1.1584824024161062</v>
      </c>
      <c r="T23" s="482">
        <v>486.25</v>
      </c>
      <c r="U23" s="197">
        <v>539390.89862623229</v>
      </c>
      <c r="V23" s="159">
        <v>0</v>
      </c>
      <c r="W23" s="159">
        <v>0</v>
      </c>
      <c r="X23" s="159">
        <v>1010991.35</v>
      </c>
      <c r="Y23" s="159">
        <v>477984.08207148436</v>
      </c>
      <c r="Z23" s="159">
        <v>0</v>
      </c>
      <c r="AA23" s="155">
        <v>0</v>
      </c>
      <c r="AB23" s="159">
        <v>391638.8779255937</v>
      </c>
      <c r="AC23" s="159">
        <v>365271</v>
      </c>
      <c r="AD23" s="174">
        <f>SUM(Muut[[#This Row],[Työttömyysaste]:[Työttömät ja palveluissa olevat ]])</f>
        <v>2785276.2086233101</v>
      </c>
      <c r="AF23" s="62"/>
    </row>
    <row r="24" spans="1:32" s="45" customFormat="1" x14ac:dyDescent="0.25">
      <c r="A24" s="90">
        <v>51</v>
      </c>
      <c r="B24" s="151" t="s">
        <v>23</v>
      </c>
      <c r="C24" s="395">
        <v>9052</v>
      </c>
      <c r="D24" s="134">
        <v>270.66666666666669</v>
      </c>
      <c r="E24" s="41">
        <v>4147</v>
      </c>
      <c r="F24" s="332">
        <f t="shared" si="1"/>
        <v>6.5268065268065278E-2</v>
      </c>
      <c r="G24" s="377">
        <f>Muut[[#This Row],[Keskim. työttömyysaste 2024, %]]/$F$12</f>
        <v>0.60448492637173667</v>
      </c>
      <c r="H24" s="166">
        <v>0</v>
      </c>
      <c r="I24" s="383">
        <v>30</v>
      </c>
      <c r="J24" s="389">
        <v>329</v>
      </c>
      <c r="K24" s="269">
        <v>515.03</v>
      </c>
      <c r="L24" s="170">
        <f t="shared" si="2"/>
        <v>17.575675203386211</v>
      </c>
      <c r="M24" s="377">
        <v>1.0544904615891395</v>
      </c>
      <c r="N24" s="166">
        <v>0</v>
      </c>
      <c r="O24" s="397">
        <v>0</v>
      </c>
      <c r="P24" s="269">
        <v>2768</v>
      </c>
      <c r="Q24" s="15">
        <v>355</v>
      </c>
      <c r="R24" s="158">
        <v>0.12825144508670519</v>
      </c>
      <c r="S24" s="401">
        <v>0.90284746726731913</v>
      </c>
      <c r="T24" s="482">
        <v>368.91666666666669</v>
      </c>
      <c r="U24" s="197">
        <v>406609.27620184532</v>
      </c>
      <c r="V24" s="159">
        <v>0</v>
      </c>
      <c r="W24" s="159">
        <v>0</v>
      </c>
      <c r="X24" s="159">
        <v>645856.61</v>
      </c>
      <c r="Y24" s="159">
        <v>425240.78317748284</v>
      </c>
      <c r="Z24" s="159">
        <v>0</v>
      </c>
      <c r="AA24" s="155">
        <v>0</v>
      </c>
      <c r="AB24" s="159">
        <v>249263.54584796508</v>
      </c>
      <c r="AC24" s="159">
        <v>277130.2</v>
      </c>
      <c r="AD24" s="174">
        <f>SUM(Muut[[#This Row],[Työttömyysaste]:[Työttömät ja palveluissa olevat ]])</f>
        <v>2004100.4152272933</v>
      </c>
      <c r="AF24" s="62"/>
    </row>
    <row r="25" spans="1:32" s="45" customFormat="1" x14ac:dyDescent="0.25">
      <c r="A25" s="90">
        <v>52</v>
      </c>
      <c r="B25" s="151" t="s">
        <v>24</v>
      </c>
      <c r="C25" s="395">
        <v>2272</v>
      </c>
      <c r="D25" s="134">
        <v>44.583333333333336</v>
      </c>
      <c r="E25" s="41">
        <v>996</v>
      </c>
      <c r="F25" s="332">
        <f t="shared" si="1"/>
        <v>4.4762382864792505E-2</v>
      </c>
      <c r="G25" s="377">
        <f>Muut[[#This Row],[Keskim. työttömyysaste 2024, %]]/$F$12</f>
        <v>0.41457005963200755</v>
      </c>
      <c r="H25" s="166">
        <v>0</v>
      </c>
      <c r="I25" s="383">
        <v>48</v>
      </c>
      <c r="J25" s="389">
        <v>109</v>
      </c>
      <c r="K25" s="269">
        <v>354.27</v>
      </c>
      <c r="L25" s="170">
        <f t="shared" si="2"/>
        <v>6.4131876817116895</v>
      </c>
      <c r="M25" s="377">
        <v>2.8898860875085028</v>
      </c>
      <c r="N25" s="166">
        <v>0</v>
      </c>
      <c r="O25" s="397">
        <v>0</v>
      </c>
      <c r="P25" s="269">
        <v>636</v>
      </c>
      <c r="Q25" s="15">
        <v>85</v>
      </c>
      <c r="R25" s="158">
        <v>0.13364779874213836</v>
      </c>
      <c r="S25" s="401">
        <v>0.94083600008262402</v>
      </c>
      <c r="T25" s="482">
        <v>69.583333333333343</v>
      </c>
      <c r="U25" s="197">
        <v>69992.824970210189</v>
      </c>
      <c r="V25" s="159">
        <v>0</v>
      </c>
      <c r="W25" s="159">
        <v>0</v>
      </c>
      <c r="X25" s="159">
        <v>213976.81</v>
      </c>
      <c r="Y25" s="159">
        <v>292507.33405100065</v>
      </c>
      <c r="Z25" s="159">
        <v>0</v>
      </c>
      <c r="AA25" s="155">
        <v>0</v>
      </c>
      <c r="AB25" s="159">
        <v>65196.171461725513</v>
      </c>
      <c r="AC25" s="159">
        <v>52271.000000000007</v>
      </c>
      <c r="AD25" s="174">
        <f>SUM(Muut[[#This Row],[Työttömyysaste]:[Työttömät ja palveluissa olevat ]])</f>
        <v>693944.1404829364</v>
      </c>
      <c r="AF25" s="62"/>
    </row>
    <row r="26" spans="1:32" s="45" customFormat="1" x14ac:dyDescent="0.25">
      <c r="A26" s="90">
        <v>61</v>
      </c>
      <c r="B26" s="151" t="s">
        <v>25</v>
      </c>
      <c r="C26" s="395">
        <v>16478</v>
      </c>
      <c r="D26" s="134">
        <v>926.08333333333337</v>
      </c>
      <c r="E26" s="41">
        <v>6981</v>
      </c>
      <c r="F26" s="332">
        <f t="shared" si="1"/>
        <v>0.13265768992025975</v>
      </c>
      <c r="G26" s="377">
        <f>Muut[[#This Row],[Keskim. työttömyysaste 2024, %]]/$F$12</f>
        <v>1.2286188290512801</v>
      </c>
      <c r="H26" s="166">
        <v>0</v>
      </c>
      <c r="I26" s="383">
        <v>44</v>
      </c>
      <c r="J26" s="389">
        <v>1559</v>
      </c>
      <c r="K26" s="269">
        <v>248.87</v>
      </c>
      <c r="L26" s="170">
        <f t="shared" si="2"/>
        <v>66.211274962831993</v>
      </c>
      <c r="M26" s="377">
        <v>0.27991277721752555</v>
      </c>
      <c r="N26" s="166">
        <v>0</v>
      </c>
      <c r="O26" s="397">
        <v>0</v>
      </c>
      <c r="P26" s="269">
        <v>4455</v>
      </c>
      <c r="Q26" s="15">
        <v>893</v>
      </c>
      <c r="R26" s="158">
        <v>0.20044893378226711</v>
      </c>
      <c r="S26" s="401">
        <v>1.4110937468143556</v>
      </c>
      <c r="T26" s="482">
        <v>1396.3333333333335</v>
      </c>
      <c r="U26" s="197">
        <v>1504419.4049481004</v>
      </c>
      <c r="V26" s="159">
        <v>0</v>
      </c>
      <c r="W26" s="159">
        <v>0</v>
      </c>
      <c r="X26" s="159">
        <v>3060457.31</v>
      </c>
      <c r="Y26" s="159">
        <v>205482.54220022171</v>
      </c>
      <c r="Z26" s="159">
        <v>0</v>
      </c>
      <c r="AA26" s="155">
        <v>0</v>
      </c>
      <c r="AB26" s="159">
        <v>709186.084180212</v>
      </c>
      <c r="AC26" s="159">
        <v>1048925.6000000001</v>
      </c>
      <c r="AD26" s="174">
        <f>SUM(Muut[[#This Row],[Työttömyysaste]:[Työttömät ja palveluissa olevat ]])</f>
        <v>6528470.9413285349</v>
      </c>
      <c r="AF26" s="62"/>
    </row>
    <row r="27" spans="1:32" s="45" customFormat="1" x14ac:dyDescent="0.25">
      <c r="A27" s="90">
        <v>69</v>
      </c>
      <c r="B27" s="151" t="s">
        <v>26</v>
      </c>
      <c r="C27" s="395">
        <v>6492</v>
      </c>
      <c r="D27" s="134">
        <v>272.41666666666669</v>
      </c>
      <c r="E27" s="41">
        <v>2870</v>
      </c>
      <c r="F27" s="332">
        <f t="shared" si="1"/>
        <v>9.4918699186991876E-2</v>
      </c>
      <c r="G27" s="377">
        <f>Muut[[#This Row],[Keskim. työttömyysaste 2024, %]]/$F$12</f>
        <v>0.87909642569753799</v>
      </c>
      <c r="H27" s="166">
        <v>0</v>
      </c>
      <c r="I27" s="383">
        <v>2</v>
      </c>
      <c r="J27" s="389">
        <v>136</v>
      </c>
      <c r="K27" s="269">
        <v>767.08</v>
      </c>
      <c r="L27" s="170">
        <f t="shared" si="2"/>
        <v>8.463263284142462</v>
      </c>
      <c r="M27" s="377">
        <v>2.1898623776345638</v>
      </c>
      <c r="N27" s="166">
        <v>0</v>
      </c>
      <c r="O27" s="397">
        <v>0</v>
      </c>
      <c r="P27" s="269">
        <v>1660</v>
      </c>
      <c r="Q27" s="15">
        <v>229</v>
      </c>
      <c r="R27" s="158">
        <v>0.13795180722891567</v>
      </c>
      <c r="S27" s="401">
        <v>0.97113478664800645</v>
      </c>
      <c r="T27" s="482">
        <v>361.5</v>
      </c>
      <c r="U27" s="197">
        <v>424094.15481514763</v>
      </c>
      <c r="V27" s="159">
        <v>0</v>
      </c>
      <c r="W27" s="159">
        <v>0</v>
      </c>
      <c r="X27" s="159">
        <v>266980.24</v>
      </c>
      <c r="Y27" s="159">
        <v>633348.93105213984</v>
      </c>
      <c r="Z27" s="159">
        <v>0</v>
      </c>
      <c r="AA27" s="155">
        <v>0</v>
      </c>
      <c r="AB27" s="159">
        <v>192290.51456502517</v>
      </c>
      <c r="AC27" s="159">
        <v>271558.8</v>
      </c>
      <c r="AD27" s="174">
        <f>SUM(Muut[[#This Row],[Työttömyysaste]:[Työttömät ja palveluissa olevat ]])</f>
        <v>1788272.6404323126</v>
      </c>
      <c r="AF27" s="62"/>
    </row>
    <row r="28" spans="1:32" s="45" customFormat="1" x14ac:dyDescent="0.25">
      <c r="A28" s="90">
        <v>71</v>
      </c>
      <c r="B28" s="151" t="s">
        <v>27</v>
      </c>
      <c r="C28" s="395">
        <v>6365</v>
      </c>
      <c r="D28" s="134">
        <v>244.66666666666666</v>
      </c>
      <c r="E28" s="41">
        <v>2767</v>
      </c>
      <c r="F28" s="332">
        <f t="shared" si="1"/>
        <v>8.8423081556438979E-2</v>
      </c>
      <c r="G28" s="377">
        <f>Muut[[#This Row],[Keskim. työttömyysaste 2024, %]]/$F$12</f>
        <v>0.81893679128801444</v>
      </c>
      <c r="H28" s="166">
        <v>0</v>
      </c>
      <c r="I28" s="383">
        <v>1</v>
      </c>
      <c r="J28" s="389">
        <v>233</v>
      </c>
      <c r="K28" s="269">
        <v>1050.69</v>
      </c>
      <c r="L28" s="170">
        <f t="shared" si="2"/>
        <v>6.0579238405238458</v>
      </c>
      <c r="M28" s="377">
        <v>3.0593619771153948</v>
      </c>
      <c r="N28" s="166">
        <v>0</v>
      </c>
      <c r="O28" s="397">
        <v>0</v>
      </c>
      <c r="P28" s="269">
        <v>1785</v>
      </c>
      <c r="Q28" s="15">
        <v>240</v>
      </c>
      <c r="R28" s="158">
        <v>0.13445378151260504</v>
      </c>
      <c r="S28" s="401">
        <v>0.94650985040442726</v>
      </c>
      <c r="T28" s="482">
        <v>329.83333333333331</v>
      </c>
      <c r="U28" s="197">
        <v>387343.30319429765</v>
      </c>
      <c r="V28" s="159">
        <v>0</v>
      </c>
      <c r="W28" s="159">
        <v>0</v>
      </c>
      <c r="X28" s="159">
        <v>457399.97</v>
      </c>
      <c r="Y28" s="159">
        <v>867514.97675232415</v>
      </c>
      <c r="Z28" s="159">
        <v>0</v>
      </c>
      <c r="AA28" s="155">
        <v>0</v>
      </c>
      <c r="AB28" s="159">
        <v>183748.32353363748</v>
      </c>
      <c r="AC28" s="159">
        <v>247770.8</v>
      </c>
      <c r="AD28" s="174">
        <f>SUM(Muut[[#This Row],[Työttömyysaste]:[Työttömät ja palveluissa olevat ]])</f>
        <v>2143777.373480259</v>
      </c>
      <c r="AF28" s="62"/>
    </row>
    <row r="29" spans="1:32" s="45" customFormat="1" x14ac:dyDescent="0.25">
      <c r="A29" s="90">
        <v>72</v>
      </c>
      <c r="B29" s="151" t="s">
        <v>28</v>
      </c>
      <c r="C29" s="395">
        <v>927</v>
      </c>
      <c r="D29" s="134">
        <v>36.416666666666664</v>
      </c>
      <c r="E29" s="41">
        <v>383</v>
      </c>
      <c r="F29" s="332">
        <f t="shared" si="1"/>
        <v>9.5082680591818972E-2</v>
      </c>
      <c r="G29" s="377">
        <f>Muut[[#This Row],[Keskim. työttömyysaste 2024, %]]/$F$12</f>
        <v>0.88061515138698687</v>
      </c>
      <c r="H29" s="166">
        <v>0</v>
      </c>
      <c r="I29" s="383">
        <v>0</v>
      </c>
      <c r="J29" s="389">
        <v>14</v>
      </c>
      <c r="K29" s="269">
        <v>205.61</v>
      </c>
      <c r="L29" s="170">
        <f t="shared" si="2"/>
        <v>4.5085355770633724</v>
      </c>
      <c r="M29" s="377">
        <v>4.1107320861003851</v>
      </c>
      <c r="N29" s="166">
        <v>2</v>
      </c>
      <c r="O29" s="397">
        <v>0</v>
      </c>
      <c r="P29" s="269">
        <v>208</v>
      </c>
      <c r="Q29" s="15">
        <v>19</v>
      </c>
      <c r="R29" s="158">
        <v>9.1346153846153841E-2</v>
      </c>
      <c r="S29" s="401">
        <v>0.64304650593882517</v>
      </c>
      <c r="T29" s="482">
        <v>45.833333333333329</v>
      </c>
      <c r="U29" s="197">
        <v>60661.5005308986</v>
      </c>
      <c r="V29" s="159">
        <v>0</v>
      </c>
      <c r="W29" s="159">
        <v>0</v>
      </c>
      <c r="X29" s="159">
        <v>27483.26</v>
      </c>
      <c r="Y29" s="159">
        <v>169764.39708196078</v>
      </c>
      <c r="Z29" s="159">
        <v>1207315.53</v>
      </c>
      <c r="AA29" s="155">
        <v>0</v>
      </c>
      <c r="AB29" s="159">
        <v>18181.175385661376</v>
      </c>
      <c r="AC29" s="159">
        <v>34430</v>
      </c>
      <c r="AD29" s="174">
        <f>SUM(Muut[[#This Row],[Työttömyysaste]:[Työttömät ja palveluissa olevat ]])</f>
        <v>1517835.862998521</v>
      </c>
      <c r="AF29" s="62"/>
    </row>
    <row r="30" spans="1:32" s="45" customFormat="1" x14ac:dyDescent="0.25">
      <c r="A30" s="90">
        <v>74</v>
      </c>
      <c r="B30" s="151" t="s">
        <v>29</v>
      </c>
      <c r="C30" s="395">
        <v>985</v>
      </c>
      <c r="D30" s="134">
        <v>41</v>
      </c>
      <c r="E30" s="41">
        <v>426</v>
      </c>
      <c r="F30" s="332">
        <f t="shared" si="1"/>
        <v>9.6244131455399062E-2</v>
      </c>
      <c r="G30" s="377">
        <f>Muut[[#This Row],[Keskim. työttömyysaste 2024, %]]/$F$12</f>
        <v>0.89137201290681378</v>
      </c>
      <c r="H30" s="166">
        <v>0</v>
      </c>
      <c r="I30" s="383">
        <v>5</v>
      </c>
      <c r="J30" s="389">
        <v>45</v>
      </c>
      <c r="K30" s="269">
        <v>412.99</v>
      </c>
      <c r="L30" s="170">
        <f t="shared" si="2"/>
        <v>2.3850456427516402</v>
      </c>
      <c r="M30" s="377">
        <v>7.7706612929123882</v>
      </c>
      <c r="N30" s="166">
        <v>0</v>
      </c>
      <c r="O30" s="397">
        <v>0</v>
      </c>
      <c r="P30" s="269">
        <v>236</v>
      </c>
      <c r="Q30" s="15">
        <v>46</v>
      </c>
      <c r="R30" s="158">
        <v>0.19491525423728814</v>
      </c>
      <c r="S30" s="401">
        <v>1.3721384854644691</v>
      </c>
      <c r="T30" s="482">
        <v>51.083333333333336</v>
      </c>
      <c r="U30" s="197">
        <v>65244.286464918754</v>
      </c>
      <c r="V30" s="159">
        <v>0</v>
      </c>
      <c r="W30" s="159">
        <v>0</v>
      </c>
      <c r="X30" s="159">
        <v>88339.05</v>
      </c>
      <c r="Y30" s="159">
        <v>340990.21619025816</v>
      </c>
      <c r="Z30" s="159">
        <v>0</v>
      </c>
      <c r="AA30" s="155">
        <v>0</v>
      </c>
      <c r="AB30" s="159">
        <v>41222.47044956631</v>
      </c>
      <c r="AC30" s="159">
        <v>38373.800000000003</v>
      </c>
      <c r="AD30" s="174">
        <f>SUM(Muut[[#This Row],[Työttömyysaste]:[Työttömät ja palveluissa olevat ]])</f>
        <v>574169.82310474326</v>
      </c>
      <c r="AF30" s="62"/>
    </row>
    <row r="31" spans="1:32" s="45" customFormat="1" x14ac:dyDescent="0.25">
      <c r="A31" s="90">
        <v>75</v>
      </c>
      <c r="B31" s="151" t="s">
        <v>30</v>
      </c>
      <c r="C31" s="395">
        <v>19311</v>
      </c>
      <c r="D31" s="134">
        <v>1060.8333333333333</v>
      </c>
      <c r="E31" s="41">
        <v>8546</v>
      </c>
      <c r="F31" s="332">
        <f t="shared" si="1"/>
        <v>0.12413214759341601</v>
      </c>
      <c r="G31" s="377">
        <f>Muut[[#This Row],[Keskim. työttömyysaste 2024, %]]/$F$12</f>
        <v>1.1496588996500507</v>
      </c>
      <c r="H31" s="166">
        <v>0</v>
      </c>
      <c r="I31" s="383">
        <v>56</v>
      </c>
      <c r="J31" s="389">
        <v>1642</v>
      </c>
      <c r="K31" s="269">
        <v>609.89</v>
      </c>
      <c r="L31" s="170">
        <f t="shared" si="2"/>
        <v>31.663086786141765</v>
      </c>
      <c r="M31" s="377">
        <v>0.58533086123716693</v>
      </c>
      <c r="N31" s="166">
        <v>0</v>
      </c>
      <c r="O31" s="397">
        <v>0</v>
      </c>
      <c r="P31" s="269">
        <v>5484</v>
      </c>
      <c r="Q31" s="15">
        <v>848</v>
      </c>
      <c r="R31" s="158">
        <v>0.15463165572574764</v>
      </c>
      <c r="S31" s="401">
        <v>1.0885553658826994</v>
      </c>
      <c r="T31" s="482">
        <v>1386.5</v>
      </c>
      <c r="U31" s="197">
        <v>1649760.9923579718</v>
      </c>
      <c r="V31" s="159">
        <v>0</v>
      </c>
      <c r="W31" s="159">
        <v>0</v>
      </c>
      <c r="X31" s="159">
        <v>3223393.78</v>
      </c>
      <c r="Y31" s="159">
        <v>503563.09584318392</v>
      </c>
      <c r="Z31" s="159">
        <v>0</v>
      </c>
      <c r="AA31" s="155">
        <v>0</v>
      </c>
      <c r="AB31" s="159">
        <v>641143.32645210461</v>
      </c>
      <c r="AC31" s="159">
        <v>1041538.8</v>
      </c>
      <c r="AD31" s="174">
        <f>SUM(Muut[[#This Row],[Työttömyysaste]:[Työttömät ja palveluissa olevat ]])</f>
        <v>7059399.9946532594</v>
      </c>
      <c r="AF31" s="62"/>
    </row>
    <row r="32" spans="1:32" s="45" customFormat="1" x14ac:dyDescent="0.25">
      <c r="A32" s="90">
        <v>77</v>
      </c>
      <c r="B32" s="151" t="s">
        <v>31</v>
      </c>
      <c r="C32" s="395">
        <v>4509</v>
      </c>
      <c r="D32" s="134">
        <v>208.83333333333334</v>
      </c>
      <c r="E32" s="41">
        <v>1861</v>
      </c>
      <c r="F32" s="332">
        <f t="shared" si="1"/>
        <v>0.11221565466595021</v>
      </c>
      <c r="G32" s="377">
        <f>Muut[[#This Row],[Keskim. työttömyysaste 2024, %]]/$F$12</f>
        <v>1.0392934350038516</v>
      </c>
      <c r="H32" s="166">
        <v>0</v>
      </c>
      <c r="I32" s="383">
        <v>12</v>
      </c>
      <c r="J32" s="389">
        <v>115</v>
      </c>
      <c r="K32" s="269">
        <v>571.69000000000005</v>
      </c>
      <c r="L32" s="170">
        <f t="shared" si="2"/>
        <v>7.8871416327030373</v>
      </c>
      <c r="M32" s="377">
        <v>2.3498223717846258</v>
      </c>
      <c r="N32" s="166">
        <v>0</v>
      </c>
      <c r="O32" s="397">
        <v>0</v>
      </c>
      <c r="P32" s="269">
        <v>1203</v>
      </c>
      <c r="Q32" s="15">
        <v>168</v>
      </c>
      <c r="R32" s="158">
        <v>0.1396508728179551</v>
      </c>
      <c r="S32" s="401">
        <v>0.9830956426270423</v>
      </c>
      <c r="T32" s="482">
        <v>287.41666666666669</v>
      </c>
      <c r="U32" s="197">
        <v>348229.59725450922</v>
      </c>
      <c r="V32" s="159">
        <v>0</v>
      </c>
      <c r="W32" s="159">
        <v>0</v>
      </c>
      <c r="X32" s="159">
        <v>225755.34999999998</v>
      </c>
      <c r="Y32" s="159">
        <v>472022.80126348988</v>
      </c>
      <c r="Z32" s="159">
        <v>0</v>
      </c>
      <c r="AA32" s="155">
        <v>0</v>
      </c>
      <c r="AB32" s="159">
        <v>135199.73670446267</v>
      </c>
      <c r="AC32" s="159">
        <v>215907.40000000002</v>
      </c>
      <c r="AD32" s="174">
        <f>SUM(Muut[[#This Row],[Työttömyysaste]:[Työttömät ja palveluissa olevat ]])</f>
        <v>1397114.8852224615</v>
      </c>
      <c r="AF32" s="62"/>
    </row>
    <row r="33" spans="1:32" s="45" customFormat="1" x14ac:dyDescent="0.25">
      <c r="A33" s="90">
        <v>78</v>
      </c>
      <c r="B33" s="151" t="s">
        <v>32</v>
      </c>
      <c r="C33" s="395">
        <v>7702</v>
      </c>
      <c r="D33" s="134">
        <v>322.33333333333331</v>
      </c>
      <c r="E33" s="41">
        <v>3464</v>
      </c>
      <c r="F33" s="332">
        <f t="shared" si="1"/>
        <v>9.3052347959969195E-2</v>
      </c>
      <c r="G33" s="377">
        <f>Muut[[#This Row],[Keskim. työttömyysaste 2024, %]]/$F$12</f>
        <v>0.86181107827047687</v>
      </c>
      <c r="H33" s="166">
        <v>1</v>
      </c>
      <c r="I33" s="383">
        <v>3189</v>
      </c>
      <c r="J33" s="389">
        <v>484</v>
      </c>
      <c r="K33" s="269">
        <v>117.6</v>
      </c>
      <c r="L33" s="170">
        <f t="shared" si="2"/>
        <v>65.493197278911566</v>
      </c>
      <c r="M33" s="377">
        <v>0.28298178479564262</v>
      </c>
      <c r="N33" s="166">
        <v>0</v>
      </c>
      <c r="O33" s="397">
        <v>0</v>
      </c>
      <c r="P33" s="269">
        <v>2085</v>
      </c>
      <c r="Q33" s="15">
        <v>468</v>
      </c>
      <c r="R33" s="158">
        <v>0.22446043165467625</v>
      </c>
      <c r="S33" s="401">
        <v>1.5801266963046572</v>
      </c>
      <c r="T33" s="482">
        <v>448.08333333333331</v>
      </c>
      <c r="U33" s="197">
        <v>493245.1778048019</v>
      </c>
      <c r="V33" s="159">
        <v>170044.75599999999</v>
      </c>
      <c r="W33" s="159">
        <v>935403.85800000001</v>
      </c>
      <c r="X33" s="159">
        <v>950135.55999999994</v>
      </c>
      <c r="Y33" s="159">
        <v>97097.870224398561</v>
      </c>
      <c r="Z33" s="159">
        <v>0</v>
      </c>
      <c r="AA33" s="155">
        <v>0</v>
      </c>
      <c r="AB33" s="159">
        <v>371189.14235562336</v>
      </c>
      <c r="AC33" s="159">
        <v>336600.2</v>
      </c>
      <c r="AD33" s="174">
        <f>SUM(Muut[[#This Row],[Työttömyysaste]:[Työttömät ja palveluissa olevat ]])</f>
        <v>3353716.5643848237</v>
      </c>
      <c r="AF33" s="62"/>
    </row>
    <row r="34" spans="1:32" s="45" customFormat="1" x14ac:dyDescent="0.25">
      <c r="A34" s="90">
        <v>79</v>
      </c>
      <c r="B34" s="151" t="s">
        <v>33</v>
      </c>
      <c r="C34" s="395">
        <v>6647</v>
      </c>
      <c r="D34" s="134">
        <v>313.33333333333331</v>
      </c>
      <c r="E34" s="41">
        <v>2783</v>
      </c>
      <c r="F34" s="332">
        <f t="shared" si="1"/>
        <v>0.11258833393220745</v>
      </c>
      <c r="G34" s="377">
        <f>Muut[[#This Row],[Keskim. työttömyysaste 2024, %]]/$F$12</f>
        <v>1.0427450310929731</v>
      </c>
      <c r="H34" s="166">
        <v>0</v>
      </c>
      <c r="I34" s="383">
        <v>13</v>
      </c>
      <c r="J34" s="389">
        <v>361</v>
      </c>
      <c r="K34" s="269">
        <v>123.48</v>
      </c>
      <c r="L34" s="170">
        <f t="shared" si="2"/>
        <v>53.830579850988009</v>
      </c>
      <c r="M34" s="377">
        <v>0.3442909570965611</v>
      </c>
      <c r="N34" s="166">
        <v>0</v>
      </c>
      <c r="O34" s="397">
        <v>0</v>
      </c>
      <c r="P34" s="269">
        <v>1826</v>
      </c>
      <c r="Q34" s="15">
        <v>320</v>
      </c>
      <c r="R34" s="158">
        <v>0.17524644030668127</v>
      </c>
      <c r="S34" s="401">
        <v>1.2336765848644782</v>
      </c>
      <c r="T34" s="482">
        <v>444.08333333333331</v>
      </c>
      <c r="U34" s="197">
        <v>515051.98953266867</v>
      </c>
      <c r="V34" s="159">
        <v>0</v>
      </c>
      <c r="W34" s="159">
        <v>0</v>
      </c>
      <c r="X34" s="159">
        <v>708675.49</v>
      </c>
      <c r="Y34" s="159">
        <v>101952.7637356185</v>
      </c>
      <c r="Z34" s="159">
        <v>0</v>
      </c>
      <c r="AA34" s="155">
        <v>0</v>
      </c>
      <c r="AB34" s="159">
        <v>250107.57191762267</v>
      </c>
      <c r="AC34" s="159">
        <v>333595.40000000002</v>
      </c>
      <c r="AD34" s="174">
        <f>SUM(Muut[[#This Row],[Työttömyysaste]:[Työttömät ja palveluissa olevat ]])</f>
        <v>1909383.2151859095</v>
      </c>
      <c r="AF34" s="62"/>
    </row>
    <row r="35" spans="1:32" s="45" customFormat="1" x14ac:dyDescent="0.25">
      <c r="A35" s="90">
        <v>81</v>
      </c>
      <c r="B35" s="151" t="s">
        <v>34</v>
      </c>
      <c r="C35" s="395">
        <v>2482</v>
      </c>
      <c r="D35" s="134">
        <v>122.08333333333333</v>
      </c>
      <c r="E35" s="41">
        <v>1005</v>
      </c>
      <c r="F35" s="332">
        <f t="shared" si="1"/>
        <v>0.12147595356550581</v>
      </c>
      <c r="G35" s="377">
        <f>Muut[[#This Row],[Keskim. työttömyysaste 2024, %]]/$F$12</f>
        <v>1.1250583657626774</v>
      </c>
      <c r="H35" s="166">
        <v>0</v>
      </c>
      <c r="I35" s="383">
        <v>2</v>
      </c>
      <c r="J35" s="389">
        <v>91</v>
      </c>
      <c r="K35" s="269">
        <v>542.97</v>
      </c>
      <c r="L35" s="170">
        <f t="shared" si="2"/>
        <v>4.5711549441037258</v>
      </c>
      <c r="M35" s="377">
        <v>4.0544199626979367</v>
      </c>
      <c r="N35" s="166">
        <v>0</v>
      </c>
      <c r="O35" s="397">
        <v>0</v>
      </c>
      <c r="P35" s="269">
        <v>516</v>
      </c>
      <c r="Q35" s="15">
        <v>104</v>
      </c>
      <c r="R35" s="158">
        <v>0.20155038759689922</v>
      </c>
      <c r="S35" s="401">
        <v>1.4188476148988847</v>
      </c>
      <c r="T35" s="482">
        <v>168.75</v>
      </c>
      <c r="U35" s="197">
        <v>207502.86233068455</v>
      </c>
      <c r="V35" s="159">
        <v>0</v>
      </c>
      <c r="W35" s="159">
        <v>0</v>
      </c>
      <c r="X35" s="159">
        <v>178641.19</v>
      </c>
      <c r="Y35" s="159">
        <v>448309.78397739516</v>
      </c>
      <c r="Z35" s="159">
        <v>0</v>
      </c>
      <c r="AA35" s="155">
        <v>0</v>
      </c>
      <c r="AB35" s="159">
        <v>107408.18329546048</v>
      </c>
      <c r="AC35" s="159">
        <v>126765.00000000001</v>
      </c>
      <c r="AD35" s="174">
        <f>SUM(Muut[[#This Row],[Työttömyysaste]:[Työttömät ja palveluissa olevat ]])</f>
        <v>1068627.0196035402</v>
      </c>
      <c r="AF35" s="62"/>
    </row>
    <row r="36" spans="1:32" s="45" customFormat="1" x14ac:dyDescent="0.25">
      <c r="A36" s="90">
        <v>82</v>
      </c>
      <c r="B36" s="151" t="s">
        <v>35</v>
      </c>
      <c r="C36" s="395">
        <v>9361</v>
      </c>
      <c r="D36" s="134">
        <v>298.33333333333331</v>
      </c>
      <c r="E36" s="41">
        <v>4447</v>
      </c>
      <c r="F36" s="332">
        <f t="shared" si="1"/>
        <v>6.7086425305449365E-2</v>
      </c>
      <c r="G36" s="377">
        <f>Muut[[#This Row],[Keskim. työttömyysaste 2024, %]]/$F$12</f>
        <v>0.6213257999107481</v>
      </c>
      <c r="H36" s="166">
        <v>0</v>
      </c>
      <c r="I36" s="383">
        <v>36</v>
      </c>
      <c r="J36" s="389">
        <v>249</v>
      </c>
      <c r="K36" s="269">
        <v>357.8</v>
      </c>
      <c r="L36" s="170">
        <f t="shared" si="2"/>
        <v>26.162660704304081</v>
      </c>
      <c r="M36" s="377">
        <v>0.70839055963870479</v>
      </c>
      <c r="N36" s="166">
        <v>0</v>
      </c>
      <c r="O36" s="397">
        <v>0</v>
      </c>
      <c r="P36" s="269">
        <v>2974</v>
      </c>
      <c r="Q36" s="15">
        <v>272</v>
      </c>
      <c r="R36" s="158">
        <v>9.1459314055144583E-2</v>
      </c>
      <c r="S36" s="401">
        <v>0.64384311612917167</v>
      </c>
      <c r="T36" s="482">
        <v>427.5</v>
      </c>
      <c r="U36" s="197">
        <v>432204.11171139299</v>
      </c>
      <c r="V36" s="159">
        <v>0</v>
      </c>
      <c r="W36" s="159">
        <v>0</v>
      </c>
      <c r="X36" s="159">
        <v>488809.41</v>
      </c>
      <c r="Y36" s="159">
        <v>295421.92148205609</v>
      </c>
      <c r="Z36" s="159">
        <v>0</v>
      </c>
      <c r="AA36" s="155">
        <v>0</v>
      </c>
      <c r="AB36" s="159">
        <v>183823.97000759788</v>
      </c>
      <c r="AC36" s="159">
        <v>321138</v>
      </c>
      <c r="AD36" s="174">
        <f>SUM(Muut[[#This Row],[Työttömyysaste]:[Työttömät ja palveluissa olevat ]])</f>
        <v>1721397.4132010471</v>
      </c>
      <c r="AF36" s="62"/>
    </row>
    <row r="37" spans="1:32" s="45" customFormat="1" x14ac:dyDescent="0.25">
      <c r="A37" s="90">
        <v>86</v>
      </c>
      <c r="B37" s="151" t="s">
        <v>36</v>
      </c>
      <c r="C37" s="395">
        <v>7901</v>
      </c>
      <c r="D37" s="134">
        <v>275.25</v>
      </c>
      <c r="E37" s="41">
        <v>3857</v>
      </c>
      <c r="F37" s="332">
        <f t="shared" si="1"/>
        <v>7.136375421311901E-2</v>
      </c>
      <c r="G37" s="377">
        <f>Muut[[#This Row],[Keskim. työttömyysaste 2024, %]]/$F$12</f>
        <v>0.66094059221692469</v>
      </c>
      <c r="H37" s="166">
        <v>0</v>
      </c>
      <c r="I37" s="383">
        <v>32</v>
      </c>
      <c r="J37" s="389">
        <v>291</v>
      </c>
      <c r="K37" s="269">
        <v>389.52</v>
      </c>
      <c r="L37" s="170">
        <f t="shared" si="2"/>
        <v>20.283939207229412</v>
      </c>
      <c r="M37" s="377">
        <v>0.91369736758794973</v>
      </c>
      <c r="N37" s="166">
        <v>0</v>
      </c>
      <c r="O37" s="397">
        <v>0</v>
      </c>
      <c r="P37" s="269">
        <v>2480</v>
      </c>
      <c r="Q37" s="15">
        <v>331</v>
      </c>
      <c r="R37" s="158">
        <v>0.13346774193548386</v>
      </c>
      <c r="S37" s="401">
        <v>0.93956846012046336</v>
      </c>
      <c r="T37" s="482">
        <v>408.58333333333337</v>
      </c>
      <c r="U37" s="197">
        <v>388053.6282157611</v>
      </c>
      <c r="V37" s="159">
        <v>0</v>
      </c>
      <c r="W37" s="159">
        <v>0</v>
      </c>
      <c r="X37" s="159">
        <v>571259.18999999994</v>
      </c>
      <c r="Y37" s="159">
        <v>321611.92525346699</v>
      </c>
      <c r="Z37" s="159">
        <v>0</v>
      </c>
      <c r="AA37" s="155">
        <v>0</v>
      </c>
      <c r="AB37" s="159">
        <v>226417.67730405933</v>
      </c>
      <c r="AC37" s="159">
        <v>306927.80000000005</v>
      </c>
      <c r="AD37" s="174">
        <f>SUM(Muut[[#This Row],[Työttömyysaste]:[Työttömät ja palveluissa olevat ]])</f>
        <v>1814270.2207732874</v>
      </c>
      <c r="AF37" s="62"/>
    </row>
    <row r="38" spans="1:32" s="45" customFormat="1" x14ac:dyDescent="0.25">
      <c r="A38" s="90">
        <v>90</v>
      </c>
      <c r="B38" s="151" t="s">
        <v>37</v>
      </c>
      <c r="C38" s="395">
        <v>2929</v>
      </c>
      <c r="D38" s="134">
        <v>127.91666666666667</v>
      </c>
      <c r="E38" s="41">
        <v>1139</v>
      </c>
      <c r="F38" s="332">
        <f t="shared" si="1"/>
        <v>0.11230611647644133</v>
      </c>
      <c r="G38" s="377">
        <f>Muut[[#This Row],[Keskim. työttömyysaste 2024, %]]/$F$12</f>
        <v>1.0401312536312244</v>
      </c>
      <c r="H38" s="166">
        <v>0</v>
      </c>
      <c r="I38" s="383">
        <v>10</v>
      </c>
      <c r="J38" s="389">
        <v>128</v>
      </c>
      <c r="K38" s="269">
        <v>1030</v>
      </c>
      <c r="L38" s="170">
        <f t="shared" si="2"/>
        <v>2.8436893203883495</v>
      </c>
      <c r="M38" s="377">
        <v>6.5173722477631628</v>
      </c>
      <c r="N38" s="166">
        <v>0</v>
      </c>
      <c r="O38" s="397">
        <v>0</v>
      </c>
      <c r="P38" s="269">
        <v>645</v>
      </c>
      <c r="Q38" s="15">
        <v>132</v>
      </c>
      <c r="R38" s="158">
        <v>0.20465116279069767</v>
      </c>
      <c r="S38" s="401">
        <v>1.440676039743483</v>
      </c>
      <c r="T38" s="482">
        <v>199.25</v>
      </c>
      <c r="U38" s="197">
        <v>226388.717476538</v>
      </c>
      <c r="V38" s="159">
        <v>0</v>
      </c>
      <c r="W38" s="159">
        <v>0</v>
      </c>
      <c r="X38" s="159">
        <v>251275.51999999999</v>
      </c>
      <c r="Y38" s="159">
        <v>850432.02662525943</v>
      </c>
      <c r="Z38" s="159">
        <v>0</v>
      </c>
      <c r="AA38" s="155">
        <v>0</v>
      </c>
      <c r="AB38" s="159">
        <v>128702.07367246419</v>
      </c>
      <c r="AC38" s="159">
        <v>149676.6</v>
      </c>
      <c r="AD38" s="174">
        <f>SUM(Muut[[#This Row],[Työttömyysaste]:[Työttömät ja palveluissa olevat ]])</f>
        <v>1606474.9377742617</v>
      </c>
      <c r="AF38" s="62"/>
    </row>
    <row r="39" spans="1:32" s="45" customFormat="1" x14ac:dyDescent="0.25">
      <c r="A39" s="90">
        <v>91</v>
      </c>
      <c r="B39" s="151" t="s">
        <v>38</v>
      </c>
      <c r="C39" s="395">
        <v>684018</v>
      </c>
      <c r="D39" s="134">
        <v>41743.75</v>
      </c>
      <c r="E39" s="41">
        <v>359047</v>
      </c>
      <c r="F39" s="332">
        <f t="shared" si="1"/>
        <v>0.11626263413982013</v>
      </c>
      <c r="G39" s="377">
        <f>Muut[[#This Row],[Keskim. työttömyysaste 2024, %]]/$F$12</f>
        <v>1.0767748293004762</v>
      </c>
      <c r="H39" s="166">
        <v>1</v>
      </c>
      <c r="I39" s="383">
        <v>36945</v>
      </c>
      <c r="J39" s="389">
        <v>139832</v>
      </c>
      <c r="K39" s="269">
        <v>214.58</v>
      </c>
      <c r="L39" s="170">
        <f t="shared" si="2"/>
        <v>3187.7062167956005</v>
      </c>
      <c r="M39" s="377">
        <v>5.8140181677689097E-3</v>
      </c>
      <c r="N39" s="166">
        <v>3</v>
      </c>
      <c r="O39" s="397">
        <v>972</v>
      </c>
      <c r="P39" s="269">
        <v>256293</v>
      </c>
      <c r="Q39" s="15">
        <v>42759</v>
      </c>
      <c r="R39" s="158">
        <v>0.16683639428310568</v>
      </c>
      <c r="S39" s="401">
        <v>1.1744726612996907</v>
      </c>
      <c r="T39" s="482">
        <v>54675.75</v>
      </c>
      <c r="U39" s="197">
        <v>54731794.36715395</v>
      </c>
      <c r="V39" s="159">
        <v>15101749.403999999</v>
      </c>
      <c r="W39" s="159">
        <v>10836781.290000001</v>
      </c>
      <c r="X39" s="159">
        <v>274502800.88</v>
      </c>
      <c r="Y39" s="159">
        <v>177170.5866730565</v>
      </c>
      <c r="Z39" s="159">
        <v>0</v>
      </c>
      <c r="AA39" s="155">
        <v>308668.32</v>
      </c>
      <c r="AB39" s="159">
        <v>24502493.445525203</v>
      </c>
      <c r="AC39" s="159">
        <v>41072423.400000006</v>
      </c>
      <c r="AD39" s="174">
        <f>SUM(Muut[[#This Row],[Työttömyysaste]:[Työttömät ja palveluissa olevat ]])</f>
        <v>421233881.69335222</v>
      </c>
      <c r="AF39" s="62"/>
    </row>
    <row r="40" spans="1:32" s="45" customFormat="1" x14ac:dyDescent="0.25">
      <c r="A40" s="90">
        <v>92</v>
      </c>
      <c r="B40" s="151" t="s">
        <v>39</v>
      </c>
      <c r="C40" s="395">
        <v>251269</v>
      </c>
      <c r="D40" s="134">
        <v>16439.083333333332</v>
      </c>
      <c r="E40" s="41">
        <v>131401</v>
      </c>
      <c r="F40" s="332">
        <f t="shared" si="1"/>
        <v>0.12510622699472099</v>
      </c>
      <c r="G40" s="377">
        <f>Muut[[#This Row],[Keskim. työttömyysaste 2024, %]]/$F$12</f>
        <v>1.1586804067647434</v>
      </c>
      <c r="H40" s="166">
        <v>1</v>
      </c>
      <c r="I40" s="383">
        <v>5348</v>
      </c>
      <c r="J40" s="389">
        <v>72152</v>
      </c>
      <c r="K40" s="269">
        <v>238.39</v>
      </c>
      <c r="L40" s="170">
        <f t="shared" si="2"/>
        <v>1054.0249171525652</v>
      </c>
      <c r="M40" s="377">
        <v>1.7583438072818251E-2</v>
      </c>
      <c r="N40" s="166">
        <v>0</v>
      </c>
      <c r="O40" s="397">
        <v>0</v>
      </c>
      <c r="P40" s="269">
        <v>95048</v>
      </c>
      <c r="Q40" s="15">
        <v>23240</v>
      </c>
      <c r="R40" s="158">
        <v>0.2445080380439357</v>
      </c>
      <c r="S40" s="401">
        <v>1.7212551696803642</v>
      </c>
      <c r="T40" s="482">
        <v>22674.333333333332</v>
      </c>
      <c r="U40" s="197">
        <v>21634648.112234887</v>
      </c>
      <c r="V40" s="159">
        <v>5547516.9819999998</v>
      </c>
      <c r="W40" s="159">
        <v>1568686.0560000001</v>
      </c>
      <c r="X40" s="159">
        <v>141640869.68000001</v>
      </c>
      <c r="Y40" s="159">
        <v>196829.60274485007</v>
      </c>
      <c r="Z40" s="159">
        <v>0</v>
      </c>
      <c r="AA40" s="155">
        <v>0</v>
      </c>
      <c r="AB40" s="159">
        <v>13191190.989527671</v>
      </c>
      <c r="AC40" s="159">
        <v>17032959.199999999</v>
      </c>
      <c r="AD40" s="174">
        <f>SUM(Muut[[#This Row],[Työttömyysaste]:[Työttömät ja palveluissa olevat ]])</f>
        <v>200812700.62250739</v>
      </c>
      <c r="AF40" s="62"/>
    </row>
    <row r="41" spans="1:32" s="45" customFormat="1" x14ac:dyDescent="0.25">
      <c r="A41" s="90">
        <v>97</v>
      </c>
      <c r="B41" s="151" t="s">
        <v>40</v>
      </c>
      <c r="C41" s="395">
        <v>2059</v>
      </c>
      <c r="D41" s="134">
        <v>83.416666666666671</v>
      </c>
      <c r="E41" s="41">
        <v>842</v>
      </c>
      <c r="F41" s="332">
        <f t="shared" si="1"/>
        <v>9.9069675376088684E-2</v>
      </c>
      <c r="G41" s="377">
        <f>Muut[[#This Row],[Keskim. työttömyysaste 2024, %]]/$F$12</f>
        <v>0.91754099312467652</v>
      </c>
      <c r="H41" s="166">
        <v>0</v>
      </c>
      <c r="I41" s="383">
        <v>8</v>
      </c>
      <c r="J41" s="389">
        <v>61</v>
      </c>
      <c r="K41" s="269">
        <v>465.19</v>
      </c>
      <c r="L41" s="170">
        <f t="shared" si="2"/>
        <v>4.4261484554698081</v>
      </c>
      <c r="M41" s="377">
        <v>4.1872481333191782</v>
      </c>
      <c r="N41" s="166">
        <v>3</v>
      </c>
      <c r="O41" s="397">
        <v>1596</v>
      </c>
      <c r="P41" s="269">
        <v>471</v>
      </c>
      <c r="Q41" s="15">
        <v>72</v>
      </c>
      <c r="R41" s="158">
        <v>0.15286624203821655</v>
      </c>
      <c r="S41" s="401">
        <v>1.0761274413833775</v>
      </c>
      <c r="T41" s="482">
        <v>116.08333333333334</v>
      </c>
      <c r="U41" s="197">
        <v>140387.70819893602</v>
      </c>
      <c r="V41" s="159">
        <v>0</v>
      </c>
      <c r="W41" s="159">
        <v>0</v>
      </c>
      <c r="X41" s="159">
        <v>119748.48999999999</v>
      </c>
      <c r="Y41" s="159">
        <v>384089.78103476157</v>
      </c>
      <c r="Z41" s="159">
        <v>0</v>
      </c>
      <c r="AA41" s="155">
        <v>506825.76</v>
      </c>
      <c r="AB41" s="159">
        <v>67580.26525515542</v>
      </c>
      <c r="AC41" s="159">
        <v>87201.800000000017</v>
      </c>
      <c r="AD41" s="174">
        <f>SUM(Muut[[#This Row],[Työttömyysaste]:[Työttömät ja palveluissa olevat ]])</f>
        <v>1305833.8044888531</v>
      </c>
      <c r="AF41" s="62"/>
    </row>
    <row r="42" spans="1:32" s="45" customFormat="1" x14ac:dyDescent="0.25">
      <c r="A42" s="90">
        <v>98</v>
      </c>
      <c r="B42" s="151" t="s">
        <v>41</v>
      </c>
      <c r="C42" s="395">
        <v>22849</v>
      </c>
      <c r="D42" s="134">
        <v>812</v>
      </c>
      <c r="E42" s="41">
        <v>10464</v>
      </c>
      <c r="F42" s="332">
        <f t="shared" si="1"/>
        <v>7.7599388379204895E-2</v>
      </c>
      <c r="G42" s="377">
        <f>Muut[[#This Row],[Keskim. työttömyysaste 2024, %]]/$F$12</f>
        <v>0.71869237088979121</v>
      </c>
      <c r="H42" s="166">
        <v>0</v>
      </c>
      <c r="I42" s="383">
        <v>80</v>
      </c>
      <c r="J42" s="389">
        <v>802</v>
      </c>
      <c r="K42" s="269">
        <v>651.94000000000005</v>
      </c>
      <c r="L42" s="170">
        <f t="shared" si="2"/>
        <v>35.047703776421137</v>
      </c>
      <c r="M42" s="377">
        <v>0.52880445395764064</v>
      </c>
      <c r="N42" s="166">
        <v>0</v>
      </c>
      <c r="O42" s="397">
        <v>0</v>
      </c>
      <c r="P42" s="269">
        <v>6914</v>
      </c>
      <c r="Q42" s="15">
        <v>807</v>
      </c>
      <c r="R42" s="158">
        <v>0.11671969916112236</v>
      </c>
      <c r="S42" s="401">
        <v>0.82166781587981241</v>
      </c>
      <c r="T42" s="482">
        <v>1127.1666666666667</v>
      </c>
      <c r="U42" s="197">
        <v>1220274.3813166649</v>
      </c>
      <c r="V42" s="159">
        <v>0</v>
      </c>
      <c r="W42" s="159">
        <v>0</v>
      </c>
      <c r="X42" s="159">
        <v>1574398.18</v>
      </c>
      <c r="Y42" s="159">
        <v>538282.18974570069</v>
      </c>
      <c r="Z42" s="159">
        <v>0</v>
      </c>
      <c r="AA42" s="155">
        <v>0</v>
      </c>
      <c r="AB42" s="159">
        <v>572615.78171365394</v>
      </c>
      <c r="AC42" s="159">
        <v>846727.60000000009</v>
      </c>
      <c r="AD42" s="174">
        <f>SUM(Muut[[#This Row],[Työttömyysaste]:[Työttömät ja palveluissa olevat ]])</f>
        <v>4752298.1327760192</v>
      </c>
      <c r="AF42" s="62"/>
    </row>
    <row r="43" spans="1:32" s="45" customFormat="1" x14ac:dyDescent="0.25">
      <c r="A43" s="90">
        <v>102</v>
      </c>
      <c r="B43" s="151" t="s">
        <v>42</v>
      </c>
      <c r="C43" s="395">
        <v>9555</v>
      </c>
      <c r="D43" s="134">
        <v>339.75</v>
      </c>
      <c r="E43" s="41">
        <v>4303</v>
      </c>
      <c r="F43" s="332">
        <f t="shared" si="1"/>
        <v>7.8956541947478504E-2</v>
      </c>
      <c r="G43" s="377">
        <f>Muut[[#This Row],[Keskim. työttömyysaste 2024, %]]/$F$12</f>
        <v>0.73126174722144122</v>
      </c>
      <c r="H43" s="166">
        <v>0</v>
      </c>
      <c r="I43" s="383">
        <v>20</v>
      </c>
      <c r="J43" s="389">
        <v>552</v>
      </c>
      <c r="K43" s="269">
        <v>532.65</v>
      </c>
      <c r="L43" s="170">
        <f t="shared" si="2"/>
        <v>17.938608842579555</v>
      </c>
      <c r="M43" s="377">
        <v>1.0331560279060321</v>
      </c>
      <c r="N43" s="166">
        <v>0</v>
      </c>
      <c r="O43" s="397">
        <v>0</v>
      </c>
      <c r="P43" s="269">
        <v>2643</v>
      </c>
      <c r="Q43" s="15">
        <v>398</v>
      </c>
      <c r="R43" s="158">
        <v>0.15058645478622776</v>
      </c>
      <c r="S43" s="401">
        <v>1.0600784982703009</v>
      </c>
      <c r="T43" s="482">
        <v>470.16666666666663</v>
      </c>
      <c r="U43" s="197">
        <v>519219.27746622177</v>
      </c>
      <c r="V43" s="159">
        <v>0</v>
      </c>
      <c r="W43" s="159">
        <v>0</v>
      </c>
      <c r="X43" s="159">
        <v>1083625.68</v>
      </c>
      <c r="Y43" s="159">
        <v>439788.95046790718</v>
      </c>
      <c r="Z43" s="159">
        <v>0</v>
      </c>
      <c r="AA43" s="155">
        <v>0</v>
      </c>
      <c r="AB43" s="159">
        <v>308936.02655466809</v>
      </c>
      <c r="AC43" s="159">
        <v>353189.2</v>
      </c>
      <c r="AD43" s="174">
        <f>SUM(Muut[[#This Row],[Työttömyysaste]:[Työttömät ja palveluissa olevat ]])</f>
        <v>2704759.1344887968</v>
      </c>
      <c r="AF43" s="62"/>
    </row>
    <row r="44" spans="1:32" s="45" customFormat="1" x14ac:dyDescent="0.25">
      <c r="A44" s="90">
        <v>103</v>
      </c>
      <c r="B44" s="151" t="s">
        <v>43</v>
      </c>
      <c r="C44" s="395">
        <v>2094</v>
      </c>
      <c r="D44" s="134">
        <v>89.75</v>
      </c>
      <c r="E44" s="41">
        <v>958</v>
      </c>
      <c r="F44" s="332">
        <f t="shared" si="1"/>
        <v>9.3684759916492694E-2</v>
      </c>
      <c r="G44" s="377">
        <f>Muut[[#This Row],[Keskim. työttömyysaste 2024, %]]/$F$12</f>
        <v>0.8676682075327834</v>
      </c>
      <c r="H44" s="166">
        <v>0</v>
      </c>
      <c r="I44" s="383">
        <v>5</v>
      </c>
      <c r="J44" s="389">
        <v>61</v>
      </c>
      <c r="K44" s="269">
        <v>147.96</v>
      </c>
      <c r="L44" s="170">
        <f t="shared" si="2"/>
        <v>14.152473641524736</v>
      </c>
      <c r="M44" s="377">
        <v>1.3095507066397758</v>
      </c>
      <c r="N44" s="166">
        <v>0</v>
      </c>
      <c r="O44" s="397">
        <v>0</v>
      </c>
      <c r="P44" s="269">
        <v>560</v>
      </c>
      <c r="Q44" s="15">
        <v>81</v>
      </c>
      <c r="R44" s="158">
        <v>0.14464285714285716</v>
      </c>
      <c r="S44" s="401">
        <v>1.018237550005388</v>
      </c>
      <c r="T44" s="482">
        <v>125.91666666666666</v>
      </c>
      <c r="U44" s="197">
        <v>135013.63290668782</v>
      </c>
      <c r="V44" s="159">
        <v>0</v>
      </c>
      <c r="W44" s="159">
        <v>0</v>
      </c>
      <c r="X44" s="159">
        <v>119748.48999999999</v>
      </c>
      <c r="Y44" s="159">
        <v>122164.97345579939</v>
      </c>
      <c r="Z44" s="159">
        <v>0</v>
      </c>
      <c r="AA44" s="155">
        <v>0</v>
      </c>
      <c r="AB44" s="159">
        <v>65031.777606194104</v>
      </c>
      <c r="AC44" s="159">
        <v>94588.6</v>
      </c>
      <c r="AD44" s="174">
        <f>SUM(Muut[[#This Row],[Työttömyysaste]:[Työttömät ja palveluissa olevat ]])</f>
        <v>536547.4739686813</v>
      </c>
      <c r="AF44" s="62"/>
    </row>
    <row r="45" spans="1:32" s="45" customFormat="1" x14ac:dyDescent="0.25">
      <c r="A45" s="90">
        <v>105</v>
      </c>
      <c r="B45" s="151" t="s">
        <v>44</v>
      </c>
      <c r="C45" s="395">
        <v>2002</v>
      </c>
      <c r="D45" s="134">
        <v>87.416666666666671</v>
      </c>
      <c r="E45" s="41">
        <v>720</v>
      </c>
      <c r="F45" s="332">
        <f t="shared" si="1"/>
        <v>0.12141203703703704</v>
      </c>
      <c r="G45" s="377">
        <f>Muut[[#This Row],[Keskim. työttömyysaste 2024, %]]/$F$12</f>
        <v>1.1244663981925234</v>
      </c>
      <c r="H45" s="166">
        <v>0</v>
      </c>
      <c r="I45" s="383">
        <v>2</v>
      </c>
      <c r="J45" s="389">
        <v>43</v>
      </c>
      <c r="K45" s="269">
        <v>1421.45</v>
      </c>
      <c r="L45" s="170">
        <f t="shared" si="2"/>
        <v>1.4084209785782122</v>
      </c>
      <c r="M45" s="377">
        <v>13.158978842156124</v>
      </c>
      <c r="N45" s="166">
        <v>0</v>
      </c>
      <c r="O45" s="397">
        <v>0</v>
      </c>
      <c r="P45" s="269">
        <v>388</v>
      </c>
      <c r="Q45" s="15">
        <v>54</v>
      </c>
      <c r="R45" s="158">
        <v>0.13917525773195877</v>
      </c>
      <c r="S45" s="401">
        <v>0.97974747079556224</v>
      </c>
      <c r="T45" s="482">
        <v>116.25</v>
      </c>
      <c r="U45" s="197">
        <v>167285.3142954722</v>
      </c>
      <c r="V45" s="159">
        <v>0</v>
      </c>
      <c r="W45" s="159">
        <v>0</v>
      </c>
      <c r="X45" s="159">
        <v>84412.87</v>
      </c>
      <c r="Y45" s="159">
        <v>1173637.4798509467</v>
      </c>
      <c r="Z45" s="159">
        <v>0</v>
      </c>
      <c r="AA45" s="155">
        <v>0</v>
      </c>
      <c r="AB45" s="159">
        <v>59824.360314247824</v>
      </c>
      <c r="AC45" s="159">
        <v>87327</v>
      </c>
      <c r="AD45" s="174">
        <f>SUM(Muut[[#This Row],[Työttömyysaste]:[Työttömät ja palveluissa olevat ]])</f>
        <v>1572487.0244606668</v>
      </c>
      <c r="AF45" s="62"/>
    </row>
    <row r="46" spans="1:32" s="45" customFormat="1" x14ac:dyDescent="0.25">
      <c r="A46" s="90">
        <v>106</v>
      </c>
      <c r="B46" s="151" t="s">
        <v>45</v>
      </c>
      <c r="C46" s="395">
        <v>47031</v>
      </c>
      <c r="D46" s="134">
        <v>2484.5</v>
      </c>
      <c r="E46" s="41">
        <v>23109</v>
      </c>
      <c r="F46" s="332">
        <f t="shared" si="1"/>
        <v>0.1075122246743693</v>
      </c>
      <c r="G46" s="377">
        <f>Muut[[#This Row],[Keskim. työttömyysaste 2024, %]]/$F$12</f>
        <v>0.99573227656475627</v>
      </c>
      <c r="H46" s="166">
        <v>0</v>
      </c>
      <c r="I46" s="383">
        <v>435</v>
      </c>
      <c r="J46" s="389">
        <v>4079</v>
      </c>
      <c r="K46" s="269">
        <v>322.70999999999998</v>
      </c>
      <c r="L46" s="170">
        <f t="shared" si="2"/>
        <v>145.73765919866133</v>
      </c>
      <c r="M46" s="377">
        <v>0.12716947671497772</v>
      </c>
      <c r="N46" s="166">
        <v>0</v>
      </c>
      <c r="O46" s="397">
        <v>0</v>
      </c>
      <c r="P46" s="269">
        <v>15091</v>
      </c>
      <c r="Q46" s="15">
        <v>2201</v>
      </c>
      <c r="R46" s="158">
        <v>0.1458485189848254</v>
      </c>
      <c r="S46" s="401">
        <v>1.0267250079023806</v>
      </c>
      <c r="T46" s="482">
        <v>3429.8333333333335</v>
      </c>
      <c r="U46" s="197">
        <v>3479958.4559913883</v>
      </c>
      <c r="V46" s="159">
        <v>0</v>
      </c>
      <c r="W46" s="159">
        <v>0</v>
      </c>
      <c r="X46" s="159">
        <v>8007444.1099999994</v>
      </c>
      <c r="Y46" s="159">
        <v>266449.4362254733</v>
      </c>
      <c r="Z46" s="159">
        <v>0</v>
      </c>
      <c r="AA46" s="155">
        <v>0</v>
      </c>
      <c r="AB46" s="159">
        <v>1472781.0673230344</v>
      </c>
      <c r="AC46" s="159">
        <v>2576490.8000000003</v>
      </c>
      <c r="AD46" s="174">
        <f>SUM(Muut[[#This Row],[Työttömyysaste]:[Työttömät ja palveluissa olevat ]])</f>
        <v>15803123.869539896</v>
      </c>
      <c r="AF46" s="62"/>
    </row>
    <row r="47" spans="1:32" s="45" customFormat="1" x14ac:dyDescent="0.25">
      <c r="A47" s="90">
        <v>108</v>
      </c>
      <c r="B47" s="151" t="s">
        <v>46</v>
      </c>
      <c r="C47" s="395">
        <v>10348</v>
      </c>
      <c r="D47" s="134">
        <v>493.33333333333331</v>
      </c>
      <c r="E47" s="41">
        <v>4728</v>
      </c>
      <c r="F47" s="332">
        <f t="shared" si="1"/>
        <v>0.10434292160180485</v>
      </c>
      <c r="G47" s="377">
        <f>Muut[[#This Row],[Keskim. työttömyysaste 2024, %]]/$F$12</f>
        <v>0.96637954599735865</v>
      </c>
      <c r="H47" s="166">
        <v>0</v>
      </c>
      <c r="I47" s="383">
        <v>17</v>
      </c>
      <c r="J47" s="389">
        <v>223</v>
      </c>
      <c r="K47" s="269">
        <v>464.04</v>
      </c>
      <c r="L47" s="170">
        <f t="shared" si="2"/>
        <v>22.299801741229203</v>
      </c>
      <c r="M47" s="377">
        <v>0.83110074578348814</v>
      </c>
      <c r="N47" s="166">
        <v>0</v>
      </c>
      <c r="O47" s="397">
        <v>0</v>
      </c>
      <c r="P47" s="269">
        <v>3176</v>
      </c>
      <c r="Q47" s="15">
        <v>360</v>
      </c>
      <c r="R47" s="158">
        <v>0.11335012594458438</v>
      </c>
      <c r="S47" s="401">
        <v>0.79794714246154097</v>
      </c>
      <c r="T47" s="482">
        <v>677.5</v>
      </c>
      <c r="U47" s="197">
        <v>743107.09972458344</v>
      </c>
      <c r="V47" s="159">
        <v>0</v>
      </c>
      <c r="W47" s="159">
        <v>0</v>
      </c>
      <c r="X47" s="159">
        <v>437769.07</v>
      </c>
      <c r="Y47" s="159">
        <v>383140.26954872371</v>
      </c>
      <c r="Z47" s="159">
        <v>0</v>
      </c>
      <c r="AA47" s="155">
        <v>0</v>
      </c>
      <c r="AB47" s="159">
        <v>251843.28942085677</v>
      </c>
      <c r="AC47" s="159">
        <v>508938.00000000006</v>
      </c>
      <c r="AD47" s="174">
        <f>SUM(Muut[[#This Row],[Työttömyysaste]:[Työttömät ja palveluissa olevat ]])</f>
        <v>2324797.7286941642</v>
      </c>
      <c r="AF47" s="62"/>
    </row>
    <row r="48" spans="1:32" s="45" customFormat="1" x14ac:dyDescent="0.25">
      <c r="A48" s="90">
        <v>109</v>
      </c>
      <c r="B48" s="151" t="s">
        <v>47</v>
      </c>
      <c r="C48" s="395">
        <v>68433</v>
      </c>
      <c r="D48" s="134">
        <v>3368</v>
      </c>
      <c r="E48" s="41">
        <v>31474</v>
      </c>
      <c r="F48" s="332">
        <f t="shared" si="1"/>
        <v>0.10700895977632331</v>
      </c>
      <c r="G48" s="377">
        <f>Muut[[#This Row],[Keskim. työttömyysaste 2024, %]]/$F$12</f>
        <v>0.99107125216344527</v>
      </c>
      <c r="H48" s="166">
        <v>0</v>
      </c>
      <c r="I48" s="383">
        <v>272</v>
      </c>
      <c r="J48" s="389">
        <v>5275</v>
      </c>
      <c r="K48" s="269">
        <v>1785.57</v>
      </c>
      <c r="L48" s="170">
        <f t="shared" si="2"/>
        <v>38.325576706597893</v>
      </c>
      <c r="M48" s="377">
        <v>0.48357737705663612</v>
      </c>
      <c r="N48" s="166">
        <v>0</v>
      </c>
      <c r="O48" s="397">
        <v>0</v>
      </c>
      <c r="P48" s="269">
        <v>20306</v>
      </c>
      <c r="Q48" s="15">
        <v>2754</v>
      </c>
      <c r="R48" s="158">
        <v>0.13562493844183984</v>
      </c>
      <c r="S48" s="401">
        <v>0.95475440520548527</v>
      </c>
      <c r="T48" s="482">
        <v>4681.333333333333</v>
      </c>
      <c r="U48" s="197">
        <v>5039851.2594380612</v>
      </c>
      <c r="V48" s="159">
        <v>0</v>
      </c>
      <c r="W48" s="159">
        <v>0</v>
      </c>
      <c r="X48" s="159">
        <v>10355299.75</v>
      </c>
      <c r="Y48" s="159">
        <v>1474277.5861954025</v>
      </c>
      <c r="Z48" s="159">
        <v>0</v>
      </c>
      <c r="AA48" s="155">
        <v>0</v>
      </c>
      <c r="AB48" s="159">
        <v>1992769.6004485227</v>
      </c>
      <c r="AC48" s="159">
        <v>3516617.6</v>
      </c>
      <c r="AD48" s="174">
        <f>SUM(Muut[[#This Row],[Työttömyysaste]:[Työttömät ja palveluissa olevat ]])</f>
        <v>22378815.796081986</v>
      </c>
      <c r="AF48" s="62"/>
    </row>
    <row r="49" spans="1:32" s="45" customFormat="1" x14ac:dyDescent="0.25">
      <c r="A49" s="90">
        <v>111</v>
      </c>
      <c r="B49" s="151" t="s">
        <v>48</v>
      </c>
      <c r="C49" s="395">
        <v>17829</v>
      </c>
      <c r="D49" s="134">
        <v>1082.5833333333333</v>
      </c>
      <c r="E49" s="41">
        <v>7460</v>
      </c>
      <c r="F49" s="332">
        <f t="shared" si="1"/>
        <v>0.14511840929401251</v>
      </c>
      <c r="G49" s="377">
        <f>Muut[[#This Row],[Keskim. työttömyysaste 2024, %]]/$F$12</f>
        <v>1.34402468645253</v>
      </c>
      <c r="H49" s="166">
        <v>0</v>
      </c>
      <c r="I49" s="383">
        <v>40</v>
      </c>
      <c r="J49" s="389">
        <v>988</v>
      </c>
      <c r="K49" s="269">
        <v>675.97</v>
      </c>
      <c r="L49" s="170">
        <f t="shared" si="2"/>
        <v>26.375430862316374</v>
      </c>
      <c r="M49" s="377">
        <v>0.70267598488557381</v>
      </c>
      <c r="N49" s="166">
        <v>0</v>
      </c>
      <c r="O49" s="397">
        <v>0</v>
      </c>
      <c r="P49" s="269">
        <v>4363</v>
      </c>
      <c r="Q49" s="15">
        <v>851</v>
      </c>
      <c r="R49" s="158">
        <v>0.1950492780197112</v>
      </c>
      <c r="S49" s="401">
        <v>1.3730819682644675</v>
      </c>
      <c r="T49" s="482">
        <v>1413.6666666666665</v>
      </c>
      <c r="U49" s="197">
        <v>1780662.0049741759</v>
      </c>
      <c r="V49" s="159">
        <v>0</v>
      </c>
      <c r="W49" s="159">
        <v>0</v>
      </c>
      <c r="X49" s="159">
        <v>1939532.92</v>
      </c>
      <c r="Y49" s="159">
        <v>558122.85149308399</v>
      </c>
      <c r="Z49" s="159">
        <v>0</v>
      </c>
      <c r="AA49" s="155">
        <v>0</v>
      </c>
      <c r="AB49" s="159">
        <v>746660.69157170923</v>
      </c>
      <c r="AC49" s="159">
        <v>1061946.3999999999</v>
      </c>
      <c r="AD49" s="174">
        <f>SUM(Muut[[#This Row],[Työttömyysaste]:[Työttömät ja palveluissa olevat ]])</f>
        <v>6086924.8680389691</v>
      </c>
      <c r="AF49" s="62"/>
    </row>
    <row r="50" spans="1:32" s="45" customFormat="1" x14ac:dyDescent="0.25">
      <c r="A50" s="90">
        <v>139</v>
      </c>
      <c r="B50" s="151" t="s">
        <v>49</v>
      </c>
      <c r="C50" s="395">
        <v>9806</v>
      </c>
      <c r="D50" s="134">
        <v>568.33333333333337</v>
      </c>
      <c r="E50" s="41">
        <v>4213</v>
      </c>
      <c r="F50" s="332">
        <f t="shared" si="1"/>
        <v>0.1348999129677981</v>
      </c>
      <c r="G50" s="377">
        <f>Muut[[#This Row],[Keskim. työttömyysaste 2024, %]]/$F$12</f>
        <v>1.2493853406405766</v>
      </c>
      <c r="H50" s="166">
        <v>0</v>
      </c>
      <c r="I50" s="383">
        <v>17</v>
      </c>
      <c r="J50" s="389">
        <v>98</v>
      </c>
      <c r="K50" s="269">
        <v>1615.75</v>
      </c>
      <c r="L50" s="170">
        <f t="shared" si="2"/>
        <v>6.0690082005260715</v>
      </c>
      <c r="M50" s="377">
        <v>3.0537743970016411</v>
      </c>
      <c r="N50" s="166">
        <v>0</v>
      </c>
      <c r="O50" s="397">
        <v>0</v>
      </c>
      <c r="P50" s="269">
        <v>2747</v>
      </c>
      <c r="Q50" s="15">
        <v>255</v>
      </c>
      <c r="R50" s="158">
        <v>9.2828540225700765E-2</v>
      </c>
      <c r="S50" s="401">
        <v>0.65348201243452742</v>
      </c>
      <c r="T50" s="482">
        <v>714.91666666666674</v>
      </c>
      <c r="U50" s="197">
        <v>910406.93264539016</v>
      </c>
      <c r="V50" s="159">
        <v>0</v>
      </c>
      <c r="W50" s="159">
        <v>0</v>
      </c>
      <c r="X50" s="159">
        <v>192382.81999999998</v>
      </c>
      <c r="Y50" s="159">
        <v>1334063.637883265</v>
      </c>
      <c r="Z50" s="159">
        <v>0</v>
      </c>
      <c r="AA50" s="155">
        <v>0</v>
      </c>
      <c r="AB50" s="159">
        <v>195445.36072495577</v>
      </c>
      <c r="AC50" s="159">
        <v>537045.40000000014</v>
      </c>
      <c r="AD50" s="174">
        <f>SUM(Muut[[#This Row],[Työttömyysaste]:[Työttömät ja palveluissa olevat ]])</f>
        <v>3169344.1512536108</v>
      </c>
      <c r="AF50" s="62"/>
    </row>
    <row r="51" spans="1:32" s="45" customFormat="1" x14ac:dyDescent="0.25">
      <c r="A51" s="90">
        <v>140</v>
      </c>
      <c r="B51" s="151" t="s">
        <v>50</v>
      </c>
      <c r="C51" s="395">
        <v>20463</v>
      </c>
      <c r="D51" s="134">
        <v>1122.9166666666667</v>
      </c>
      <c r="E51" s="41">
        <v>9172</v>
      </c>
      <c r="F51" s="332">
        <f t="shared" si="1"/>
        <v>0.12242876871638321</v>
      </c>
      <c r="G51" s="377">
        <f>Muut[[#This Row],[Keskim. työttömyysaste 2024, %]]/$F$12</f>
        <v>1.1338829324777844</v>
      </c>
      <c r="H51" s="166">
        <v>0</v>
      </c>
      <c r="I51" s="383">
        <v>7</v>
      </c>
      <c r="J51" s="389">
        <v>933</v>
      </c>
      <c r="K51" s="269">
        <v>763.01</v>
      </c>
      <c r="L51" s="170">
        <f t="shared" si="2"/>
        <v>26.818783502182146</v>
      </c>
      <c r="M51" s="377">
        <v>0.69105975132882236</v>
      </c>
      <c r="N51" s="166">
        <v>0</v>
      </c>
      <c r="O51" s="397">
        <v>0</v>
      </c>
      <c r="P51" s="269">
        <v>5716</v>
      </c>
      <c r="Q51" s="15">
        <v>719</v>
      </c>
      <c r="R51" s="158">
        <v>0.12578726382085376</v>
      </c>
      <c r="S51" s="401">
        <v>0.88550045169757274</v>
      </c>
      <c r="T51" s="482">
        <v>1514.5833333333335</v>
      </c>
      <c r="U51" s="197">
        <v>1724188.6574983355</v>
      </c>
      <c r="V51" s="159">
        <v>0</v>
      </c>
      <c r="W51" s="159">
        <v>0</v>
      </c>
      <c r="X51" s="159">
        <v>1831562.97</v>
      </c>
      <c r="Y51" s="159">
        <v>629988.48605372733</v>
      </c>
      <c r="Z51" s="159">
        <v>0</v>
      </c>
      <c r="AA51" s="155">
        <v>0</v>
      </c>
      <c r="AB51" s="159">
        <v>552659.87016416667</v>
      </c>
      <c r="AC51" s="159">
        <v>1137755.0000000002</v>
      </c>
      <c r="AD51" s="174">
        <f>SUM(Muut[[#This Row],[Työttömyysaste]:[Työttömät ja palveluissa olevat ]])</f>
        <v>5876154.983716229</v>
      </c>
      <c r="AF51" s="62"/>
    </row>
    <row r="52" spans="1:32" s="45" customFormat="1" x14ac:dyDescent="0.25">
      <c r="A52" s="90">
        <v>142</v>
      </c>
      <c r="B52" s="151" t="s">
        <v>51</v>
      </c>
      <c r="C52" s="395">
        <v>6401</v>
      </c>
      <c r="D52" s="134">
        <v>290.33333333333331</v>
      </c>
      <c r="E52" s="41">
        <v>2729</v>
      </c>
      <c r="F52" s="332">
        <f t="shared" si="1"/>
        <v>0.10638817637718333</v>
      </c>
      <c r="G52" s="377">
        <f>Muut[[#This Row],[Keskim. työttömyysaste 2024, %]]/$F$12</f>
        <v>0.98532182162983428</v>
      </c>
      <c r="H52" s="166">
        <v>0</v>
      </c>
      <c r="I52" s="383">
        <v>15</v>
      </c>
      <c r="J52" s="389">
        <v>158</v>
      </c>
      <c r="K52" s="269">
        <v>589.87</v>
      </c>
      <c r="L52" s="170">
        <f t="shared" si="2"/>
        <v>10.851543560445522</v>
      </c>
      <c r="M52" s="377">
        <v>1.7079028208958882</v>
      </c>
      <c r="N52" s="166">
        <v>0</v>
      </c>
      <c r="O52" s="397">
        <v>0</v>
      </c>
      <c r="P52" s="269">
        <v>1667</v>
      </c>
      <c r="Q52" s="15">
        <v>226</v>
      </c>
      <c r="R52" s="158">
        <v>0.13557288542291543</v>
      </c>
      <c r="S52" s="401">
        <v>0.95438796928526815</v>
      </c>
      <c r="T52" s="482">
        <v>398.91666666666663</v>
      </c>
      <c r="U52" s="197">
        <v>468676.51248256845</v>
      </c>
      <c r="V52" s="159">
        <v>0</v>
      </c>
      <c r="W52" s="159">
        <v>0</v>
      </c>
      <c r="X52" s="159">
        <v>310168.21999999997</v>
      </c>
      <c r="Y52" s="159">
        <v>487033.33936450654</v>
      </c>
      <c r="Z52" s="159">
        <v>0</v>
      </c>
      <c r="AA52" s="155">
        <v>0</v>
      </c>
      <c r="AB52" s="159">
        <v>186325.64043754755</v>
      </c>
      <c r="AC52" s="159">
        <v>299666.2</v>
      </c>
      <c r="AD52" s="174">
        <f>SUM(Muut[[#This Row],[Työttömyysaste]:[Työttömät ja palveluissa olevat ]])</f>
        <v>1751869.9122846224</v>
      </c>
      <c r="AF52" s="62"/>
    </row>
    <row r="53" spans="1:32" s="45" customFormat="1" x14ac:dyDescent="0.25">
      <c r="A53" s="90">
        <v>143</v>
      </c>
      <c r="B53" s="151" t="s">
        <v>52</v>
      </c>
      <c r="C53" s="395">
        <v>6758</v>
      </c>
      <c r="D53" s="134">
        <v>302.25</v>
      </c>
      <c r="E53" s="41">
        <v>2730</v>
      </c>
      <c r="F53" s="332">
        <f t="shared" si="1"/>
        <v>0.11071428571428571</v>
      </c>
      <c r="G53" s="377">
        <f>Muut[[#This Row],[Keskim. työttömyysaste 2024, %]]/$F$12</f>
        <v>1.0253883974257301</v>
      </c>
      <c r="H53" s="166">
        <v>0</v>
      </c>
      <c r="I53" s="383">
        <v>9</v>
      </c>
      <c r="J53" s="389">
        <v>322</v>
      </c>
      <c r="K53" s="269">
        <v>750.48</v>
      </c>
      <c r="L53" s="170">
        <f t="shared" si="2"/>
        <v>9.0049035284084855</v>
      </c>
      <c r="M53" s="377">
        <v>2.0581432993136222</v>
      </c>
      <c r="N53" s="166">
        <v>0</v>
      </c>
      <c r="O53" s="397">
        <v>0</v>
      </c>
      <c r="P53" s="269">
        <v>1770</v>
      </c>
      <c r="Q53" s="15">
        <v>287</v>
      </c>
      <c r="R53" s="158">
        <v>0.16214689265536722</v>
      </c>
      <c r="S53" s="401">
        <v>1.1414601313863844</v>
      </c>
      <c r="T53" s="482">
        <v>423.25</v>
      </c>
      <c r="U53" s="197">
        <v>514936.70263026719</v>
      </c>
      <c r="V53" s="159">
        <v>0</v>
      </c>
      <c r="W53" s="159">
        <v>0</v>
      </c>
      <c r="X53" s="159">
        <v>632114.98</v>
      </c>
      <c r="Y53" s="159">
        <v>619642.93916672294</v>
      </c>
      <c r="Z53" s="159">
        <v>0</v>
      </c>
      <c r="AA53" s="155">
        <v>0</v>
      </c>
      <c r="AB53" s="159">
        <v>235276.62082123017</v>
      </c>
      <c r="AC53" s="159">
        <v>317945.40000000002</v>
      </c>
      <c r="AD53" s="174">
        <f>SUM(Muut[[#This Row],[Työttömyysaste]:[Työttömät ja palveluissa olevat ]])</f>
        <v>2319916.6426182203</v>
      </c>
      <c r="AF53" s="62"/>
    </row>
    <row r="54" spans="1:32" s="45" customFormat="1" x14ac:dyDescent="0.25">
      <c r="A54" s="90">
        <v>145</v>
      </c>
      <c r="B54" s="151" t="s">
        <v>53</v>
      </c>
      <c r="C54" s="395">
        <v>12429</v>
      </c>
      <c r="D54" s="134">
        <v>352</v>
      </c>
      <c r="E54" s="41">
        <v>5815</v>
      </c>
      <c r="F54" s="332">
        <f t="shared" si="1"/>
        <v>6.0533104041272573E-2</v>
      </c>
      <c r="G54" s="377">
        <f>Muut[[#This Row],[Keskim. työttömyysaste 2024, %]]/$F$12</f>
        <v>0.56063173910786879</v>
      </c>
      <c r="H54" s="166">
        <v>0</v>
      </c>
      <c r="I54" s="383">
        <v>27</v>
      </c>
      <c r="J54" s="389">
        <v>258</v>
      </c>
      <c r="K54" s="269">
        <v>576.74</v>
      </c>
      <c r="L54" s="170">
        <f t="shared" si="2"/>
        <v>21.550438672538753</v>
      </c>
      <c r="M54" s="377">
        <v>0.86000021343306565</v>
      </c>
      <c r="N54" s="166">
        <v>0</v>
      </c>
      <c r="O54" s="397">
        <v>0</v>
      </c>
      <c r="P54" s="269">
        <v>3863</v>
      </c>
      <c r="Q54" s="15">
        <v>282</v>
      </c>
      <c r="R54" s="158">
        <v>7.3000258866166193E-2</v>
      </c>
      <c r="S54" s="401">
        <v>0.51389751423556451</v>
      </c>
      <c r="T54" s="482">
        <v>513.33333333333337</v>
      </c>
      <c r="U54" s="197">
        <v>517798.90800197108</v>
      </c>
      <c r="V54" s="159">
        <v>0</v>
      </c>
      <c r="W54" s="159">
        <v>0</v>
      </c>
      <c r="X54" s="159">
        <v>506477.22</v>
      </c>
      <c r="Y54" s="159">
        <v>476192.39518043894</v>
      </c>
      <c r="Z54" s="159">
        <v>0</v>
      </c>
      <c r="AA54" s="155">
        <v>0</v>
      </c>
      <c r="AB54" s="159">
        <v>194810.58223523185</v>
      </c>
      <c r="AC54" s="159">
        <v>385616.00000000006</v>
      </c>
      <c r="AD54" s="174">
        <f>SUM(Muut[[#This Row],[Työttömyysaste]:[Työttömät ja palveluissa olevat ]])</f>
        <v>2080895.1054176418</v>
      </c>
      <c r="AF54" s="62"/>
    </row>
    <row r="55" spans="1:32" s="45" customFormat="1" x14ac:dyDescent="0.25">
      <c r="A55" s="90">
        <v>146</v>
      </c>
      <c r="B55" s="151" t="s">
        <v>54</v>
      </c>
      <c r="C55" s="395">
        <v>4382</v>
      </c>
      <c r="D55" s="134">
        <v>253.25</v>
      </c>
      <c r="E55" s="41">
        <v>1605</v>
      </c>
      <c r="F55" s="332">
        <f t="shared" si="1"/>
        <v>0.15778816199376947</v>
      </c>
      <c r="G55" s="377">
        <f>Muut[[#This Row],[Keskim. työttömyysaste 2024, %]]/$F$12</f>
        <v>1.4613665211829669</v>
      </c>
      <c r="H55" s="166">
        <v>0</v>
      </c>
      <c r="I55" s="383">
        <v>11</v>
      </c>
      <c r="J55" s="389">
        <v>225</v>
      </c>
      <c r="K55" s="269">
        <v>2763.39</v>
      </c>
      <c r="L55" s="170">
        <f t="shared" si="2"/>
        <v>1.5857334650556021</v>
      </c>
      <c r="M55" s="377">
        <v>11.687576926624088</v>
      </c>
      <c r="N55" s="166">
        <v>0</v>
      </c>
      <c r="O55" s="397">
        <v>0</v>
      </c>
      <c r="P55" s="269">
        <v>907</v>
      </c>
      <c r="Q55" s="15">
        <v>163</v>
      </c>
      <c r="R55" s="158">
        <v>0.17971334068357223</v>
      </c>
      <c r="S55" s="401">
        <v>1.2651220760952782</v>
      </c>
      <c r="T55" s="482">
        <v>329.41666666666669</v>
      </c>
      <c r="U55" s="197">
        <v>475859.54860066366</v>
      </c>
      <c r="V55" s="159">
        <v>0</v>
      </c>
      <c r="W55" s="159">
        <v>0</v>
      </c>
      <c r="X55" s="159">
        <v>441695.25</v>
      </c>
      <c r="Y55" s="159">
        <v>2281626.5612193937</v>
      </c>
      <c r="Z55" s="159">
        <v>0</v>
      </c>
      <c r="AA55" s="155">
        <v>0</v>
      </c>
      <c r="AB55" s="159">
        <v>169084.83059221</v>
      </c>
      <c r="AC55" s="159">
        <v>247457.80000000002</v>
      </c>
      <c r="AD55" s="174">
        <f>SUM(Muut[[#This Row],[Työttömyysaste]:[Työttömät ja palveluissa olevat ]])</f>
        <v>3615723.9904122674</v>
      </c>
      <c r="AF55" s="62"/>
    </row>
    <row r="56" spans="1:32" s="45" customFormat="1" x14ac:dyDescent="0.25">
      <c r="A56" s="90">
        <v>148</v>
      </c>
      <c r="B56" s="151" t="s">
        <v>55</v>
      </c>
      <c r="C56" s="395">
        <v>7224</v>
      </c>
      <c r="D56" s="134">
        <v>335.16666666666669</v>
      </c>
      <c r="E56" s="41">
        <v>3572</v>
      </c>
      <c r="F56" s="332">
        <f t="shared" si="1"/>
        <v>9.3831653602090337E-2</v>
      </c>
      <c r="G56" s="377">
        <f>Muut[[#This Row],[Keskim. työttömyysaste 2024, %]]/$F$12</f>
        <v>0.8690286740696459</v>
      </c>
      <c r="H56" s="166">
        <v>0</v>
      </c>
      <c r="I56" s="383">
        <v>29</v>
      </c>
      <c r="J56" s="389">
        <v>416</v>
      </c>
      <c r="K56" s="269">
        <v>15068.32</v>
      </c>
      <c r="L56" s="170">
        <f t="shared" si="2"/>
        <v>0.47941641802138529</v>
      </c>
      <c r="M56" s="377">
        <v>20</v>
      </c>
      <c r="N56" s="166">
        <v>0</v>
      </c>
      <c r="O56" s="397">
        <v>0</v>
      </c>
      <c r="P56" s="269">
        <v>2370</v>
      </c>
      <c r="Q56" s="15">
        <v>357</v>
      </c>
      <c r="R56" s="158">
        <v>0.15063291139240506</v>
      </c>
      <c r="S56" s="401">
        <v>1.0604055373083145</v>
      </c>
      <c r="T56" s="482">
        <v>437.33333333333337</v>
      </c>
      <c r="U56" s="197">
        <v>466508.01004331361</v>
      </c>
      <c r="V56" s="159">
        <v>0</v>
      </c>
      <c r="W56" s="159">
        <v>0</v>
      </c>
      <c r="X56" s="159">
        <v>816645.44</v>
      </c>
      <c r="Y56" s="159">
        <v>6436584</v>
      </c>
      <c r="Z56" s="159">
        <v>0</v>
      </c>
      <c r="AA56" s="155">
        <v>0</v>
      </c>
      <c r="AB56" s="159">
        <v>233641.27284621558</v>
      </c>
      <c r="AC56" s="159">
        <v>328524.80000000005</v>
      </c>
      <c r="AD56" s="174">
        <f>SUM(Muut[[#This Row],[Työttömyysaste]:[Työttömät ja palveluissa olevat ]])</f>
        <v>8281903.5228895284</v>
      </c>
      <c r="AF56" s="62"/>
    </row>
    <row r="57" spans="1:32" s="45" customFormat="1" x14ac:dyDescent="0.25">
      <c r="A57" s="90">
        <v>149</v>
      </c>
      <c r="B57" s="151" t="s">
        <v>56</v>
      </c>
      <c r="C57" s="395">
        <v>5402</v>
      </c>
      <c r="D57" s="134">
        <v>137.66666666666666</v>
      </c>
      <c r="E57" s="41">
        <v>2592</v>
      </c>
      <c r="F57" s="332">
        <f t="shared" si="1"/>
        <v>5.3112139917695471E-2</v>
      </c>
      <c r="G57" s="377">
        <f>Muut[[#This Row],[Keskim. työttömyysaste 2024, %]]/$F$12</f>
        <v>0.49190194095277212</v>
      </c>
      <c r="H57" s="166">
        <v>3</v>
      </c>
      <c r="I57" s="383">
        <v>2755</v>
      </c>
      <c r="J57" s="389">
        <v>282</v>
      </c>
      <c r="K57" s="269">
        <v>350.85</v>
      </c>
      <c r="L57" s="170">
        <f t="shared" si="2"/>
        <v>15.396893259227589</v>
      </c>
      <c r="M57" s="377">
        <v>1.2037091863874672</v>
      </c>
      <c r="N57" s="166">
        <v>3</v>
      </c>
      <c r="O57" s="397">
        <v>228</v>
      </c>
      <c r="P57" s="269">
        <v>1636</v>
      </c>
      <c r="Q57" s="15">
        <v>209</v>
      </c>
      <c r="R57" s="158">
        <v>0.12775061124694376</v>
      </c>
      <c r="S57" s="401">
        <v>0.89932176380686546</v>
      </c>
      <c r="T57" s="482">
        <v>182.75</v>
      </c>
      <c r="U57" s="197">
        <v>197460.56592034709</v>
      </c>
      <c r="V57" s="159">
        <v>119265.356</v>
      </c>
      <c r="W57" s="159">
        <v>808102.11</v>
      </c>
      <c r="X57" s="159">
        <v>553591.38</v>
      </c>
      <c r="Y57" s="159">
        <v>289683.56945774006</v>
      </c>
      <c r="Z57" s="159">
        <v>0</v>
      </c>
      <c r="AA57" s="155">
        <v>72403.680000000008</v>
      </c>
      <c r="AB57" s="159">
        <v>148173.15312658297</v>
      </c>
      <c r="AC57" s="159">
        <v>137281.80000000002</v>
      </c>
      <c r="AD57" s="174">
        <f>SUM(Muut[[#This Row],[Työttömyysaste]:[Työttömät ja palveluissa olevat ]])</f>
        <v>2325961.6145046698</v>
      </c>
      <c r="AF57" s="62"/>
    </row>
    <row r="58" spans="1:32" s="45" customFormat="1" x14ac:dyDescent="0.25">
      <c r="A58" s="90">
        <v>151</v>
      </c>
      <c r="B58" s="151" t="s">
        <v>57</v>
      </c>
      <c r="C58" s="395">
        <v>1794</v>
      </c>
      <c r="D58" s="134">
        <v>46.833333333333336</v>
      </c>
      <c r="E58" s="41">
        <v>800</v>
      </c>
      <c r="F58" s="332">
        <f t="shared" si="1"/>
        <v>5.8541666666666672E-2</v>
      </c>
      <c r="G58" s="377">
        <f>Muut[[#This Row],[Keskim. työttömyysaste 2024, %]]/$F$12</f>
        <v>0.54218789724097083</v>
      </c>
      <c r="H58" s="166">
        <v>0</v>
      </c>
      <c r="I58" s="383">
        <v>15</v>
      </c>
      <c r="J58" s="389">
        <v>85</v>
      </c>
      <c r="K58" s="269">
        <v>642.38</v>
      </c>
      <c r="L58" s="170">
        <f t="shared" si="2"/>
        <v>2.792739499984433</v>
      </c>
      <c r="M58" s="377">
        <v>6.6362730423166303</v>
      </c>
      <c r="N58" s="166">
        <v>0</v>
      </c>
      <c r="O58" s="397">
        <v>0</v>
      </c>
      <c r="P58" s="269">
        <v>428</v>
      </c>
      <c r="Q58" s="15">
        <v>72</v>
      </c>
      <c r="R58" s="158">
        <v>0.16822429906542055</v>
      </c>
      <c r="S58" s="401">
        <v>1.1842430488120814</v>
      </c>
      <c r="T58" s="482">
        <v>69.416666666666671</v>
      </c>
      <c r="U58" s="197">
        <v>72280.228863293931</v>
      </c>
      <c r="V58" s="159">
        <v>0</v>
      </c>
      <c r="W58" s="159">
        <v>0</v>
      </c>
      <c r="X58" s="159">
        <v>166862.65</v>
      </c>
      <c r="Y58" s="159">
        <v>530388.85947915935</v>
      </c>
      <c r="Z58" s="159">
        <v>0</v>
      </c>
      <c r="AA58" s="155">
        <v>0</v>
      </c>
      <c r="AB58" s="159">
        <v>64798.226901850656</v>
      </c>
      <c r="AC58" s="159">
        <v>52145.80000000001</v>
      </c>
      <c r="AD58" s="174">
        <f>SUM(Muut[[#This Row],[Työttömyysaste]:[Työttömät ja palveluissa olevat ]])</f>
        <v>886475.76524430397</v>
      </c>
      <c r="AF58" s="62"/>
    </row>
    <row r="59" spans="1:32" s="45" customFormat="1" x14ac:dyDescent="0.25">
      <c r="A59" s="90">
        <v>152</v>
      </c>
      <c r="B59" s="151" t="s">
        <v>58</v>
      </c>
      <c r="C59" s="395">
        <v>4319</v>
      </c>
      <c r="D59" s="134">
        <v>126.58333333333333</v>
      </c>
      <c r="E59" s="41">
        <v>1896</v>
      </c>
      <c r="F59" s="332">
        <f t="shared" si="1"/>
        <v>6.6763361462728543E-2</v>
      </c>
      <c r="G59" s="377">
        <f>Muut[[#This Row],[Keskim. työttömyysaste 2024, %]]/$F$12</f>
        <v>0.61833372066987591</v>
      </c>
      <c r="H59" s="166">
        <v>0</v>
      </c>
      <c r="I59" s="383">
        <v>31</v>
      </c>
      <c r="J59" s="389">
        <v>86</v>
      </c>
      <c r="K59" s="269">
        <v>354.15</v>
      </c>
      <c r="L59" s="170">
        <f t="shared" si="2"/>
        <v>12.195397430467317</v>
      </c>
      <c r="M59" s="377">
        <v>1.5197029833286324</v>
      </c>
      <c r="N59" s="166">
        <v>0</v>
      </c>
      <c r="O59" s="397">
        <v>0</v>
      </c>
      <c r="P59" s="269">
        <v>1160</v>
      </c>
      <c r="Q59" s="15">
        <v>124</v>
      </c>
      <c r="R59" s="158">
        <v>0.10689655172413794</v>
      </c>
      <c r="S59" s="401">
        <v>0.75251612890989927</v>
      </c>
      <c r="T59" s="482">
        <v>185.66666666666666</v>
      </c>
      <c r="U59" s="197">
        <v>198451.04796368405</v>
      </c>
      <c r="V59" s="159">
        <v>0</v>
      </c>
      <c r="W59" s="159">
        <v>0</v>
      </c>
      <c r="X59" s="159">
        <v>168825.74</v>
      </c>
      <c r="Y59" s="159">
        <v>292408.25459158799</v>
      </c>
      <c r="Z59" s="159">
        <v>0</v>
      </c>
      <c r="AA59" s="155">
        <v>0</v>
      </c>
      <c r="AB59" s="159">
        <v>99128.573403236573</v>
      </c>
      <c r="AC59" s="159">
        <v>139472.79999999999</v>
      </c>
      <c r="AD59" s="174">
        <f>SUM(Muut[[#This Row],[Työttömyysaste]:[Työttömät ja palveluissa olevat ]])</f>
        <v>898286.41595850862</v>
      </c>
      <c r="AF59" s="62"/>
    </row>
    <row r="60" spans="1:32" s="45" customFormat="1" x14ac:dyDescent="0.25">
      <c r="A60" s="90">
        <v>153</v>
      </c>
      <c r="B60" s="151" t="s">
        <v>59</v>
      </c>
      <c r="C60" s="395">
        <v>24724</v>
      </c>
      <c r="D60" s="134">
        <v>1726.75</v>
      </c>
      <c r="E60" s="41">
        <v>10730</v>
      </c>
      <c r="F60" s="332">
        <f t="shared" si="1"/>
        <v>0.16092730661696178</v>
      </c>
      <c r="G60" s="377">
        <f>Muut[[#This Row],[Keskim. työttömyysaste 2024, %]]/$F$12</f>
        <v>1.4904399370813404</v>
      </c>
      <c r="H60" s="166">
        <v>0</v>
      </c>
      <c r="I60" s="383">
        <v>27</v>
      </c>
      <c r="J60" s="389">
        <v>2349</v>
      </c>
      <c r="K60" s="269">
        <v>155.04</v>
      </c>
      <c r="L60" s="170">
        <f t="shared" si="2"/>
        <v>159.468524251806</v>
      </c>
      <c r="M60" s="377">
        <v>0.11621968626670617</v>
      </c>
      <c r="N60" s="166">
        <v>0</v>
      </c>
      <c r="O60" s="397">
        <v>0</v>
      </c>
      <c r="P60" s="269">
        <v>7014</v>
      </c>
      <c r="Q60" s="15">
        <v>1154</v>
      </c>
      <c r="R60" s="158">
        <v>0.1645280866837753</v>
      </c>
      <c r="S60" s="401">
        <v>1.1582229444382519</v>
      </c>
      <c r="T60" s="482">
        <v>2363.9166666666665</v>
      </c>
      <c r="U60" s="197">
        <v>2738296.525796894</v>
      </c>
      <c r="V60" s="159">
        <v>0</v>
      </c>
      <c r="W60" s="159">
        <v>0</v>
      </c>
      <c r="X60" s="159">
        <v>4611298.41</v>
      </c>
      <c r="Y60" s="159">
        <v>128010.66156114583</v>
      </c>
      <c r="Z60" s="159">
        <v>0</v>
      </c>
      <c r="AA60" s="155">
        <v>0</v>
      </c>
      <c r="AB60" s="159">
        <v>873395.07438788586</v>
      </c>
      <c r="AC60" s="159">
        <v>1775774.2</v>
      </c>
      <c r="AD60" s="174">
        <f>SUM(Muut[[#This Row],[Työttömyysaste]:[Työttömät ja palveluissa olevat ]])</f>
        <v>10126774.871745925</v>
      </c>
      <c r="AF60" s="62"/>
    </row>
    <row r="61" spans="1:32" s="45" customFormat="1" x14ac:dyDescent="0.25">
      <c r="A61" s="90">
        <v>165</v>
      </c>
      <c r="B61" s="151" t="s">
        <v>60</v>
      </c>
      <c r="C61" s="395">
        <v>16015</v>
      </c>
      <c r="D61" s="134">
        <v>583.91666666666663</v>
      </c>
      <c r="E61" s="41">
        <v>7704</v>
      </c>
      <c r="F61" s="332">
        <f t="shared" si="1"/>
        <v>7.5793959847698156E-2</v>
      </c>
      <c r="G61" s="377">
        <f>Muut[[#This Row],[Keskim. työttömyysaste 2024, %]]/$F$12</f>
        <v>0.70197126343157357</v>
      </c>
      <c r="H61" s="166">
        <v>0</v>
      </c>
      <c r="I61" s="383">
        <v>64</v>
      </c>
      <c r="J61" s="389">
        <v>674</v>
      </c>
      <c r="K61" s="269">
        <v>547.5</v>
      </c>
      <c r="L61" s="170">
        <f t="shared" si="2"/>
        <v>29.251141552511417</v>
      </c>
      <c r="M61" s="377">
        <v>0.63359516498487889</v>
      </c>
      <c r="N61" s="166">
        <v>0</v>
      </c>
      <c r="O61" s="397">
        <v>0</v>
      </c>
      <c r="P61" s="269">
        <v>5035</v>
      </c>
      <c r="Q61" s="15">
        <v>635</v>
      </c>
      <c r="R61" s="158">
        <v>0.12611717974180736</v>
      </c>
      <c r="S61" s="401">
        <v>0.88782294992316979</v>
      </c>
      <c r="T61" s="482">
        <v>856.75</v>
      </c>
      <c r="U61" s="197">
        <v>835398.20563838782</v>
      </c>
      <c r="V61" s="159">
        <v>0</v>
      </c>
      <c r="W61" s="159">
        <v>0</v>
      </c>
      <c r="X61" s="159">
        <v>1323122.6599999999</v>
      </c>
      <c r="Y61" s="159">
        <v>452050.03357022279</v>
      </c>
      <c r="Z61" s="159">
        <v>0</v>
      </c>
      <c r="AA61" s="155">
        <v>0</v>
      </c>
      <c r="AB61" s="159">
        <v>433663.7785620967</v>
      </c>
      <c r="AC61" s="159">
        <v>643590.60000000009</v>
      </c>
      <c r="AD61" s="174">
        <f>SUM(Muut[[#This Row],[Työttömyysaste]:[Työttömät ja palveluissa olevat ]])</f>
        <v>3687825.2777707078</v>
      </c>
      <c r="AF61" s="62"/>
    </row>
    <row r="62" spans="1:32" s="45" customFormat="1" x14ac:dyDescent="0.25">
      <c r="A62" s="90">
        <v>167</v>
      </c>
      <c r="B62" s="151" t="s">
        <v>61</v>
      </c>
      <c r="C62" s="395">
        <v>78741</v>
      </c>
      <c r="D62" s="134">
        <v>5150.166666666667</v>
      </c>
      <c r="E62" s="41">
        <v>36045</v>
      </c>
      <c r="F62" s="332">
        <f t="shared" si="1"/>
        <v>0.14288158320617747</v>
      </c>
      <c r="G62" s="377">
        <f>Muut[[#This Row],[Keskim. työttömyysaste 2024, %]]/$F$12</f>
        <v>1.3233081591974634</v>
      </c>
      <c r="H62" s="166">
        <v>0</v>
      </c>
      <c r="I62" s="383">
        <v>80</v>
      </c>
      <c r="J62" s="389">
        <v>6717</v>
      </c>
      <c r="K62" s="269">
        <v>2381.87</v>
      </c>
      <c r="L62" s="170">
        <f t="shared" si="2"/>
        <v>33.058479262092391</v>
      </c>
      <c r="M62" s="377">
        <v>0.56062415064601712</v>
      </c>
      <c r="N62" s="166">
        <v>0</v>
      </c>
      <c r="O62" s="397">
        <v>0</v>
      </c>
      <c r="P62" s="269">
        <v>23260</v>
      </c>
      <c r="Q62" s="15">
        <v>2532</v>
      </c>
      <c r="R62" s="158">
        <v>0.10885640584694754</v>
      </c>
      <c r="S62" s="401">
        <v>0.76631284932732469</v>
      </c>
      <c r="T62" s="482">
        <v>7019.0833333333339</v>
      </c>
      <c r="U62" s="197">
        <v>7742998.5428958358</v>
      </c>
      <c r="V62" s="159">
        <v>0</v>
      </c>
      <c r="W62" s="159">
        <v>0</v>
      </c>
      <c r="X62" s="159">
        <v>13186075.529999999</v>
      </c>
      <c r="Y62" s="159">
        <v>1966619.9332601032</v>
      </c>
      <c r="Z62" s="159">
        <v>0</v>
      </c>
      <c r="AA62" s="155">
        <v>0</v>
      </c>
      <c r="AB62" s="159">
        <v>1840377.3221009276</v>
      </c>
      <c r="AC62" s="159">
        <v>5272735.4000000004</v>
      </c>
      <c r="AD62" s="174">
        <f>SUM(Muut[[#This Row],[Työttömyysaste]:[Työttömät ja palveluissa olevat ]])</f>
        <v>30008806.728256866</v>
      </c>
      <c r="AF62" s="62"/>
    </row>
    <row r="63" spans="1:32" s="45" customFormat="1" x14ac:dyDescent="0.25">
      <c r="A63" s="90">
        <v>169</v>
      </c>
      <c r="B63" s="151" t="s">
        <v>62</v>
      </c>
      <c r="C63" s="395">
        <v>4848</v>
      </c>
      <c r="D63" s="134">
        <v>175.83333333333334</v>
      </c>
      <c r="E63" s="41">
        <v>2282</v>
      </c>
      <c r="F63" s="332">
        <f t="shared" si="1"/>
        <v>7.7052293309962022E-2</v>
      </c>
      <c r="G63" s="377">
        <f>Muut[[#This Row],[Keskim. työttömyysaste 2024, %]]/$F$12</f>
        <v>0.71362541017490955</v>
      </c>
      <c r="H63" s="166">
        <v>0</v>
      </c>
      <c r="I63" s="383">
        <v>20</v>
      </c>
      <c r="J63" s="389">
        <v>169</v>
      </c>
      <c r="K63" s="269">
        <v>180.42</v>
      </c>
      <c r="L63" s="170">
        <f t="shared" si="2"/>
        <v>26.870635184569341</v>
      </c>
      <c r="M63" s="377">
        <v>0.6897262283030231</v>
      </c>
      <c r="N63" s="166">
        <v>0</v>
      </c>
      <c r="O63" s="397">
        <v>0</v>
      </c>
      <c r="P63" s="269">
        <v>1339</v>
      </c>
      <c r="Q63" s="15">
        <v>183</v>
      </c>
      <c r="R63" s="158">
        <v>0.13666915608663183</v>
      </c>
      <c r="S63" s="401">
        <v>0.96210534971327555</v>
      </c>
      <c r="T63" s="482">
        <v>264.16666666666669</v>
      </c>
      <c r="U63" s="197">
        <v>257087.03650751282</v>
      </c>
      <c r="V63" s="159">
        <v>0</v>
      </c>
      <c r="W63" s="159">
        <v>0</v>
      </c>
      <c r="X63" s="159">
        <v>331762.20999999996</v>
      </c>
      <c r="Y63" s="159">
        <v>148965.96722692164</v>
      </c>
      <c r="Z63" s="159">
        <v>0</v>
      </c>
      <c r="AA63" s="155">
        <v>0</v>
      </c>
      <c r="AB63" s="159">
        <v>142260.74543000376</v>
      </c>
      <c r="AC63" s="159">
        <v>198442.00000000003</v>
      </c>
      <c r="AD63" s="174">
        <f>SUM(Muut[[#This Row],[Työttömyysaste]:[Työttömät ja palveluissa olevat ]])</f>
        <v>1078517.9591644383</v>
      </c>
      <c r="AF63" s="62"/>
    </row>
    <row r="64" spans="1:32" s="45" customFormat="1" x14ac:dyDescent="0.25">
      <c r="A64" s="90">
        <v>171</v>
      </c>
      <c r="B64" s="151" t="s">
        <v>63</v>
      </c>
      <c r="C64" s="395">
        <v>4552</v>
      </c>
      <c r="D64" s="134">
        <v>178.41666666666666</v>
      </c>
      <c r="E64" s="41">
        <v>1929</v>
      </c>
      <c r="F64" s="332">
        <f t="shared" si="1"/>
        <v>9.2491791947468455E-2</v>
      </c>
      <c r="G64" s="377">
        <f>Muut[[#This Row],[Keskim. työttömyysaste 2024, %]]/$F$12</f>
        <v>0.85661944805205315</v>
      </c>
      <c r="H64" s="166">
        <v>0</v>
      </c>
      <c r="I64" s="383">
        <v>16</v>
      </c>
      <c r="J64" s="389">
        <v>303</v>
      </c>
      <c r="K64" s="269">
        <v>574.88</v>
      </c>
      <c r="L64" s="170">
        <f t="shared" si="2"/>
        <v>7.9181742276649043</v>
      </c>
      <c r="M64" s="377">
        <v>2.3406130409718293</v>
      </c>
      <c r="N64" s="166">
        <v>0</v>
      </c>
      <c r="O64" s="397">
        <v>0</v>
      </c>
      <c r="P64" s="269">
        <v>1238</v>
      </c>
      <c r="Q64" s="15">
        <v>203</v>
      </c>
      <c r="R64" s="158">
        <v>0.16397415185783523</v>
      </c>
      <c r="S64" s="401">
        <v>1.1543234277170715</v>
      </c>
      <c r="T64" s="482">
        <v>260.33333333333331</v>
      </c>
      <c r="U64" s="197">
        <v>289759.34067297319</v>
      </c>
      <c r="V64" s="159">
        <v>0</v>
      </c>
      <c r="W64" s="159">
        <v>0</v>
      </c>
      <c r="X64" s="159">
        <v>594816.27</v>
      </c>
      <c r="Y64" s="159">
        <v>474656.66355954279</v>
      </c>
      <c r="Z64" s="159">
        <v>0</v>
      </c>
      <c r="AA64" s="155">
        <v>0</v>
      </c>
      <c r="AB64" s="159">
        <v>160261.64741052734</v>
      </c>
      <c r="AC64" s="159">
        <v>195562.4</v>
      </c>
      <c r="AD64" s="174">
        <f>SUM(Muut[[#This Row],[Työttömyysaste]:[Työttömät ja palveluissa olevat ]])</f>
        <v>1715056.3216430433</v>
      </c>
      <c r="AF64" s="62"/>
    </row>
    <row r="65" spans="1:32" s="45" customFormat="1" x14ac:dyDescent="0.25">
      <c r="A65" s="90">
        <v>172</v>
      </c>
      <c r="B65" s="151" t="s">
        <v>64</v>
      </c>
      <c r="C65" s="395">
        <v>4099</v>
      </c>
      <c r="D65" s="134">
        <v>207.5</v>
      </c>
      <c r="E65" s="41">
        <v>1625</v>
      </c>
      <c r="F65" s="332">
        <f t="shared" si="1"/>
        <v>0.12769230769230769</v>
      </c>
      <c r="G65" s="377">
        <f>Muut[[#This Row],[Keskim. työttömyysaste 2024, %]]/$F$12</f>
        <v>1.1826315809515617</v>
      </c>
      <c r="H65" s="166">
        <v>0</v>
      </c>
      <c r="I65" s="383">
        <v>10</v>
      </c>
      <c r="J65" s="389">
        <v>218</v>
      </c>
      <c r="K65" s="269">
        <v>867.07</v>
      </c>
      <c r="L65" s="170">
        <f t="shared" si="2"/>
        <v>4.7274153182557344</v>
      </c>
      <c r="M65" s="377">
        <v>3.9204048322959166</v>
      </c>
      <c r="N65" s="166">
        <v>3</v>
      </c>
      <c r="O65" s="397">
        <v>244</v>
      </c>
      <c r="P65" s="269">
        <v>944</v>
      </c>
      <c r="Q65" s="15">
        <v>157</v>
      </c>
      <c r="R65" s="158">
        <v>0.1663135593220339</v>
      </c>
      <c r="S65" s="401">
        <v>1.1707920772713132</v>
      </c>
      <c r="T65" s="482">
        <v>268.75</v>
      </c>
      <c r="U65" s="197">
        <v>360225.66504731274</v>
      </c>
      <c r="V65" s="159">
        <v>0</v>
      </c>
      <c r="W65" s="159">
        <v>0</v>
      </c>
      <c r="X65" s="159">
        <v>427953.62</v>
      </c>
      <c r="Y65" s="159">
        <v>715906.89060773188</v>
      </c>
      <c r="Z65" s="159">
        <v>0</v>
      </c>
      <c r="AA65" s="155">
        <v>77484.639999999999</v>
      </c>
      <c r="AB65" s="159">
        <v>146371.84010442093</v>
      </c>
      <c r="AC65" s="159">
        <v>201885</v>
      </c>
      <c r="AD65" s="174">
        <f>SUM(Muut[[#This Row],[Työttömyysaste]:[Työttömät ja palveluissa olevat ]])</f>
        <v>1929827.6557594654</v>
      </c>
      <c r="AF65" s="62"/>
    </row>
    <row r="66" spans="1:32" s="45" customFormat="1" x14ac:dyDescent="0.25">
      <c r="A66" s="90">
        <v>176</v>
      </c>
      <c r="B66" s="151" t="s">
        <v>65</v>
      </c>
      <c r="C66" s="395">
        <v>4160</v>
      </c>
      <c r="D66" s="134">
        <v>305.25</v>
      </c>
      <c r="E66" s="41">
        <v>1661</v>
      </c>
      <c r="F66" s="332">
        <f t="shared" si="1"/>
        <v>0.18377483443708609</v>
      </c>
      <c r="G66" s="377">
        <f>Muut[[#This Row],[Keskim. työttömyysaste 2024, %]]/$F$12</f>
        <v>1.7020439752185266</v>
      </c>
      <c r="H66" s="166">
        <v>0</v>
      </c>
      <c r="I66" s="383">
        <v>2</v>
      </c>
      <c r="J66" s="389">
        <v>150</v>
      </c>
      <c r="K66" s="269">
        <v>1501.6</v>
      </c>
      <c r="L66" s="170">
        <f t="shared" si="2"/>
        <v>2.7703782631859353</v>
      </c>
      <c r="M66" s="377">
        <v>6.6898380283442336</v>
      </c>
      <c r="N66" s="166">
        <v>3</v>
      </c>
      <c r="O66" s="397">
        <v>182</v>
      </c>
      <c r="P66" s="269">
        <v>893</v>
      </c>
      <c r="Q66" s="15">
        <v>157</v>
      </c>
      <c r="R66" s="158">
        <v>0.17581187010078386</v>
      </c>
      <c r="S66" s="401">
        <v>1.2376570223338406</v>
      </c>
      <c r="T66" s="482">
        <v>385.41666666666669</v>
      </c>
      <c r="U66" s="197">
        <v>526152.17324171308</v>
      </c>
      <c r="V66" s="159">
        <v>0</v>
      </c>
      <c r="W66" s="159">
        <v>0</v>
      </c>
      <c r="X66" s="159">
        <v>294463.5</v>
      </c>
      <c r="Y66" s="159">
        <v>1239814.3021169801</v>
      </c>
      <c r="Z66" s="159">
        <v>0</v>
      </c>
      <c r="AA66" s="155">
        <v>57795.92</v>
      </c>
      <c r="AB66" s="159">
        <v>157033.92299371769</v>
      </c>
      <c r="AC66" s="159">
        <v>289525.00000000006</v>
      </c>
      <c r="AD66" s="174">
        <f>SUM(Muut[[#This Row],[Työttömyysaste]:[Työttömät ja palveluissa olevat ]])</f>
        <v>2564784.818352411</v>
      </c>
      <c r="AF66" s="62"/>
    </row>
    <row r="67" spans="1:32" s="45" customFormat="1" x14ac:dyDescent="0.25">
      <c r="A67" s="90">
        <v>177</v>
      </c>
      <c r="B67" s="151" t="s">
        <v>66</v>
      </c>
      <c r="C67" s="395">
        <v>1668</v>
      </c>
      <c r="D67" s="134">
        <v>52.083333333333336</v>
      </c>
      <c r="E67" s="41">
        <v>754</v>
      </c>
      <c r="F67" s="332">
        <f t="shared" si="1"/>
        <v>6.9076038903625112E-2</v>
      </c>
      <c r="G67" s="377">
        <f>Muut[[#This Row],[Keskim. työttömyysaste 2024, %]]/$F$12</f>
        <v>0.63975275073979199</v>
      </c>
      <c r="H67" s="166">
        <v>0</v>
      </c>
      <c r="I67" s="383">
        <v>4</v>
      </c>
      <c r="J67" s="389">
        <v>33</v>
      </c>
      <c r="K67" s="269">
        <v>258.48</v>
      </c>
      <c r="L67" s="170">
        <f t="shared" si="2"/>
        <v>6.4531104921077063</v>
      </c>
      <c r="M67" s="377">
        <v>2.8720075195715689</v>
      </c>
      <c r="N67" s="166">
        <v>0</v>
      </c>
      <c r="O67" s="397">
        <v>0</v>
      </c>
      <c r="P67" s="269">
        <v>453</v>
      </c>
      <c r="Q67" s="15">
        <v>74</v>
      </c>
      <c r="R67" s="158">
        <v>0.16335540838852097</v>
      </c>
      <c r="S67" s="401">
        <v>1.1499676797270126</v>
      </c>
      <c r="T67" s="482">
        <v>81</v>
      </c>
      <c r="U67" s="197">
        <v>79296.764881666531</v>
      </c>
      <c r="V67" s="159">
        <v>0</v>
      </c>
      <c r="W67" s="159">
        <v>0</v>
      </c>
      <c r="X67" s="159">
        <v>64781.969999999994</v>
      </c>
      <c r="Y67" s="159">
        <v>213417.15557485152</v>
      </c>
      <c r="Z67" s="159">
        <v>0</v>
      </c>
      <c r="AA67" s="155">
        <v>0</v>
      </c>
      <c r="AB67" s="159">
        <v>58503.455738432043</v>
      </c>
      <c r="AC67" s="159">
        <v>60847.200000000004</v>
      </c>
      <c r="AD67" s="174">
        <f>SUM(Muut[[#This Row],[Työttömyysaste]:[Työttömät ja palveluissa olevat ]])</f>
        <v>476846.54619495012</v>
      </c>
      <c r="AF67" s="62"/>
    </row>
    <row r="68" spans="1:32" s="45" customFormat="1" x14ac:dyDescent="0.25">
      <c r="A68" s="90">
        <v>178</v>
      </c>
      <c r="B68" s="151" t="s">
        <v>67</v>
      </c>
      <c r="C68" s="395">
        <v>5674</v>
      </c>
      <c r="D68" s="134">
        <v>196.41666666666666</v>
      </c>
      <c r="E68" s="41">
        <v>2359</v>
      </c>
      <c r="F68" s="332">
        <f t="shared" si="1"/>
        <v>8.3262681927370352E-2</v>
      </c>
      <c r="G68" s="377">
        <f>Muut[[#This Row],[Keskim. työttömyysaste 2024, %]]/$F$12</f>
        <v>0.77114337536531896</v>
      </c>
      <c r="H68" s="166">
        <v>0</v>
      </c>
      <c r="I68" s="383">
        <v>15</v>
      </c>
      <c r="J68" s="389">
        <v>259</v>
      </c>
      <c r="K68" s="269">
        <v>1163.5</v>
      </c>
      <c r="L68" s="170">
        <f t="shared" si="2"/>
        <v>4.8766652342071337</v>
      </c>
      <c r="M68" s="377">
        <v>3.8004211828931793</v>
      </c>
      <c r="N68" s="166">
        <v>0</v>
      </c>
      <c r="O68" s="397">
        <v>0</v>
      </c>
      <c r="P68" s="269">
        <v>1328</v>
      </c>
      <c r="Q68" s="15">
        <v>188</v>
      </c>
      <c r="R68" s="158">
        <v>0.14156626506024098</v>
      </c>
      <c r="S68" s="401">
        <v>0.99657936621083631</v>
      </c>
      <c r="T68" s="482">
        <v>268.75</v>
      </c>
      <c r="U68" s="197">
        <v>325140.99080355372</v>
      </c>
      <c r="V68" s="159">
        <v>0</v>
      </c>
      <c r="W68" s="159">
        <v>0</v>
      </c>
      <c r="X68" s="159">
        <v>508440.31</v>
      </c>
      <c r="Y68" s="159">
        <v>960657.92522183433</v>
      </c>
      <c r="Z68" s="159">
        <v>0</v>
      </c>
      <c r="AA68" s="155">
        <v>0</v>
      </c>
      <c r="AB68" s="159">
        <v>172465.03537834869</v>
      </c>
      <c r="AC68" s="159">
        <v>201885</v>
      </c>
      <c r="AD68" s="174">
        <f>SUM(Muut[[#This Row],[Työttömyysaste]:[Työttömät ja palveluissa olevat ]])</f>
        <v>2168589.2614037367</v>
      </c>
      <c r="AF68" s="62"/>
    </row>
    <row r="69" spans="1:32" s="45" customFormat="1" x14ac:dyDescent="0.25">
      <c r="A69" s="90">
        <v>179</v>
      </c>
      <c r="B69" s="151" t="s">
        <v>68</v>
      </c>
      <c r="C69" s="395">
        <v>149194</v>
      </c>
      <c r="D69" s="134">
        <v>10030</v>
      </c>
      <c r="E69" s="41">
        <v>72062</v>
      </c>
      <c r="F69" s="332">
        <f t="shared" si="1"/>
        <v>0.13918570120174295</v>
      </c>
      <c r="G69" s="377">
        <f>Muut[[#This Row],[Keskim. työttömyysaste 2024, %]]/$F$12</f>
        <v>1.2890784796113834</v>
      </c>
      <c r="H69" s="166">
        <v>0</v>
      </c>
      <c r="I69" s="383">
        <v>290</v>
      </c>
      <c r="J69" s="389">
        <v>11303</v>
      </c>
      <c r="K69" s="269">
        <v>1171.03</v>
      </c>
      <c r="L69" s="170">
        <f t="shared" si="2"/>
        <v>127.40408016874034</v>
      </c>
      <c r="M69" s="377">
        <v>0.14546929606503167</v>
      </c>
      <c r="N69" s="166">
        <v>3</v>
      </c>
      <c r="O69" s="397">
        <v>432</v>
      </c>
      <c r="P69" s="269">
        <v>48188</v>
      </c>
      <c r="Q69" s="15">
        <v>4634</v>
      </c>
      <c r="R69" s="158">
        <v>9.6165020337013365E-2</v>
      </c>
      <c r="S69" s="401">
        <v>0.67696972141160638</v>
      </c>
      <c r="T69" s="482">
        <v>14012.333333333334</v>
      </c>
      <c r="U69" s="197">
        <v>14291505.387001429</v>
      </c>
      <c r="V69" s="159">
        <v>0</v>
      </c>
      <c r="W69" s="159">
        <v>0</v>
      </c>
      <c r="X69" s="159">
        <v>22188806.27</v>
      </c>
      <c r="Y69" s="159">
        <v>966875.16129997815</v>
      </c>
      <c r="Z69" s="159">
        <v>0</v>
      </c>
      <c r="AA69" s="155">
        <v>137185.92000000001</v>
      </c>
      <c r="AB69" s="159">
        <v>3080494.5287966379</v>
      </c>
      <c r="AC69" s="159">
        <v>10526064.800000001</v>
      </c>
      <c r="AD69" s="174">
        <f>SUM(Muut[[#This Row],[Työttömyysaste]:[Työttömät ja palveluissa olevat ]])</f>
        <v>51190932.067098051</v>
      </c>
      <c r="AF69" s="62"/>
    </row>
    <row r="70" spans="1:32" s="45" customFormat="1" x14ac:dyDescent="0.25">
      <c r="A70" s="90">
        <v>181</v>
      </c>
      <c r="B70" s="151" t="s">
        <v>69</v>
      </c>
      <c r="C70" s="395">
        <v>1658</v>
      </c>
      <c r="D70" s="134">
        <v>50.5</v>
      </c>
      <c r="E70" s="41">
        <v>733</v>
      </c>
      <c r="F70" s="332">
        <f t="shared" si="1"/>
        <v>6.8894952251023198E-2</v>
      </c>
      <c r="G70" s="377">
        <f>Muut[[#This Row],[Keskim. työttömyysaste 2024, %]]/$F$12</f>
        <v>0.63807560355586079</v>
      </c>
      <c r="H70" s="166">
        <v>0</v>
      </c>
      <c r="I70" s="383">
        <v>3</v>
      </c>
      <c r="J70" s="389">
        <v>51</v>
      </c>
      <c r="K70" s="269">
        <v>215.07</v>
      </c>
      <c r="L70" s="170">
        <f t="shared" si="2"/>
        <v>7.7091179615938996</v>
      </c>
      <c r="M70" s="377">
        <v>2.4040859084386934</v>
      </c>
      <c r="N70" s="166">
        <v>0</v>
      </c>
      <c r="O70" s="397">
        <v>0</v>
      </c>
      <c r="P70" s="269">
        <v>440</v>
      </c>
      <c r="Q70" s="15">
        <v>69</v>
      </c>
      <c r="R70" s="158">
        <v>0.15681818181818183</v>
      </c>
      <c r="S70" s="401">
        <v>1.1039477814873229</v>
      </c>
      <c r="T70" s="482">
        <v>74.666666666666671</v>
      </c>
      <c r="U70" s="197">
        <v>78614.730050191327</v>
      </c>
      <c r="V70" s="159">
        <v>0</v>
      </c>
      <c r="W70" s="159">
        <v>0</v>
      </c>
      <c r="X70" s="159">
        <v>100117.59</v>
      </c>
      <c r="Y70" s="159">
        <v>177575.16113232478</v>
      </c>
      <c r="Z70" s="159">
        <v>0</v>
      </c>
      <c r="AA70" s="155">
        <v>0</v>
      </c>
      <c r="AB70" s="159">
        <v>55825.535362032431</v>
      </c>
      <c r="AC70" s="159">
        <v>56089.600000000006</v>
      </c>
      <c r="AD70" s="174">
        <f>SUM(Muut[[#This Row],[Työttömyysaste]:[Työttömät ja palveluissa olevat ]])</f>
        <v>468222.61654454854</v>
      </c>
      <c r="AF70" s="62"/>
    </row>
    <row r="71" spans="1:32" s="45" customFormat="1" x14ac:dyDescent="0.25">
      <c r="A71" s="90">
        <v>182</v>
      </c>
      <c r="B71" s="151" t="s">
        <v>70</v>
      </c>
      <c r="C71" s="395">
        <v>19116</v>
      </c>
      <c r="D71" s="134">
        <v>1073</v>
      </c>
      <c r="E71" s="41">
        <v>8311</v>
      </c>
      <c r="F71" s="332">
        <f t="shared" si="1"/>
        <v>0.12910600409096379</v>
      </c>
      <c r="G71" s="377">
        <f>Muut[[#This Row],[Keskim. työttömyysaste 2024, %]]/$F$12</f>
        <v>1.1957246328130475</v>
      </c>
      <c r="H71" s="166">
        <v>0</v>
      </c>
      <c r="I71" s="383">
        <v>25</v>
      </c>
      <c r="J71" s="389">
        <v>793</v>
      </c>
      <c r="K71" s="269">
        <v>1571.42</v>
      </c>
      <c r="L71" s="170">
        <f t="shared" si="2"/>
        <v>12.164793626147052</v>
      </c>
      <c r="M71" s="377">
        <v>1.5235262041867936</v>
      </c>
      <c r="N71" s="166">
        <v>0</v>
      </c>
      <c r="O71" s="397">
        <v>0</v>
      </c>
      <c r="P71" s="269">
        <v>4872</v>
      </c>
      <c r="Q71" s="15">
        <v>621</v>
      </c>
      <c r="R71" s="158">
        <v>0.12746305418719212</v>
      </c>
      <c r="S71" s="401">
        <v>0.89729745785915405</v>
      </c>
      <c r="T71" s="482">
        <v>1518.5</v>
      </c>
      <c r="U71" s="197">
        <v>1698538.7503282768</v>
      </c>
      <c r="V71" s="159">
        <v>0</v>
      </c>
      <c r="W71" s="159">
        <v>0</v>
      </c>
      <c r="X71" s="159">
        <v>1556730.3699999999</v>
      </c>
      <c r="Y71" s="159">
        <v>1297462.0342519081</v>
      </c>
      <c r="Z71" s="159">
        <v>0</v>
      </c>
      <c r="AA71" s="155">
        <v>0</v>
      </c>
      <c r="AB71" s="159">
        <v>523158.51523528539</v>
      </c>
      <c r="AC71" s="159">
        <v>1140697.2</v>
      </c>
      <c r="AD71" s="174">
        <f>SUM(Muut[[#This Row],[Työttömyysaste]:[Työttömät ja palveluissa olevat ]])</f>
        <v>6216586.8698154697</v>
      </c>
      <c r="AF71" s="62"/>
    </row>
    <row r="72" spans="1:32" s="45" customFormat="1" x14ac:dyDescent="0.25">
      <c r="A72" s="90">
        <v>186</v>
      </c>
      <c r="B72" s="151" t="s">
        <v>71</v>
      </c>
      <c r="C72" s="395">
        <v>46871</v>
      </c>
      <c r="D72" s="134">
        <v>2683.25</v>
      </c>
      <c r="E72" s="41">
        <v>23742</v>
      </c>
      <c r="F72" s="332">
        <f t="shared" si="1"/>
        <v>0.11301701625810799</v>
      </c>
      <c r="G72" s="377">
        <f>Muut[[#This Row],[Keskim. työttömyysaste 2024, %]]/$F$12</f>
        <v>1.0467153035860302</v>
      </c>
      <c r="H72" s="166">
        <v>0</v>
      </c>
      <c r="I72" s="383">
        <v>485</v>
      </c>
      <c r="J72" s="389">
        <v>4474</v>
      </c>
      <c r="K72" s="269">
        <v>37.54</v>
      </c>
      <c r="L72" s="170">
        <f t="shared" si="2"/>
        <v>1248.5615343633458</v>
      </c>
      <c r="M72" s="377">
        <v>1.4843787308736752E-2</v>
      </c>
      <c r="N72" s="166">
        <v>0</v>
      </c>
      <c r="O72" s="397">
        <v>0</v>
      </c>
      <c r="P72" s="269">
        <v>15917</v>
      </c>
      <c r="Q72" s="15">
        <v>2279</v>
      </c>
      <c r="R72" s="158">
        <v>0.14318024753408307</v>
      </c>
      <c r="S72" s="401">
        <v>1.0079412653905067</v>
      </c>
      <c r="T72" s="482">
        <v>3446.5833333333335</v>
      </c>
      <c r="U72" s="197">
        <v>3645692.665412439</v>
      </c>
      <c r="V72" s="159">
        <v>0</v>
      </c>
      <c r="W72" s="159">
        <v>0</v>
      </c>
      <c r="X72" s="159">
        <v>8782864.6600000001</v>
      </c>
      <c r="Y72" s="159">
        <v>30995.357552924503</v>
      </c>
      <c r="Z72" s="159">
        <v>0</v>
      </c>
      <c r="AA72" s="155">
        <v>0</v>
      </c>
      <c r="AB72" s="159">
        <v>1440918.0590286122</v>
      </c>
      <c r="AC72" s="159">
        <v>2589073.4000000004</v>
      </c>
      <c r="AD72" s="174">
        <f>SUM(Muut[[#This Row],[Työttömyysaste]:[Työttömät ja palveluissa olevat ]])</f>
        <v>16489544.141993977</v>
      </c>
      <c r="AF72" s="62"/>
    </row>
    <row r="73" spans="1:32" s="45" customFormat="1" x14ac:dyDescent="0.25">
      <c r="A73" s="90">
        <v>202</v>
      </c>
      <c r="B73" s="151" t="s">
        <v>72</v>
      </c>
      <c r="C73" s="395">
        <v>36551</v>
      </c>
      <c r="D73" s="134">
        <v>1169</v>
      </c>
      <c r="E73" s="41">
        <v>17685</v>
      </c>
      <c r="F73" s="332">
        <f t="shared" si="1"/>
        <v>6.6101215719536324E-2</v>
      </c>
      <c r="G73" s="377">
        <f>Muut[[#This Row],[Keskim. työttömyysaste 2024, %]]/$F$12</f>
        <v>0.61220120978301273</v>
      </c>
      <c r="H73" s="166">
        <v>0</v>
      </c>
      <c r="I73" s="383">
        <v>1846</v>
      </c>
      <c r="J73" s="389">
        <v>2433</v>
      </c>
      <c r="K73" s="269">
        <v>150.63999999999999</v>
      </c>
      <c r="L73" s="170">
        <f t="shared" si="2"/>
        <v>242.63807753584709</v>
      </c>
      <c r="M73" s="377">
        <v>7.6382825178053171E-2</v>
      </c>
      <c r="N73" s="166">
        <v>3</v>
      </c>
      <c r="O73" s="397">
        <v>227</v>
      </c>
      <c r="P73" s="269">
        <v>12598</v>
      </c>
      <c r="Q73" s="15">
        <v>1148</v>
      </c>
      <c r="R73" s="158">
        <v>9.1125575488172725E-2</v>
      </c>
      <c r="S73" s="401">
        <v>0.6414937077484999</v>
      </c>
      <c r="T73" s="482">
        <v>1658.9166666666667</v>
      </c>
      <c r="U73" s="197">
        <v>1662802.65057946</v>
      </c>
      <c r="V73" s="159">
        <v>0</v>
      </c>
      <c r="W73" s="159">
        <v>0</v>
      </c>
      <c r="X73" s="159">
        <v>4776197.97</v>
      </c>
      <c r="Y73" s="159">
        <v>124377.74804934861</v>
      </c>
      <c r="Z73" s="159">
        <v>0</v>
      </c>
      <c r="AA73" s="155">
        <v>72086.12</v>
      </c>
      <c r="AB73" s="159">
        <v>715140.71361342026</v>
      </c>
      <c r="AC73" s="159">
        <v>1246178.2000000002</v>
      </c>
      <c r="AD73" s="174">
        <f>SUM(Muut[[#This Row],[Työttömyysaste]:[Työttömät ja palveluissa olevat ]])</f>
        <v>8596783.4022422284</v>
      </c>
      <c r="AF73" s="62"/>
    </row>
    <row r="74" spans="1:32" s="45" customFormat="1" x14ac:dyDescent="0.25">
      <c r="A74" s="90">
        <v>204</v>
      </c>
      <c r="B74" s="151" t="s">
        <v>73</v>
      </c>
      <c r="C74" s="395">
        <v>2589</v>
      </c>
      <c r="D74" s="134">
        <v>147.5</v>
      </c>
      <c r="E74" s="41">
        <v>1008</v>
      </c>
      <c r="F74" s="332">
        <f t="shared" si="1"/>
        <v>0.14632936507936509</v>
      </c>
      <c r="G74" s="377">
        <f>Muut[[#This Row],[Keskim. työttömyysaste 2024, %]]/$F$12</f>
        <v>1.3552400414004948</v>
      </c>
      <c r="H74" s="166">
        <v>0</v>
      </c>
      <c r="I74" s="383">
        <v>4</v>
      </c>
      <c r="J74" s="389">
        <v>64</v>
      </c>
      <c r="K74" s="269">
        <v>674.1</v>
      </c>
      <c r="L74" s="170">
        <f t="shared" si="2"/>
        <v>3.8406764574988874</v>
      </c>
      <c r="M74" s="377">
        <v>4.8255514524721947</v>
      </c>
      <c r="N74" s="166">
        <v>0</v>
      </c>
      <c r="O74" s="397">
        <v>0</v>
      </c>
      <c r="P74" s="269">
        <v>615</v>
      </c>
      <c r="Q74" s="15">
        <v>108</v>
      </c>
      <c r="R74" s="158">
        <v>0.17560975609756097</v>
      </c>
      <c r="S74" s="401">
        <v>1.2362342070526118</v>
      </c>
      <c r="T74" s="482">
        <v>175</v>
      </c>
      <c r="U74" s="197">
        <v>260732.72067658283</v>
      </c>
      <c r="V74" s="159">
        <v>0</v>
      </c>
      <c r="W74" s="159">
        <v>0</v>
      </c>
      <c r="X74" s="159">
        <v>125637.75999999999</v>
      </c>
      <c r="Y74" s="159">
        <v>556578.86325057026</v>
      </c>
      <c r="Z74" s="159">
        <v>0</v>
      </c>
      <c r="AA74" s="155">
        <v>0</v>
      </c>
      <c r="AB74" s="159">
        <v>97618.616042805967</v>
      </c>
      <c r="AC74" s="159">
        <v>131460</v>
      </c>
      <c r="AD74" s="174">
        <f>SUM(Muut[[#This Row],[Työttömyysaste]:[Työttömät ja palveluissa olevat ]])</f>
        <v>1172027.9599699592</v>
      </c>
      <c r="AF74" s="62"/>
    </row>
    <row r="75" spans="1:32" s="45" customFormat="1" x14ac:dyDescent="0.25">
      <c r="A75" s="90">
        <v>205</v>
      </c>
      <c r="B75" s="151" t="s">
        <v>74</v>
      </c>
      <c r="C75" s="395">
        <v>36433</v>
      </c>
      <c r="D75" s="134">
        <v>1667.5</v>
      </c>
      <c r="E75" s="41">
        <v>16534</v>
      </c>
      <c r="F75" s="332">
        <f t="shared" si="1"/>
        <v>0.10085278819402443</v>
      </c>
      <c r="G75" s="377">
        <f>Muut[[#This Row],[Keskim. työttömyysaste 2024, %]]/$F$12</f>
        <v>0.93405542198104674</v>
      </c>
      <c r="H75" s="166">
        <v>0</v>
      </c>
      <c r="I75" s="383">
        <v>39</v>
      </c>
      <c r="J75" s="389">
        <v>2835</v>
      </c>
      <c r="K75" s="269">
        <v>1835.09</v>
      </c>
      <c r="L75" s="170">
        <f t="shared" si="2"/>
        <v>19.853522170574742</v>
      </c>
      <c r="M75" s="377">
        <v>0.93350598945249996</v>
      </c>
      <c r="N75" s="166">
        <v>0</v>
      </c>
      <c r="O75" s="397">
        <v>0</v>
      </c>
      <c r="P75" s="269">
        <v>10873</v>
      </c>
      <c r="Q75" s="15">
        <v>1323</v>
      </c>
      <c r="R75" s="158">
        <v>0.12167754989423342</v>
      </c>
      <c r="S75" s="401">
        <v>0.8565694341380129</v>
      </c>
      <c r="T75" s="482">
        <v>2687.1666666666665</v>
      </c>
      <c r="U75" s="197">
        <v>2528802.0847572261</v>
      </c>
      <c r="V75" s="159">
        <v>0</v>
      </c>
      <c r="W75" s="159">
        <v>0</v>
      </c>
      <c r="X75" s="159">
        <v>5565360.1499999994</v>
      </c>
      <c r="Y75" s="159">
        <v>1515164.3764463563</v>
      </c>
      <c r="Z75" s="159">
        <v>0</v>
      </c>
      <c r="AA75" s="155">
        <v>0</v>
      </c>
      <c r="AB75" s="159">
        <v>951825.52291548182</v>
      </c>
      <c r="AC75" s="159">
        <v>2018599.6</v>
      </c>
      <c r="AD75" s="174">
        <f>SUM(Muut[[#This Row],[Työttömyysaste]:[Työttömät ja palveluissa olevat ]])</f>
        <v>12579751.734119065</v>
      </c>
      <c r="AF75" s="62"/>
    </row>
    <row r="76" spans="1:32" s="45" customFormat="1" x14ac:dyDescent="0.25">
      <c r="A76" s="90">
        <v>208</v>
      </c>
      <c r="B76" s="151" t="s">
        <v>75</v>
      </c>
      <c r="C76" s="395">
        <v>12271</v>
      </c>
      <c r="D76" s="134">
        <v>438</v>
      </c>
      <c r="E76" s="41">
        <v>5351</v>
      </c>
      <c r="F76" s="332">
        <f t="shared" si="1"/>
        <v>8.1853859091758546E-2</v>
      </c>
      <c r="G76" s="377">
        <f>Muut[[#This Row],[Keskim. työttömyysaste 2024, %]]/$F$12</f>
        <v>0.75809546036189523</v>
      </c>
      <c r="H76" s="166">
        <v>0</v>
      </c>
      <c r="I76" s="383">
        <v>52</v>
      </c>
      <c r="J76" s="389">
        <v>494</v>
      </c>
      <c r="K76" s="269">
        <v>924.06</v>
      </c>
      <c r="L76" s="170">
        <f t="shared" si="2"/>
        <v>13.279440728956995</v>
      </c>
      <c r="M76" s="377">
        <v>1.3956447591611174</v>
      </c>
      <c r="N76" s="166">
        <v>0</v>
      </c>
      <c r="O76" s="397">
        <v>0</v>
      </c>
      <c r="P76" s="269">
        <v>3387</v>
      </c>
      <c r="Q76" s="15">
        <v>417</v>
      </c>
      <c r="R76" s="158">
        <v>0.12311780336581045</v>
      </c>
      <c r="S76" s="401">
        <v>0.8667083389913437</v>
      </c>
      <c r="T76" s="482">
        <v>576.58333333333337</v>
      </c>
      <c r="U76" s="197">
        <v>691275.41787563171</v>
      </c>
      <c r="V76" s="159">
        <v>0</v>
      </c>
      <c r="W76" s="159">
        <v>0</v>
      </c>
      <c r="X76" s="159">
        <v>969766.46</v>
      </c>
      <c r="Y76" s="159">
        <v>762961.37720712344</v>
      </c>
      <c r="Z76" s="159">
        <v>0</v>
      </c>
      <c r="AA76" s="155">
        <v>0</v>
      </c>
      <c r="AB76" s="159">
        <v>324379.02984676475</v>
      </c>
      <c r="AC76" s="159">
        <v>433129.40000000008</v>
      </c>
      <c r="AD76" s="174">
        <f>SUM(Muut[[#This Row],[Työttömyysaste]:[Työttömät ja palveluissa olevat ]])</f>
        <v>3181511.6849295199</v>
      </c>
      <c r="AF76" s="62"/>
    </row>
    <row r="77" spans="1:32" s="45" customFormat="1" x14ac:dyDescent="0.25">
      <c r="A77" s="90">
        <v>211</v>
      </c>
      <c r="B77" s="151" t="s">
        <v>76</v>
      </c>
      <c r="C77" s="395">
        <v>33951</v>
      </c>
      <c r="D77" s="134">
        <v>1359.9166666666667</v>
      </c>
      <c r="E77" s="41">
        <v>16183</v>
      </c>
      <c r="F77" s="332">
        <f t="shared" ref="F77:F140" si="3">D77/E77</f>
        <v>8.4033656717955055E-2</v>
      </c>
      <c r="G77" s="377">
        <f>Muut[[#This Row],[Keskim. työttömyysaste 2024, %]]/$F$12</f>
        <v>0.77828381437798089</v>
      </c>
      <c r="H77" s="166">
        <v>0</v>
      </c>
      <c r="I77" s="383">
        <v>88</v>
      </c>
      <c r="J77" s="389">
        <v>1222</v>
      </c>
      <c r="K77" s="269">
        <v>658.03</v>
      </c>
      <c r="L77" s="170">
        <f t="shared" si="2"/>
        <v>51.594912086075105</v>
      </c>
      <c r="M77" s="377">
        <v>0.35920948614158937</v>
      </c>
      <c r="N77" s="166">
        <v>0</v>
      </c>
      <c r="O77" s="397">
        <v>0</v>
      </c>
      <c r="P77" s="269">
        <v>11377</v>
      </c>
      <c r="Q77" s="15">
        <v>872</v>
      </c>
      <c r="R77" s="158">
        <v>7.6645864463391056E-2</v>
      </c>
      <c r="S77" s="401">
        <v>0.53956136369850694</v>
      </c>
      <c r="T77" s="482">
        <v>1752.1666666666667</v>
      </c>
      <c r="U77" s="197">
        <v>1963531.3091364689</v>
      </c>
      <c r="V77" s="159">
        <v>0</v>
      </c>
      <c r="W77" s="159">
        <v>0</v>
      </c>
      <c r="X77" s="159">
        <v>2398895.98</v>
      </c>
      <c r="Y77" s="159">
        <v>543310.47231089266</v>
      </c>
      <c r="Z77" s="159">
        <v>0</v>
      </c>
      <c r="AA77" s="155">
        <v>0</v>
      </c>
      <c r="AB77" s="159">
        <v>558718.75969730422</v>
      </c>
      <c r="AC77" s="159">
        <v>1316227.6000000001</v>
      </c>
      <c r="AD77" s="174">
        <f>SUM(Muut[[#This Row],[Työttömyysaste]:[Työttömät ja palveluissa olevat ]])</f>
        <v>6780684.1211446654</v>
      </c>
      <c r="AF77" s="62"/>
    </row>
    <row r="78" spans="1:32" s="45" customFormat="1" x14ac:dyDescent="0.25">
      <c r="A78" s="90">
        <v>213</v>
      </c>
      <c r="B78" s="151" t="s">
        <v>77</v>
      </c>
      <c r="C78" s="395">
        <v>5062</v>
      </c>
      <c r="D78" s="134">
        <v>204.25</v>
      </c>
      <c r="E78" s="41">
        <v>2014</v>
      </c>
      <c r="F78" s="332">
        <f t="shared" si="3"/>
        <v>0.10141509433962265</v>
      </c>
      <c r="G78" s="377">
        <f>Muut[[#This Row],[Keskim. työttömyysaste 2024, %]]/$F$12</f>
        <v>0.93926326118425074</v>
      </c>
      <c r="H78" s="166">
        <v>0</v>
      </c>
      <c r="I78" s="383">
        <v>10</v>
      </c>
      <c r="J78" s="389">
        <v>181</v>
      </c>
      <c r="K78" s="269">
        <v>1068.92</v>
      </c>
      <c r="L78" s="170">
        <f t="shared" ref="L78:L141" si="4">C78/K78</f>
        <v>4.7356210006361561</v>
      </c>
      <c r="M78" s="377">
        <v>3.9136117217720443</v>
      </c>
      <c r="N78" s="166">
        <v>0</v>
      </c>
      <c r="O78" s="397">
        <v>0</v>
      </c>
      <c r="P78" s="269">
        <v>1162</v>
      </c>
      <c r="Q78" s="15">
        <v>154</v>
      </c>
      <c r="R78" s="158">
        <v>0.13253012048192772</v>
      </c>
      <c r="S78" s="401">
        <v>0.93296791730376161</v>
      </c>
      <c r="T78" s="482">
        <v>324.66666666666669</v>
      </c>
      <c r="U78" s="197">
        <v>353310.65717520169</v>
      </c>
      <c r="V78" s="159">
        <v>0</v>
      </c>
      <c r="W78" s="159">
        <v>0</v>
      </c>
      <c r="X78" s="159">
        <v>355319.29</v>
      </c>
      <c r="Y78" s="159">
        <v>882566.79796142946</v>
      </c>
      <c r="Z78" s="159">
        <v>0</v>
      </c>
      <c r="AA78" s="155">
        <v>0</v>
      </c>
      <c r="AB78" s="159">
        <v>144041.84972044505</v>
      </c>
      <c r="AC78" s="159">
        <v>243889.60000000003</v>
      </c>
      <c r="AD78" s="174">
        <f>SUM(Muut[[#This Row],[Työttömyysaste]:[Työttömät ja palveluissa olevat ]])</f>
        <v>1979128.1948570763</v>
      </c>
      <c r="AF78" s="62"/>
    </row>
    <row r="79" spans="1:32" s="45" customFormat="1" x14ac:dyDescent="0.25">
      <c r="A79" s="90">
        <v>214</v>
      </c>
      <c r="B79" s="151" t="s">
        <v>78</v>
      </c>
      <c r="C79" s="395">
        <v>12478</v>
      </c>
      <c r="D79" s="134">
        <v>580</v>
      </c>
      <c r="E79" s="41">
        <v>5372</v>
      </c>
      <c r="F79" s="332">
        <f t="shared" si="3"/>
        <v>0.10796723752792256</v>
      </c>
      <c r="G79" s="377">
        <f>Muut[[#This Row],[Keskim. työttömyysaste 2024, %]]/$F$12</f>
        <v>0.99994641115184213</v>
      </c>
      <c r="H79" s="166">
        <v>0</v>
      </c>
      <c r="I79" s="383">
        <v>12</v>
      </c>
      <c r="J79" s="389">
        <v>871</v>
      </c>
      <c r="K79" s="269">
        <v>1021.24</v>
      </c>
      <c r="L79" s="170">
        <f t="shared" si="4"/>
        <v>12.218479495515256</v>
      </c>
      <c r="M79" s="377">
        <v>1.5168320955780237</v>
      </c>
      <c r="N79" s="166">
        <v>0</v>
      </c>
      <c r="O79" s="397">
        <v>0</v>
      </c>
      <c r="P79" s="269">
        <v>3351</v>
      </c>
      <c r="Q79" s="15">
        <v>524</v>
      </c>
      <c r="R79" s="158">
        <v>0.15637123246792003</v>
      </c>
      <c r="S79" s="401">
        <v>1.1008014068900789</v>
      </c>
      <c r="T79" s="482">
        <v>857.75</v>
      </c>
      <c r="U79" s="197">
        <v>927190.49026678817</v>
      </c>
      <c r="V79" s="159">
        <v>0</v>
      </c>
      <c r="W79" s="159">
        <v>0</v>
      </c>
      <c r="X79" s="159">
        <v>1709851.39</v>
      </c>
      <c r="Y79" s="159">
        <v>843199.22608813585</v>
      </c>
      <c r="Z79" s="159">
        <v>0</v>
      </c>
      <c r="AA79" s="155">
        <v>0</v>
      </c>
      <c r="AB79" s="159">
        <v>418941.89863281936</v>
      </c>
      <c r="AC79" s="159">
        <v>644341.80000000005</v>
      </c>
      <c r="AD79" s="174">
        <f>SUM(Muut[[#This Row],[Työttömyysaste]:[Työttömät ja palveluissa olevat ]])</f>
        <v>4543524.8049877435</v>
      </c>
      <c r="AF79" s="62"/>
    </row>
    <row r="80" spans="1:32" s="45" customFormat="1" x14ac:dyDescent="0.25">
      <c r="A80" s="90">
        <v>216</v>
      </c>
      <c r="B80" s="151" t="s">
        <v>79</v>
      </c>
      <c r="C80" s="395">
        <v>1186</v>
      </c>
      <c r="D80" s="134">
        <v>55.75</v>
      </c>
      <c r="E80" s="41">
        <v>490</v>
      </c>
      <c r="F80" s="332">
        <f t="shared" si="3"/>
        <v>0.11377551020408164</v>
      </c>
      <c r="G80" s="377">
        <f>Muut[[#This Row],[Keskim. työttömyysaste 2024, %]]/$F$12</f>
        <v>1.0537401503499439</v>
      </c>
      <c r="H80" s="166">
        <v>0</v>
      </c>
      <c r="I80" s="383">
        <v>1</v>
      </c>
      <c r="J80" s="389">
        <v>20</v>
      </c>
      <c r="K80" s="269">
        <v>445</v>
      </c>
      <c r="L80" s="170">
        <f t="shared" si="4"/>
        <v>2.6651685393258426</v>
      </c>
      <c r="M80" s="377">
        <v>6.9539248961146596</v>
      </c>
      <c r="N80" s="166">
        <v>0</v>
      </c>
      <c r="O80" s="397">
        <v>0</v>
      </c>
      <c r="P80" s="269">
        <v>253</v>
      </c>
      <c r="Q80" s="15">
        <v>40</v>
      </c>
      <c r="R80" s="158">
        <v>0.15810276679841898</v>
      </c>
      <c r="S80" s="401">
        <v>1.112990831997301</v>
      </c>
      <c r="T80" s="482">
        <v>75.25</v>
      </c>
      <c r="U80" s="197">
        <v>92867.868658990148</v>
      </c>
      <c r="V80" s="159">
        <v>0</v>
      </c>
      <c r="W80" s="159">
        <v>0</v>
      </c>
      <c r="X80" s="159">
        <v>39261.799999999996</v>
      </c>
      <c r="Y80" s="159">
        <v>367419.66198858299</v>
      </c>
      <c r="Z80" s="159">
        <v>0</v>
      </c>
      <c r="AA80" s="155">
        <v>0</v>
      </c>
      <c r="AB80" s="159">
        <v>40260.217365838369</v>
      </c>
      <c r="AC80" s="159">
        <v>56527.8</v>
      </c>
      <c r="AD80" s="174">
        <f>SUM(Muut[[#This Row],[Työttömyysaste]:[Työttömät ja palveluissa olevat ]])</f>
        <v>596337.34801341151</v>
      </c>
      <c r="AF80" s="62"/>
    </row>
    <row r="81" spans="1:32" s="45" customFormat="1" x14ac:dyDescent="0.25">
      <c r="A81" s="90">
        <v>217</v>
      </c>
      <c r="B81" s="151" t="s">
        <v>80</v>
      </c>
      <c r="C81" s="395">
        <v>5264</v>
      </c>
      <c r="D81" s="134">
        <v>196.66666666666666</v>
      </c>
      <c r="E81" s="41">
        <v>2396</v>
      </c>
      <c r="F81" s="332">
        <f t="shared" si="3"/>
        <v>8.208124652198108E-2</v>
      </c>
      <c r="G81" s="377">
        <f>Muut[[#This Row],[Keskim. työttömyysaste 2024, %]]/$F$12</f>
        <v>0.76020142556021064</v>
      </c>
      <c r="H81" s="166">
        <v>0</v>
      </c>
      <c r="I81" s="383">
        <v>21</v>
      </c>
      <c r="J81" s="389">
        <v>164</v>
      </c>
      <c r="K81" s="269">
        <v>468.02</v>
      </c>
      <c r="L81" s="170">
        <f t="shared" si="4"/>
        <v>11.247382590487586</v>
      </c>
      <c r="M81" s="377">
        <v>1.6477950944457094</v>
      </c>
      <c r="N81" s="166">
        <v>0</v>
      </c>
      <c r="O81" s="397">
        <v>0</v>
      </c>
      <c r="P81" s="269">
        <v>1438</v>
      </c>
      <c r="Q81" s="15">
        <v>189</v>
      </c>
      <c r="R81" s="158">
        <v>0.13143254520166897</v>
      </c>
      <c r="S81" s="401">
        <v>0.9252413528097172</v>
      </c>
      <c r="T81" s="482">
        <v>282.5</v>
      </c>
      <c r="U81" s="197">
        <v>297366.34960130841</v>
      </c>
      <c r="V81" s="159">
        <v>0</v>
      </c>
      <c r="W81" s="159">
        <v>0</v>
      </c>
      <c r="X81" s="159">
        <v>321946.76</v>
      </c>
      <c r="Y81" s="159">
        <v>386426.40495257662</v>
      </c>
      <c r="Z81" s="159">
        <v>0</v>
      </c>
      <c r="AA81" s="155">
        <v>0</v>
      </c>
      <c r="AB81" s="159">
        <v>148549.34967630572</v>
      </c>
      <c r="AC81" s="159">
        <v>212214</v>
      </c>
      <c r="AD81" s="174">
        <f>SUM(Muut[[#This Row],[Työttömyysaste]:[Työttömät ja palveluissa olevat ]])</f>
        <v>1366502.8642301906</v>
      </c>
      <c r="AF81" s="62"/>
    </row>
    <row r="82" spans="1:32" s="45" customFormat="1" x14ac:dyDescent="0.25">
      <c r="A82" s="90">
        <v>218</v>
      </c>
      <c r="B82" s="151" t="s">
        <v>81</v>
      </c>
      <c r="C82" s="395">
        <v>1159</v>
      </c>
      <c r="D82" s="134">
        <v>38.166666666666664</v>
      </c>
      <c r="E82" s="41">
        <v>499</v>
      </c>
      <c r="F82" s="332">
        <f t="shared" si="3"/>
        <v>7.6486305945223779E-2</v>
      </c>
      <c r="G82" s="377">
        <f>Muut[[#This Row],[Keskim. työttömyysaste 2024, %]]/$F$12</f>
        <v>0.70838347709330296</v>
      </c>
      <c r="H82" s="166">
        <v>0</v>
      </c>
      <c r="I82" s="383">
        <v>22</v>
      </c>
      <c r="J82" s="389">
        <v>30</v>
      </c>
      <c r="K82" s="269">
        <v>185.58</v>
      </c>
      <c r="L82" s="170">
        <f t="shared" si="4"/>
        <v>6.2452850522685628</v>
      </c>
      <c r="M82" s="377">
        <v>2.9675798146679275</v>
      </c>
      <c r="N82" s="166">
        <v>0</v>
      </c>
      <c r="O82" s="397">
        <v>0</v>
      </c>
      <c r="P82" s="269">
        <v>277</v>
      </c>
      <c r="Q82" s="15">
        <v>49</v>
      </c>
      <c r="R82" s="158">
        <v>0.17689530685920576</v>
      </c>
      <c r="S82" s="401">
        <v>1.2452840563421064</v>
      </c>
      <c r="T82" s="482">
        <v>50.083333333333329</v>
      </c>
      <c r="U82" s="197">
        <v>61009.732395869083</v>
      </c>
      <c r="V82" s="159">
        <v>0</v>
      </c>
      <c r="W82" s="159">
        <v>0</v>
      </c>
      <c r="X82" s="159">
        <v>58892.7</v>
      </c>
      <c r="Y82" s="159">
        <v>153226.38398166568</v>
      </c>
      <c r="Z82" s="159">
        <v>0</v>
      </c>
      <c r="AA82" s="155">
        <v>0</v>
      </c>
      <c r="AB82" s="159">
        <v>44020.168749665288</v>
      </c>
      <c r="AC82" s="159">
        <v>37622.6</v>
      </c>
      <c r="AD82" s="174">
        <f>SUM(Muut[[#This Row],[Työttömyysaste]:[Työttömät ja palveluissa olevat ]])</f>
        <v>354771.5851272</v>
      </c>
      <c r="AF82" s="62"/>
    </row>
    <row r="83" spans="1:32" s="45" customFormat="1" x14ac:dyDescent="0.25">
      <c r="A83" s="90">
        <v>224</v>
      </c>
      <c r="B83" s="151" t="s">
        <v>82</v>
      </c>
      <c r="C83" s="395">
        <v>8440</v>
      </c>
      <c r="D83" s="134">
        <v>493</v>
      </c>
      <c r="E83" s="41">
        <v>3958</v>
      </c>
      <c r="F83" s="332">
        <f t="shared" si="3"/>
        <v>0.1245578575037898</v>
      </c>
      <c r="G83" s="377">
        <f>Muut[[#This Row],[Keskim. työttömyysaste 2024, %]]/$F$12</f>
        <v>1.1536016429008444</v>
      </c>
      <c r="H83" s="166">
        <v>0</v>
      </c>
      <c r="I83" s="383">
        <v>58</v>
      </c>
      <c r="J83" s="389">
        <v>763</v>
      </c>
      <c r="K83" s="269">
        <v>242.44</v>
      </c>
      <c r="L83" s="170">
        <f t="shared" si="4"/>
        <v>34.812737172083814</v>
      </c>
      <c r="M83" s="377">
        <v>0.53237358976821159</v>
      </c>
      <c r="N83" s="166">
        <v>0</v>
      </c>
      <c r="O83" s="397">
        <v>0</v>
      </c>
      <c r="P83" s="269">
        <v>2570</v>
      </c>
      <c r="Q83" s="15">
        <v>589</v>
      </c>
      <c r="R83" s="158">
        <v>0.2291828793774319</v>
      </c>
      <c r="S83" s="401">
        <v>1.6133711557562431</v>
      </c>
      <c r="T83" s="482">
        <v>683.25</v>
      </c>
      <c r="U83" s="197">
        <v>723511.72542863723</v>
      </c>
      <c r="V83" s="159">
        <v>0</v>
      </c>
      <c r="W83" s="159">
        <v>0</v>
      </c>
      <c r="X83" s="159">
        <v>1497837.67</v>
      </c>
      <c r="Y83" s="159">
        <v>200173.5345000271</v>
      </c>
      <c r="Z83" s="159">
        <v>0</v>
      </c>
      <c r="AA83" s="155">
        <v>0</v>
      </c>
      <c r="AB83" s="159">
        <v>415314.00291477214</v>
      </c>
      <c r="AC83" s="159">
        <v>513257.4</v>
      </c>
      <c r="AD83" s="174">
        <f>SUM(Muut[[#This Row],[Työttömyysaste]:[Työttömät ja palveluissa olevat ]])</f>
        <v>3350094.3328434364</v>
      </c>
      <c r="AF83" s="62"/>
    </row>
    <row r="84" spans="1:32" s="45" customFormat="1" x14ac:dyDescent="0.25">
      <c r="A84" s="90">
        <v>226</v>
      </c>
      <c r="B84" s="151" t="s">
        <v>83</v>
      </c>
      <c r="C84" s="395">
        <v>3573</v>
      </c>
      <c r="D84" s="134">
        <v>165.91666666666666</v>
      </c>
      <c r="E84" s="41">
        <v>1444</v>
      </c>
      <c r="F84" s="332">
        <f t="shared" si="3"/>
        <v>0.11490073868882733</v>
      </c>
      <c r="G84" s="377">
        <f>Muut[[#This Row],[Keskim. työttömyysaste 2024, %]]/$F$12</f>
        <v>1.0641615356776577</v>
      </c>
      <c r="H84" s="166">
        <v>0</v>
      </c>
      <c r="I84" s="383">
        <v>2</v>
      </c>
      <c r="J84" s="389">
        <v>80</v>
      </c>
      <c r="K84" s="269">
        <v>887.06</v>
      </c>
      <c r="L84" s="170">
        <f t="shared" si="4"/>
        <v>4.0279124298243643</v>
      </c>
      <c r="M84" s="377">
        <v>4.6012375345428405</v>
      </c>
      <c r="N84" s="166">
        <v>0</v>
      </c>
      <c r="O84" s="397">
        <v>0</v>
      </c>
      <c r="P84" s="269">
        <v>856</v>
      </c>
      <c r="Q84" s="15">
        <v>108</v>
      </c>
      <c r="R84" s="158">
        <v>0.12616822429906541</v>
      </c>
      <c r="S84" s="401">
        <v>0.88818228660906096</v>
      </c>
      <c r="T84" s="482">
        <v>237.25</v>
      </c>
      <c r="U84" s="197">
        <v>282545.13559800672</v>
      </c>
      <c r="V84" s="159">
        <v>0</v>
      </c>
      <c r="W84" s="159">
        <v>0</v>
      </c>
      <c r="X84" s="159">
        <v>157047.19999999998</v>
      </c>
      <c r="Y84" s="159">
        <v>732411.8772215558</v>
      </c>
      <c r="Z84" s="159">
        <v>0</v>
      </c>
      <c r="AA84" s="155">
        <v>0</v>
      </c>
      <c r="AB84" s="159">
        <v>96790.996956652336</v>
      </c>
      <c r="AC84" s="159">
        <v>178222.2</v>
      </c>
      <c r="AD84" s="174">
        <f>SUM(Muut[[#This Row],[Työttömyysaste]:[Työttömät ja palveluissa olevat ]])</f>
        <v>1447017.4097762147</v>
      </c>
      <c r="AF84" s="62"/>
    </row>
    <row r="85" spans="1:32" s="45" customFormat="1" x14ac:dyDescent="0.25">
      <c r="A85" s="90">
        <v>230</v>
      </c>
      <c r="B85" s="151" t="s">
        <v>84</v>
      </c>
      <c r="C85" s="395">
        <v>2170</v>
      </c>
      <c r="D85" s="134">
        <v>79.25</v>
      </c>
      <c r="E85" s="41">
        <v>939</v>
      </c>
      <c r="F85" s="332">
        <f t="shared" si="3"/>
        <v>8.4398296059637917E-2</v>
      </c>
      <c r="G85" s="377">
        <f>Muut[[#This Row],[Keskim. työttömyysaste 2024, %]]/$F$12</f>
        <v>0.78166094812178211</v>
      </c>
      <c r="H85" s="166">
        <v>0</v>
      </c>
      <c r="I85" s="383">
        <v>1</v>
      </c>
      <c r="J85" s="389">
        <v>116</v>
      </c>
      <c r="K85" s="269">
        <v>502.22</v>
      </c>
      <c r="L85" s="170">
        <f t="shared" si="4"/>
        <v>4.3208155788299942</v>
      </c>
      <c r="M85" s="377">
        <v>4.2893249017071113</v>
      </c>
      <c r="N85" s="166">
        <v>0</v>
      </c>
      <c r="O85" s="397">
        <v>0</v>
      </c>
      <c r="P85" s="269">
        <v>578</v>
      </c>
      <c r="Q85" s="15">
        <v>111</v>
      </c>
      <c r="R85" s="158">
        <v>0.19204152249134948</v>
      </c>
      <c r="S85" s="401">
        <v>1.3519083708901471</v>
      </c>
      <c r="T85" s="482">
        <v>127.91666666666666</v>
      </c>
      <c r="U85" s="197">
        <v>126044.93836919731</v>
      </c>
      <c r="V85" s="159">
        <v>0</v>
      </c>
      <c r="W85" s="159">
        <v>0</v>
      </c>
      <c r="X85" s="159">
        <v>227718.44</v>
      </c>
      <c r="Y85" s="159">
        <v>414664.0508851824</v>
      </c>
      <c r="Z85" s="159">
        <v>0</v>
      </c>
      <c r="AA85" s="155">
        <v>0</v>
      </c>
      <c r="AB85" s="159">
        <v>89476.055527364384</v>
      </c>
      <c r="AC85" s="159">
        <v>96091</v>
      </c>
      <c r="AD85" s="174">
        <f>SUM(Muut[[#This Row],[Työttömyysaste]:[Työttömät ja palveluissa olevat ]])</f>
        <v>953994.48478174408</v>
      </c>
      <c r="AF85" s="62"/>
    </row>
    <row r="86" spans="1:32" s="45" customFormat="1" x14ac:dyDescent="0.25">
      <c r="A86" s="90">
        <v>231</v>
      </c>
      <c r="B86" s="151" t="s">
        <v>85</v>
      </c>
      <c r="C86" s="395">
        <v>1241</v>
      </c>
      <c r="D86" s="134">
        <v>49.083333333333336</v>
      </c>
      <c r="E86" s="41">
        <v>487</v>
      </c>
      <c r="F86" s="332">
        <f t="shared" si="3"/>
        <v>0.10078713210130048</v>
      </c>
      <c r="G86" s="377">
        <f>Muut[[#This Row],[Keskim. työttömyysaste 2024, %]]/$F$12</f>
        <v>0.93344734331021306</v>
      </c>
      <c r="H86" s="166">
        <v>1</v>
      </c>
      <c r="I86" s="383">
        <v>343</v>
      </c>
      <c r="J86" s="389">
        <v>212</v>
      </c>
      <c r="K86" s="269">
        <v>10.64</v>
      </c>
      <c r="L86" s="170">
        <f t="shared" si="4"/>
        <v>116.63533834586465</v>
      </c>
      <c r="M86" s="377">
        <v>0.15890022801667147</v>
      </c>
      <c r="N86" s="166">
        <v>0</v>
      </c>
      <c r="O86" s="397">
        <v>0</v>
      </c>
      <c r="P86" s="269">
        <v>326</v>
      </c>
      <c r="Q86" s="15">
        <v>87</v>
      </c>
      <c r="R86" s="158">
        <v>0.26687116564417179</v>
      </c>
      <c r="S86" s="401">
        <v>1.8786841413414563</v>
      </c>
      <c r="T86" s="482">
        <v>65.833333333333343</v>
      </c>
      <c r="U86" s="197">
        <v>86081.309852994978</v>
      </c>
      <c r="V86" s="159">
        <v>27398.797999999999</v>
      </c>
      <c r="W86" s="159">
        <v>100609.446</v>
      </c>
      <c r="X86" s="159">
        <v>416175.07999999996</v>
      </c>
      <c r="Y86" s="159">
        <v>8785.0454012551072</v>
      </c>
      <c r="Z86" s="159">
        <v>0</v>
      </c>
      <c r="AA86" s="155">
        <v>0</v>
      </c>
      <c r="AB86" s="159">
        <v>71109.134091844782</v>
      </c>
      <c r="AC86" s="159">
        <v>49454.000000000007</v>
      </c>
      <c r="AD86" s="174">
        <f>SUM(Muut[[#This Row],[Työttömyysaste]:[Työttömät ja palveluissa olevat ]])</f>
        <v>759612.81334609492</v>
      </c>
      <c r="AF86" s="62"/>
    </row>
    <row r="87" spans="1:32" s="45" customFormat="1" x14ac:dyDescent="0.25">
      <c r="A87" s="90">
        <v>232</v>
      </c>
      <c r="B87" s="151" t="s">
        <v>86</v>
      </c>
      <c r="C87" s="395">
        <v>12518</v>
      </c>
      <c r="D87" s="134">
        <v>487.5</v>
      </c>
      <c r="E87" s="41">
        <v>5569</v>
      </c>
      <c r="F87" s="332">
        <f t="shared" si="3"/>
        <v>8.7538157658466509E-2</v>
      </c>
      <c r="G87" s="377">
        <f>Muut[[#This Row],[Keskim. työttömyysaste 2024, %]]/$F$12</f>
        <v>0.81074100434207896</v>
      </c>
      <c r="H87" s="166">
        <v>0</v>
      </c>
      <c r="I87" s="383">
        <v>46</v>
      </c>
      <c r="J87" s="389">
        <v>489</v>
      </c>
      <c r="K87" s="269">
        <v>1299.01</v>
      </c>
      <c r="L87" s="170">
        <f t="shared" si="4"/>
        <v>9.6365693874566016</v>
      </c>
      <c r="M87" s="377">
        <v>1.923234411831602</v>
      </c>
      <c r="N87" s="166">
        <v>0</v>
      </c>
      <c r="O87" s="397">
        <v>0</v>
      </c>
      <c r="P87" s="269">
        <v>3427</v>
      </c>
      <c r="Q87" s="15">
        <v>528</v>
      </c>
      <c r="R87" s="158">
        <v>0.15407061569886199</v>
      </c>
      <c r="S87" s="401">
        <v>1.0846058309128062</v>
      </c>
      <c r="T87" s="482">
        <v>746.91666666666674</v>
      </c>
      <c r="U87" s="197">
        <v>754161.48136083654</v>
      </c>
      <c r="V87" s="159">
        <v>0</v>
      </c>
      <c r="W87" s="159">
        <v>0</v>
      </c>
      <c r="X87" s="159">
        <v>959951.01</v>
      </c>
      <c r="Y87" s="159">
        <v>1072543.404763571</v>
      </c>
      <c r="Z87" s="159">
        <v>0</v>
      </c>
      <c r="AA87" s="155">
        <v>0</v>
      </c>
      <c r="AB87" s="159">
        <v>414101.42163667851</v>
      </c>
      <c r="AC87" s="159">
        <v>561083.80000000005</v>
      </c>
      <c r="AD87" s="174">
        <f>SUM(Muut[[#This Row],[Työttömyysaste]:[Työttömät ja palveluissa olevat ]])</f>
        <v>3761841.1177610857</v>
      </c>
      <c r="AF87" s="62"/>
    </row>
    <row r="88" spans="1:32" s="45" customFormat="1" x14ac:dyDescent="0.25">
      <c r="A88" s="90">
        <v>233</v>
      </c>
      <c r="B88" s="151" t="s">
        <v>87</v>
      </c>
      <c r="C88" s="395">
        <v>15050</v>
      </c>
      <c r="D88" s="134">
        <v>445.66666666666669</v>
      </c>
      <c r="E88" s="41">
        <v>6464</v>
      </c>
      <c r="F88" s="332">
        <f t="shared" si="3"/>
        <v>6.8945957095709567E-2</v>
      </c>
      <c r="G88" s="377">
        <f>Muut[[#This Row],[Keskim. työttömyysaste 2024, %]]/$F$12</f>
        <v>0.63854798862899287</v>
      </c>
      <c r="H88" s="166">
        <v>0</v>
      </c>
      <c r="I88" s="383">
        <v>103</v>
      </c>
      <c r="J88" s="389">
        <v>931</v>
      </c>
      <c r="K88" s="269">
        <v>1313.85</v>
      </c>
      <c r="L88" s="170">
        <f t="shared" si="4"/>
        <v>11.454884499752636</v>
      </c>
      <c r="M88" s="377">
        <v>1.6179457643907051</v>
      </c>
      <c r="N88" s="166">
        <v>0</v>
      </c>
      <c r="O88" s="397">
        <v>0</v>
      </c>
      <c r="P88" s="269">
        <v>4066</v>
      </c>
      <c r="Q88" s="15">
        <v>635</v>
      </c>
      <c r="R88" s="158">
        <v>0.15617314313821937</v>
      </c>
      <c r="S88" s="401">
        <v>1.0994069239702802</v>
      </c>
      <c r="T88" s="482">
        <v>623.91666666666674</v>
      </c>
      <c r="U88" s="197">
        <v>714130.04057705798</v>
      </c>
      <c r="V88" s="159">
        <v>0</v>
      </c>
      <c r="W88" s="159">
        <v>0</v>
      </c>
      <c r="X88" s="159">
        <v>1827636.79</v>
      </c>
      <c r="Y88" s="159">
        <v>1084796.2312442688</v>
      </c>
      <c r="Z88" s="159">
        <v>0</v>
      </c>
      <c r="AA88" s="155">
        <v>0</v>
      </c>
      <c r="AB88" s="159">
        <v>504655.26327545784</v>
      </c>
      <c r="AC88" s="159">
        <v>468686.20000000007</v>
      </c>
      <c r="AD88" s="174">
        <f>SUM(Muut[[#This Row],[Työttömyysaste]:[Työttömät ja palveluissa olevat ]])</f>
        <v>4599904.5250967843</v>
      </c>
      <c r="AF88" s="62"/>
    </row>
    <row r="89" spans="1:32" s="45" customFormat="1" x14ac:dyDescent="0.25">
      <c r="A89" s="90">
        <v>235</v>
      </c>
      <c r="B89" s="151" t="s">
        <v>88</v>
      </c>
      <c r="C89" s="395">
        <v>10253</v>
      </c>
      <c r="D89" s="134">
        <v>314.33333333333331</v>
      </c>
      <c r="E89" s="41">
        <v>4740</v>
      </c>
      <c r="F89" s="332">
        <f t="shared" si="3"/>
        <v>6.631504922644163E-2</v>
      </c>
      <c r="G89" s="377">
        <f>Muut[[#This Row],[Keskim. työttömyysaste 2024, %]]/$F$12</f>
        <v>0.61418164433621392</v>
      </c>
      <c r="H89" s="166">
        <v>1</v>
      </c>
      <c r="I89" s="383">
        <v>3134</v>
      </c>
      <c r="J89" s="389">
        <v>1135</v>
      </c>
      <c r="K89" s="269">
        <v>5.89</v>
      </c>
      <c r="L89" s="170">
        <f t="shared" si="4"/>
        <v>1740.7470288624788</v>
      </c>
      <c r="M89" s="377">
        <v>1.0646797926790361E-2</v>
      </c>
      <c r="N89" s="166">
        <v>0</v>
      </c>
      <c r="O89" s="397">
        <v>0</v>
      </c>
      <c r="P89" s="269">
        <v>3220</v>
      </c>
      <c r="Q89" s="15">
        <v>343</v>
      </c>
      <c r="R89" s="158">
        <v>0.10652173913043478</v>
      </c>
      <c r="S89" s="401">
        <v>0.74987757305818148</v>
      </c>
      <c r="T89" s="482">
        <v>423.83333333333331</v>
      </c>
      <c r="U89" s="197">
        <v>467945.25891786849</v>
      </c>
      <c r="V89" s="159">
        <v>226365.734</v>
      </c>
      <c r="W89" s="159">
        <v>919271.14800000004</v>
      </c>
      <c r="X89" s="159">
        <v>2228107.15</v>
      </c>
      <c r="Y89" s="159">
        <v>4863.1501328376489</v>
      </c>
      <c r="Z89" s="159">
        <v>0</v>
      </c>
      <c r="AA89" s="155">
        <v>0</v>
      </c>
      <c r="AB89" s="159">
        <v>234499.09007524882</v>
      </c>
      <c r="AC89" s="159">
        <v>318383.59999999998</v>
      </c>
      <c r="AD89" s="174">
        <f>SUM(Muut[[#This Row],[Työttömyysaste]:[Työttömät ja palveluissa olevat ]])</f>
        <v>4399435.1311259549</v>
      </c>
      <c r="AF89" s="62"/>
    </row>
    <row r="90" spans="1:32" s="45" customFormat="1" x14ac:dyDescent="0.25">
      <c r="A90" s="90">
        <v>236</v>
      </c>
      <c r="B90" s="151" t="s">
        <v>89</v>
      </c>
      <c r="C90" s="395">
        <v>4118</v>
      </c>
      <c r="D90" s="134">
        <v>131.75</v>
      </c>
      <c r="E90" s="41">
        <v>1954</v>
      </c>
      <c r="F90" s="332">
        <f t="shared" si="3"/>
        <v>6.7425793244626414E-2</v>
      </c>
      <c r="G90" s="377">
        <f>Muut[[#This Row],[Keskim. työttömyysaste 2024, %]]/$F$12</f>
        <v>0.62446888072498419</v>
      </c>
      <c r="H90" s="166">
        <v>0</v>
      </c>
      <c r="I90" s="383">
        <v>81</v>
      </c>
      <c r="J90" s="389">
        <v>134</v>
      </c>
      <c r="K90" s="269">
        <v>353.92</v>
      </c>
      <c r="L90" s="170">
        <f t="shared" si="4"/>
        <v>11.635397830018082</v>
      </c>
      <c r="M90" s="377">
        <v>1.5928447079089445</v>
      </c>
      <c r="N90" s="166">
        <v>0</v>
      </c>
      <c r="O90" s="397">
        <v>0</v>
      </c>
      <c r="P90" s="269">
        <v>1241</v>
      </c>
      <c r="Q90" s="15">
        <v>118</v>
      </c>
      <c r="R90" s="158">
        <v>9.5084609186140215E-2</v>
      </c>
      <c r="S90" s="401">
        <v>0.66936398667299402</v>
      </c>
      <c r="T90" s="482">
        <v>179.58333333333334</v>
      </c>
      <c r="U90" s="197">
        <v>191092.8354448418</v>
      </c>
      <c r="V90" s="159">
        <v>0</v>
      </c>
      <c r="W90" s="159">
        <v>0</v>
      </c>
      <c r="X90" s="159">
        <v>263054.06</v>
      </c>
      <c r="Y90" s="159">
        <v>292218.35229438043</v>
      </c>
      <c r="Z90" s="159">
        <v>0</v>
      </c>
      <c r="AA90" s="155">
        <v>0</v>
      </c>
      <c r="AB90" s="159">
        <v>84071.447362141378</v>
      </c>
      <c r="AC90" s="159">
        <v>134903.00000000003</v>
      </c>
      <c r="AD90" s="174">
        <f>SUM(Muut[[#This Row],[Työttömyysaste]:[Työttömät ja palveluissa olevat ]])</f>
        <v>965339.69510136358</v>
      </c>
      <c r="AF90" s="62"/>
    </row>
    <row r="91" spans="1:32" s="45" customFormat="1" x14ac:dyDescent="0.25">
      <c r="A91" s="90">
        <v>239</v>
      </c>
      <c r="B91" s="151" t="s">
        <v>90</v>
      </c>
      <c r="C91" s="395">
        <v>1985</v>
      </c>
      <c r="D91" s="134">
        <v>68.666666666666671</v>
      </c>
      <c r="E91" s="41">
        <v>774</v>
      </c>
      <c r="F91" s="332">
        <f t="shared" si="3"/>
        <v>8.8716623600344532E-2</v>
      </c>
      <c r="G91" s="377">
        <f>Muut[[#This Row],[Keskim. työttömyysaste 2024, %]]/$F$12</f>
        <v>0.82165545224522962</v>
      </c>
      <c r="H91" s="166">
        <v>0</v>
      </c>
      <c r="I91" s="383">
        <v>3</v>
      </c>
      <c r="J91" s="389">
        <v>71</v>
      </c>
      <c r="K91" s="269">
        <v>482.89</v>
      </c>
      <c r="L91" s="170">
        <f t="shared" si="4"/>
        <v>4.1106670256165998</v>
      </c>
      <c r="M91" s="377">
        <v>4.5086069347053259</v>
      </c>
      <c r="N91" s="166">
        <v>0</v>
      </c>
      <c r="O91" s="397">
        <v>0</v>
      </c>
      <c r="P91" s="269">
        <v>449</v>
      </c>
      <c r="Q91" s="15">
        <v>86</v>
      </c>
      <c r="R91" s="158">
        <v>0.19153674832962139</v>
      </c>
      <c r="S91" s="401">
        <v>1.3483549288751266</v>
      </c>
      <c r="T91" s="482">
        <v>93</v>
      </c>
      <c r="U91" s="197">
        <v>121198.57506284089</v>
      </c>
      <c r="V91" s="159">
        <v>0</v>
      </c>
      <c r="W91" s="159">
        <v>0</v>
      </c>
      <c r="X91" s="159">
        <v>139379.38999999998</v>
      </c>
      <c r="Y91" s="159">
        <v>398704.0012981277</v>
      </c>
      <c r="Z91" s="159">
        <v>0</v>
      </c>
      <c r="AA91" s="155">
        <v>0</v>
      </c>
      <c r="AB91" s="159">
        <v>81632.778281422346</v>
      </c>
      <c r="AC91" s="159">
        <v>69861.600000000006</v>
      </c>
      <c r="AD91" s="174">
        <f>SUM(Muut[[#This Row],[Työttömyysaste]:[Työttömät ja palveluissa olevat ]])</f>
        <v>810776.34464239085</v>
      </c>
      <c r="AF91" s="62"/>
    </row>
    <row r="92" spans="1:32" s="45" customFormat="1" x14ac:dyDescent="0.25">
      <c r="A92" s="90">
        <v>240</v>
      </c>
      <c r="B92" s="151" t="s">
        <v>91</v>
      </c>
      <c r="C92" s="395">
        <v>19402</v>
      </c>
      <c r="D92" s="134">
        <v>1146.75</v>
      </c>
      <c r="E92" s="41">
        <v>8057</v>
      </c>
      <c r="F92" s="332">
        <f t="shared" si="3"/>
        <v>0.14232965123495098</v>
      </c>
      <c r="G92" s="377">
        <f>Muut[[#This Row],[Keskim. työttömyysaste 2024, %]]/$F$12</f>
        <v>1.3181964011635954</v>
      </c>
      <c r="H92" s="166">
        <v>0</v>
      </c>
      <c r="I92" s="383">
        <v>36</v>
      </c>
      <c r="J92" s="389">
        <v>1364</v>
      </c>
      <c r="K92" s="269">
        <v>95.38</v>
      </c>
      <c r="L92" s="170">
        <f t="shared" si="4"/>
        <v>203.41790731809604</v>
      </c>
      <c r="M92" s="377">
        <v>9.1109883600256611E-2</v>
      </c>
      <c r="N92" s="166">
        <v>0</v>
      </c>
      <c r="O92" s="397">
        <v>0</v>
      </c>
      <c r="P92" s="269">
        <v>5373</v>
      </c>
      <c r="Q92" s="15">
        <v>834</v>
      </c>
      <c r="R92" s="158">
        <v>0.15522054718034617</v>
      </c>
      <c r="S92" s="401">
        <v>1.0927009656295108</v>
      </c>
      <c r="T92" s="482">
        <v>1681.8333333333335</v>
      </c>
      <c r="U92" s="197">
        <v>1900526.2970161964</v>
      </c>
      <c r="V92" s="159">
        <v>0</v>
      </c>
      <c r="W92" s="159">
        <v>0</v>
      </c>
      <c r="X92" s="159">
        <v>2677654.7599999998</v>
      </c>
      <c r="Y92" s="159">
        <v>78751.656989822557</v>
      </c>
      <c r="Z92" s="159">
        <v>0</v>
      </c>
      <c r="AA92" s="155">
        <v>0</v>
      </c>
      <c r="AB92" s="159">
        <v>646617.81612188497</v>
      </c>
      <c r="AC92" s="159">
        <v>1263393.2000000002</v>
      </c>
      <c r="AD92" s="174">
        <f>SUM(Muut[[#This Row],[Työttömyysaste]:[Työttömät ja palveluissa olevat ]])</f>
        <v>6566943.7301279027</v>
      </c>
      <c r="AF92" s="62"/>
    </row>
    <row r="93" spans="1:32" s="45" customFormat="1" x14ac:dyDescent="0.25">
      <c r="A93" s="90">
        <v>241</v>
      </c>
      <c r="B93" s="151" t="s">
        <v>92</v>
      </c>
      <c r="C93" s="395">
        <v>7604</v>
      </c>
      <c r="D93" s="134">
        <v>273.58333333333331</v>
      </c>
      <c r="E93" s="41">
        <v>3507</v>
      </c>
      <c r="F93" s="332">
        <f t="shared" si="3"/>
        <v>7.8010645375914831E-2</v>
      </c>
      <c r="G93" s="377">
        <f>Muut[[#This Row],[Keskim. työttömyysaste 2024, %]]/$F$12</f>
        <v>0.72250125743108873</v>
      </c>
      <c r="H93" s="166">
        <v>0</v>
      </c>
      <c r="I93" s="383">
        <v>9</v>
      </c>
      <c r="J93" s="389">
        <v>109</v>
      </c>
      <c r="K93" s="269">
        <v>627.28</v>
      </c>
      <c r="L93" s="170">
        <f t="shared" si="4"/>
        <v>12.122178293585003</v>
      </c>
      <c r="M93" s="377">
        <v>1.5288821372778598</v>
      </c>
      <c r="N93" s="166">
        <v>0</v>
      </c>
      <c r="O93" s="397">
        <v>0</v>
      </c>
      <c r="P93" s="269">
        <v>2218</v>
      </c>
      <c r="Q93" s="15">
        <v>185</v>
      </c>
      <c r="R93" s="158">
        <v>8.3408476104598742E-2</v>
      </c>
      <c r="S93" s="401">
        <v>0.58716789778667344</v>
      </c>
      <c r="T93" s="482">
        <v>402.58333333333331</v>
      </c>
      <c r="U93" s="197">
        <v>408251.67641551077</v>
      </c>
      <c r="V93" s="159">
        <v>0</v>
      </c>
      <c r="W93" s="159">
        <v>0</v>
      </c>
      <c r="X93" s="159">
        <v>213976.81</v>
      </c>
      <c r="Y93" s="159">
        <v>517921.36083640065</v>
      </c>
      <c r="Z93" s="159">
        <v>0</v>
      </c>
      <c r="AA93" s="155">
        <v>0</v>
      </c>
      <c r="AB93" s="159">
        <v>136177.15319048087</v>
      </c>
      <c r="AC93" s="159">
        <v>302420.59999999998</v>
      </c>
      <c r="AD93" s="174">
        <f>SUM(Muut[[#This Row],[Työttömyysaste]:[Työttömät ja palveluissa olevat ]])</f>
        <v>1578747.6004423923</v>
      </c>
      <c r="AF93" s="62"/>
    </row>
    <row r="94" spans="1:32" s="45" customFormat="1" x14ac:dyDescent="0.25">
      <c r="A94" s="90">
        <v>244</v>
      </c>
      <c r="B94" s="151" t="s">
        <v>93</v>
      </c>
      <c r="C94" s="395">
        <v>19657</v>
      </c>
      <c r="D94" s="134">
        <v>813.66666666666663</v>
      </c>
      <c r="E94" s="41">
        <v>9240</v>
      </c>
      <c r="F94" s="332">
        <f t="shared" si="3"/>
        <v>8.8059163059163059E-2</v>
      </c>
      <c r="G94" s="377">
        <f>Muut[[#This Row],[Keskim. työttömyysaste 2024, %]]/$F$12</f>
        <v>0.81556633369703724</v>
      </c>
      <c r="H94" s="166">
        <v>0</v>
      </c>
      <c r="I94" s="383">
        <v>30</v>
      </c>
      <c r="J94" s="389">
        <v>300</v>
      </c>
      <c r="K94" s="269">
        <v>110.14</v>
      </c>
      <c r="L94" s="170">
        <f t="shared" si="4"/>
        <v>178.47285273288543</v>
      </c>
      <c r="M94" s="377">
        <v>0.10384426300227204</v>
      </c>
      <c r="N94" s="166">
        <v>0</v>
      </c>
      <c r="O94" s="397">
        <v>0</v>
      </c>
      <c r="P94" s="269">
        <v>6527</v>
      </c>
      <c r="Q94" s="15">
        <v>357</v>
      </c>
      <c r="R94" s="158">
        <v>5.4695878657882641E-2</v>
      </c>
      <c r="S94" s="401">
        <v>0.38504077270119585</v>
      </c>
      <c r="T94" s="482">
        <v>1016.4166666666666</v>
      </c>
      <c r="U94" s="197">
        <v>1191307.2612903768</v>
      </c>
      <c r="V94" s="159">
        <v>0</v>
      </c>
      <c r="W94" s="159">
        <v>0</v>
      </c>
      <c r="X94" s="159">
        <v>588927</v>
      </c>
      <c r="Y94" s="159">
        <v>90938.430497578709</v>
      </c>
      <c r="Z94" s="159">
        <v>0</v>
      </c>
      <c r="AA94" s="155">
        <v>0</v>
      </c>
      <c r="AB94" s="159">
        <v>230846.7673041159</v>
      </c>
      <c r="AC94" s="159">
        <v>763532.20000000007</v>
      </c>
      <c r="AD94" s="174">
        <f>SUM(Muut[[#This Row],[Työttömyysaste]:[Työttömät ja palveluissa olevat ]])</f>
        <v>2865551.6590920715</v>
      </c>
      <c r="AF94" s="62"/>
    </row>
    <row r="95" spans="1:32" s="45" customFormat="1" x14ac:dyDescent="0.25">
      <c r="A95" s="90">
        <v>245</v>
      </c>
      <c r="B95" s="151" t="s">
        <v>94</v>
      </c>
      <c r="C95" s="395">
        <v>38461</v>
      </c>
      <c r="D95" s="134">
        <v>2230.8333333333335</v>
      </c>
      <c r="E95" s="41">
        <v>19230</v>
      </c>
      <c r="F95" s="332">
        <f t="shared" si="3"/>
        <v>0.11600797365227944</v>
      </c>
      <c r="G95" s="377">
        <f>Muut[[#This Row],[Keskim. työttömyysaste 2024, %]]/$F$12</f>
        <v>1.0744162727011872</v>
      </c>
      <c r="H95" s="166">
        <v>0</v>
      </c>
      <c r="I95" s="383">
        <v>443</v>
      </c>
      <c r="J95" s="389">
        <v>6657</v>
      </c>
      <c r="K95" s="269">
        <v>30.64</v>
      </c>
      <c r="L95" s="170">
        <f t="shared" si="4"/>
        <v>1255.2545691906005</v>
      </c>
      <c r="M95" s="377">
        <v>1.4764640028285267E-2</v>
      </c>
      <c r="N95" s="166">
        <v>0</v>
      </c>
      <c r="O95" s="397">
        <v>0</v>
      </c>
      <c r="P95" s="269">
        <v>13334</v>
      </c>
      <c r="Q95" s="15">
        <v>2713</v>
      </c>
      <c r="R95" s="158">
        <v>0.20346482675866207</v>
      </c>
      <c r="S95" s="401">
        <v>1.4323246291131606</v>
      </c>
      <c r="T95" s="482">
        <v>3120.5833333333335</v>
      </c>
      <c r="U95" s="197">
        <v>3070721.3640846186</v>
      </c>
      <c r="V95" s="159">
        <v>0</v>
      </c>
      <c r="W95" s="159">
        <v>0</v>
      </c>
      <c r="X95" s="159">
        <v>13068290.129999999</v>
      </c>
      <c r="Y95" s="159">
        <v>25298.288636697038</v>
      </c>
      <c r="Z95" s="159">
        <v>0</v>
      </c>
      <c r="AA95" s="155">
        <v>0</v>
      </c>
      <c r="AB95" s="159">
        <v>1680203.4455897987</v>
      </c>
      <c r="AC95" s="159">
        <v>2344182.2000000002</v>
      </c>
      <c r="AD95" s="174">
        <f>SUM(Muut[[#This Row],[Työttömyysaste]:[Työttömät ja palveluissa olevat ]])</f>
        <v>20188695.428311113</v>
      </c>
      <c r="AF95" s="62"/>
    </row>
    <row r="96" spans="1:32" s="45" customFormat="1" x14ac:dyDescent="0.25">
      <c r="A96" s="90">
        <v>249</v>
      </c>
      <c r="B96" s="151" t="s">
        <v>95</v>
      </c>
      <c r="C96" s="395">
        <v>9128</v>
      </c>
      <c r="D96" s="134">
        <v>426.33333333333331</v>
      </c>
      <c r="E96" s="41">
        <v>3697</v>
      </c>
      <c r="F96" s="332">
        <f t="shared" si="3"/>
        <v>0.11531872689568118</v>
      </c>
      <c r="G96" s="377">
        <f>Muut[[#This Row],[Keskim. työttömyysaste 2024, %]]/$F$12</f>
        <v>1.0680327638105365</v>
      </c>
      <c r="H96" s="166">
        <v>0</v>
      </c>
      <c r="I96" s="383">
        <v>12</v>
      </c>
      <c r="J96" s="389">
        <v>396</v>
      </c>
      <c r="K96" s="269">
        <v>1257.99</v>
      </c>
      <c r="L96" s="170">
        <f t="shared" si="4"/>
        <v>7.256019523207657</v>
      </c>
      <c r="M96" s="377">
        <v>2.5542078268508428</v>
      </c>
      <c r="N96" s="166">
        <v>0</v>
      </c>
      <c r="O96" s="397">
        <v>0</v>
      </c>
      <c r="P96" s="269">
        <v>2302</v>
      </c>
      <c r="Q96" s="15">
        <v>367</v>
      </c>
      <c r="R96" s="158">
        <v>0.15942658557775846</v>
      </c>
      <c r="S96" s="401">
        <v>1.1223100753885902</v>
      </c>
      <c r="T96" s="482">
        <v>695.5</v>
      </c>
      <c r="U96" s="197">
        <v>724448.41798773012</v>
      </c>
      <c r="V96" s="159">
        <v>0</v>
      </c>
      <c r="W96" s="159">
        <v>0</v>
      </c>
      <c r="X96" s="159">
        <v>777383.64</v>
      </c>
      <c r="Y96" s="159">
        <v>1038674.7428876796</v>
      </c>
      <c r="Z96" s="159">
        <v>0</v>
      </c>
      <c r="AA96" s="155">
        <v>0</v>
      </c>
      <c r="AB96" s="159">
        <v>312455.61422848509</v>
      </c>
      <c r="AC96" s="159">
        <v>522459.60000000003</v>
      </c>
      <c r="AD96" s="174">
        <f>SUM(Muut[[#This Row],[Työttömyysaste]:[Työttömät ja palveluissa olevat ]])</f>
        <v>3375422.0151038948</v>
      </c>
      <c r="AF96" s="62"/>
    </row>
    <row r="97" spans="1:32" s="45" customFormat="1" x14ac:dyDescent="0.25">
      <c r="A97" s="90">
        <v>250</v>
      </c>
      <c r="B97" s="151" t="s">
        <v>96</v>
      </c>
      <c r="C97" s="395">
        <v>1703</v>
      </c>
      <c r="D97" s="134">
        <v>52.333333333333336</v>
      </c>
      <c r="E97" s="41">
        <v>720</v>
      </c>
      <c r="F97" s="332">
        <f t="shared" si="3"/>
        <v>7.2685185185185186E-2</v>
      </c>
      <c r="G97" s="377">
        <f>Muut[[#This Row],[Keskim. työttömyysaste 2024, %]]/$F$12</f>
        <v>0.67317912112955647</v>
      </c>
      <c r="H97" s="166">
        <v>0</v>
      </c>
      <c r="I97" s="383">
        <v>0</v>
      </c>
      <c r="J97" s="389">
        <v>36</v>
      </c>
      <c r="K97" s="269">
        <v>357.21</v>
      </c>
      <c r="L97" s="170">
        <f t="shared" si="4"/>
        <v>4.7675037093026518</v>
      </c>
      <c r="M97" s="377">
        <v>3.8874394207173921</v>
      </c>
      <c r="N97" s="166">
        <v>0</v>
      </c>
      <c r="O97" s="397">
        <v>0</v>
      </c>
      <c r="P97" s="269">
        <v>404</v>
      </c>
      <c r="Q97" s="15">
        <v>79</v>
      </c>
      <c r="R97" s="158">
        <v>0.19554455445544555</v>
      </c>
      <c r="S97" s="401">
        <v>1.3765685494511173</v>
      </c>
      <c r="T97" s="482">
        <v>84.666666666666671</v>
      </c>
      <c r="U97" s="197">
        <v>85190.770656406894</v>
      </c>
      <c r="V97" s="159">
        <v>0</v>
      </c>
      <c r="W97" s="159">
        <v>0</v>
      </c>
      <c r="X97" s="159">
        <v>70671.239999999991</v>
      </c>
      <c r="Y97" s="159">
        <v>294934.78080661054</v>
      </c>
      <c r="Z97" s="159">
        <v>0</v>
      </c>
      <c r="AA97" s="155">
        <v>0</v>
      </c>
      <c r="AB97" s="159">
        <v>71501.035311315209</v>
      </c>
      <c r="AC97" s="159">
        <v>63601.600000000006</v>
      </c>
      <c r="AD97" s="174">
        <f>SUM(Muut[[#This Row],[Työttömyysaste]:[Työttömät ja palveluissa olevat ]])</f>
        <v>585899.42677433265</v>
      </c>
      <c r="AF97" s="62"/>
    </row>
    <row r="98" spans="1:32" s="45" customFormat="1" x14ac:dyDescent="0.25">
      <c r="A98" s="90">
        <v>256</v>
      </c>
      <c r="B98" s="151" t="s">
        <v>97</v>
      </c>
      <c r="C98" s="395">
        <v>1492</v>
      </c>
      <c r="D98" s="134">
        <v>65</v>
      </c>
      <c r="E98" s="41">
        <v>573</v>
      </c>
      <c r="F98" s="332">
        <f t="shared" si="3"/>
        <v>0.11343804537521815</v>
      </c>
      <c r="G98" s="377">
        <f>Muut[[#This Row],[Keskim. työttömyysaste 2024, %]]/$F$12</f>
        <v>1.0506146953300843</v>
      </c>
      <c r="H98" s="166">
        <v>0</v>
      </c>
      <c r="I98" s="383">
        <v>1</v>
      </c>
      <c r="J98" s="389">
        <v>18</v>
      </c>
      <c r="K98" s="269">
        <v>460.21</v>
      </c>
      <c r="L98" s="170">
        <f t="shared" si="4"/>
        <v>3.2419982182047327</v>
      </c>
      <c r="M98" s="377">
        <v>5.7166539308656503</v>
      </c>
      <c r="N98" s="166">
        <v>0</v>
      </c>
      <c r="O98" s="397">
        <v>0</v>
      </c>
      <c r="P98" s="269">
        <v>289</v>
      </c>
      <c r="Q98" s="15">
        <v>37</v>
      </c>
      <c r="R98" s="158">
        <v>0.12802768166089964</v>
      </c>
      <c r="S98" s="401">
        <v>0.90127224726009803</v>
      </c>
      <c r="T98" s="482">
        <v>90.333333333333329</v>
      </c>
      <c r="U98" s="197">
        <v>116482.19759088803</v>
      </c>
      <c r="V98" s="159">
        <v>0</v>
      </c>
      <c r="W98" s="159">
        <v>0</v>
      </c>
      <c r="X98" s="159">
        <v>35335.619999999995</v>
      </c>
      <c r="Y98" s="159">
        <v>379977.98346913652</v>
      </c>
      <c r="Z98" s="159">
        <v>0</v>
      </c>
      <c r="AA98" s="155">
        <v>0</v>
      </c>
      <c r="AB98" s="159">
        <v>41013.294883818024</v>
      </c>
      <c r="AC98" s="159">
        <v>67858.399999999994</v>
      </c>
      <c r="AD98" s="174">
        <f>SUM(Muut[[#This Row],[Työttömyysaste]:[Työttömät ja palveluissa olevat ]])</f>
        <v>640667.49594384257</v>
      </c>
      <c r="AF98" s="62"/>
    </row>
    <row r="99" spans="1:32" s="45" customFormat="1" x14ac:dyDescent="0.25">
      <c r="A99" s="90">
        <v>257</v>
      </c>
      <c r="B99" s="151" t="s">
        <v>98</v>
      </c>
      <c r="C99" s="395">
        <v>41635</v>
      </c>
      <c r="D99" s="134">
        <v>1835.5833333333333</v>
      </c>
      <c r="E99" s="41">
        <v>21079</v>
      </c>
      <c r="F99" s="332">
        <f t="shared" si="3"/>
        <v>8.7081139206477212E-2</v>
      </c>
      <c r="G99" s="377">
        <f>Muut[[#This Row],[Keskim. työttömyysaste 2024, %]]/$F$12</f>
        <v>0.80650829475942731</v>
      </c>
      <c r="H99" s="166">
        <v>1</v>
      </c>
      <c r="I99" s="383">
        <v>6066</v>
      </c>
      <c r="J99" s="389">
        <v>5377</v>
      </c>
      <c r="K99" s="269">
        <v>367.21</v>
      </c>
      <c r="L99" s="170">
        <f t="shared" si="4"/>
        <v>113.38198850793825</v>
      </c>
      <c r="M99" s="377">
        <v>0.16345966499486764</v>
      </c>
      <c r="N99" s="166">
        <v>3</v>
      </c>
      <c r="O99" s="397">
        <v>640</v>
      </c>
      <c r="P99" s="269">
        <v>14749</v>
      </c>
      <c r="Q99" s="15">
        <v>2150</v>
      </c>
      <c r="R99" s="158">
        <v>0.1457725947521866</v>
      </c>
      <c r="S99" s="401">
        <v>1.0261905265864328</v>
      </c>
      <c r="T99" s="482">
        <v>2410.6666666666665</v>
      </c>
      <c r="U99" s="197">
        <v>2495253.472655064</v>
      </c>
      <c r="V99" s="159">
        <v>919217.53</v>
      </c>
      <c r="W99" s="159">
        <v>1779291.2520000001</v>
      </c>
      <c r="X99" s="159">
        <v>10555534.93</v>
      </c>
      <c r="Y99" s="159">
        <v>303191.40242433152</v>
      </c>
      <c r="Z99" s="159">
        <v>0</v>
      </c>
      <c r="AA99" s="155">
        <v>203238.39999999999</v>
      </c>
      <c r="AB99" s="159">
        <v>1303125.9985199971</v>
      </c>
      <c r="AC99" s="159">
        <v>1810892.8</v>
      </c>
      <c r="AD99" s="174">
        <f>SUM(Muut[[#This Row],[Työttömyysaste]:[Työttömät ja palveluissa olevat ]])</f>
        <v>19369745.785599392</v>
      </c>
      <c r="AF99" s="62"/>
    </row>
    <row r="100" spans="1:32" s="45" customFormat="1" x14ac:dyDescent="0.25">
      <c r="A100" s="90">
        <v>260</v>
      </c>
      <c r="B100" s="151" t="s">
        <v>99</v>
      </c>
      <c r="C100" s="395">
        <v>9566</v>
      </c>
      <c r="D100" s="134">
        <v>591</v>
      </c>
      <c r="E100" s="41">
        <v>3672</v>
      </c>
      <c r="F100" s="332">
        <f t="shared" si="3"/>
        <v>0.16094771241830066</v>
      </c>
      <c r="G100" s="377">
        <f>Muut[[#This Row],[Keskim. työttömyysaste 2024, %]]/$F$12</f>
        <v>1.4906289268923487</v>
      </c>
      <c r="H100" s="166">
        <v>0</v>
      </c>
      <c r="I100" s="383">
        <v>3</v>
      </c>
      <c r="J100" s="389">
        <v>817</v>
      </c>
      <c r="K100" s="269">
        <v>1253.81</v>
      </c>
      <c r="L100" s="170">
        <f t="shared" si="4"/>
        <v>7.6295451463937924</v>
      </c>
      <c r="M100" s="377">
        <v>2.4291594718093479</v>
      </c>
      <c r="N100" s="166">
        <v>3</v>
      </c>
      <c r="O100" s="397">
        <v>357</v>
      </c>
      <c r="P100" s="269">
        <v>2178</v>
      </c>
      <c r="Q100" s="15">
        <v>376</v>
      </c>
      <c r="R100" s="158">
        <v>0.17263544536271808</v>
      </c>
      <c r="S100" s="401">
        <v>1.2152960498879619</v>
      </c>
      <c r="T100" s="482">
        <v>800.66666666666663</v>
      </c>
      <c r="U100" s="197">
        <v>1059612.7677418056</v>
      </c>
      <c r="V100" s="159">
        <v>0</v>
      </c>
      <c r="W100" s="159">
        <v>0</v>
      </c>
      <c r="X100" s="159">
        <v>1603844.53</v>
      </c>
      <c r="Y100" s="159">
        <v>1035223.4750514722</v>
      </c>
      <c r="Z100" s="159">
        <v>0</v>
      </c>
      <c r="AA100" s="155">
        <v>113368.92</v>
      </c>
      <c r="AB100" s="159">
        <v>354578.42140346143</v>
      </c>
      <c r="AC100" s="159">
        <v>601460.80000000005</v>
      </c>
      <c r="AD100" s="174">
        <f>SUM(Muut[[#This Row],[Työttömyysaste]:[Työttömät ja palveluissa olevat ]])</f>
        <v>4768088.9141967399</v>
      </c>
      <c r="AF100" s="62"/>
    </row>
    <row r="101" spans="1:32" s="45" customFormat="1" x14ac:dyDescent="0.25">
      <c r="A101" s="90">
        <v>261</v>
      </c>
      <c r="B101" s="151" t="s">
        <v>100</v>
      </c>
      <c r="C101" s="395">
        <v>6837</v>
      </c>
      <c r="D101" s="134">
        <v>289.33333333333331</v>
      </c>
      <c r="E101" s="41">
        <v>3599</v>
      </c>
      <c r="F101" s="332">
        <f t="shared" si="3"/>
        <v>8.0392701676391579E-2</v>
      </c>
      <c r="G101" s="377">
        <f>Muut[[#This Row],[Keskim. työttömyysaste 2024, %]]/$F$12</f>
        <v>0.74456284484743207</v>
      </c>
      <c r="H101" s="166">
        <v>0</v>
      </c>
      <c r="I101" s="383">
        <v>28</v>
      </c>
      <c r="J101" s="389">
        <v>378</v>
      </c>
      <c r="K101" s="269">
        <v>8095.22</v>
      </c>
      <c r="L101" s="170">
        <f t="shared" si="4"/>
        <v>0.84457247610318187</v>
      </c>
      <c r="M101" s="377">
        <v>20</v>
      </c>
      <c r="N101" s="166">
        <v>0</v>
      </c>
      <c r="O101" s="397">
        <v>0</v>
      </c>
      <c r="P101" s="269">
        <v>2343</v>
      </c>
      <c r="Q101" s="15">
        <v>284</v>
      </c>
      <c r="R101" s="158">
        <v>0.12121212121212122</v>
      </c>
      <c r="S101" s="401">
        <v>0.85329297119793068</v>
      </c>
      <c r="T101" s="482">
        <v>407.08333333333331</v>
      </c>
      <c r="U101" s="197">
        <v>378280.71520918887</v>
      </c>
      <c r="V101" s="159">
        <v>0</v>
      </c>
      <c r="W101" s="159">
        <v>0</v>
      </c>
      <c r="X101" s="159">
        <v>742048.02</v>
      </c>
      <c r="Y101" s="159">
        <v>6091767</v>
      </c>
      <c r="Z101" s="159">
        <v>0</v>
      </c>
      <c r="AA101" s="155">
        <v>0</v>
      </c>
      <c r="AB101" s="159">
        <v>177935.9033444477</v>
      </c>
      <c r="AC101" s="159">
        <v>305801</v>
      </c>
      <c r="AD101" s="174">
        <f>SUM(Muut[[#This Row],[Työttömyysaste]:[Työttömät ja palveluissa olevat ]])</f>
        <v>7695832.6385536371</v>
      </c>
      <c r="AF101" s="62"/>
    </row>
    <row r="102" spans="1:32" s="45" customFormat="1" x14ac:dyDescent="0.25">
      <c r="A102" s="90">
        <v>263</v>
      </c>
      <c r="B102" s="151" t="s">
        <v>101</v>
      </c>
      <c r="C102" s="395">
        <v>7354</v>
      </c>
      <c r="D102" s="134">
        <v>333.66666666666669</v>
      </c>
      <c r="E102" s="41">
        <v>3146</v>
      </c>
      <c r="F102" s="332">
        <f t="shared" si="3"/>
        <v>0.10606060606060606</v>
      </c>
      <c r="G102" s="377">
        <f>Muut[[#This Row],[Keskim. työttömyysaste 2024, %]]/$F$12</f>
        <v>0.98228800535407201</v>
      </c>
      <c r="H102" s="166">
        <v>0</v>
      </c>
      <c r="I102" s="383">
        <v>0</v>
      </c>
      <c r="J102" s="389">
        <v>151</v>
      </c>
      <c r="K102" s="269">
        <v>1328.32</v>
      </c>
      <c r="L102" s="170">
        <f t="shared" si="4"/>
        <v>5.5363165502288609</v>
      </c>
      <c r="M102" s="377">
        <v>3.3476015487577899</v>
      </c>
      <c r="N102" s="166">
        <v>0</v>
      </c>
      <c r="O102" s="397">
        <v>0</v>
      </c>
      <c r="P102" s="269">
        <v>1841</v>
      </c>
      <c r="Q102" s="15">
        <v>246</v>
      </c>
      <c r="R102" s="158">
        <v>0.13362303096143399</v>
      </c>
      <c r="S102" s="401">
        <v>0.9406616431538295</v>
      </c>
      <c r="T102" s="482">
        <v>441.83333333333337</v>
      </c>
      <c r="U102" s="197">
        <v>536796.56461899041</v>
      </c>
      <c r="V102" s="159">
        <v>0</v>
      </c>
      <c r="W102" s="159">
        <v>0</v>
      </c>
      <c r="X102" s="159">
        <v>296426.58999999997</v>
      </c>
      <c r="Y102" s="159">
        <v>1096743.5627251111</v>
      </c>
      <c r="Z102" s="159">
        <v>0</v>
      </c>
      <c r="AA102" s="155">
        <v>0</v>
      </c>
      <c r="AB102" s="159">
        <v>210987.58457447449</v>
      </c>
      <c r="AC102" s="159">
        <v>331905.20000000007</v>
      </c>
      <c r="AD102" s="174">
        <f>SUM(Muut[[#This Row],[Työttömyysaste]:[Työttömät ja palveluissa olevat ]])</f>
        <v>2472859.5019185762</v>
      </c>
      <c r="AF102" s="62"/>
    </row>
    <row r="103" spans="1:32" s="45" customFormat="1" x14ac:dyDescent="0.25">
      <c r="A103" s="90">
        <v>265</v>
      </c>
      <c r="B103" s="151" t="s">
        <v>102</v>
      </c>
      <c r="C103" s="395">
        <v>1011</v>
      </c>
      <c r="D103" s="134">
        <v>47.583333333333336</v>
      </c>
      <c r="E103" s="41">
        <v>405</v>
      </c>
      <c r="F103" s="332">
        <f t="shared" si="3"/>
        <v>0.11748971193415639</v>
      </c>
      <c r="G103" s="377">
        <f>Muut[[#This Row],[Keskim. työttömyysaste 2024, %]]/$F$12</f>
        <v>1.0881394994054543</v>
      </c>
      <c r="H103" s="166">
        <v>0</v>
      </c>
      <c r="I103" s="383">
        <v>0</v>
      </c>
      <c r="J103" s="389">
        <v>22</v>
      </c>
      <c r="K103" s="269">
        <v>483.95</v>
      </c>
      <c r="L103" s="170">
        <f t="shared" si="4"/>
        <v>2.0890587870647797</v>
      </c>
      <c r="M103" s="377">
        <v>8.8716420872003052</v>
      </c>
      <c r="N103" s="166">
        <v>3</v>
      </c>
      <c r="O103" s="397">
        <v>86</v>
      </c>
      <c r="P103" s="269">
        <v>215</v>
      </c>
      <c r="Q103" s="15">
        <v>46</v>
      </c>
      <c r="R103" s="158">
        <v>0.21395348837209302</v>
      </c>
      <c r="S103" s="401">
        <v>1.5061613142772776</v>
      </c>
      <c r="T103" s="482">
        <v>66.25</v>
      </c>
      <c r="U103" s="197">
        <v>81749.102309028327</v>
      </c>
      <c r="V103" s="159">
        <v>0</v>
      </c>
      <c r="W103" s="159">
        <v>0</v>
      </c>
      <c r="X103" s="159">
        <v>43187.979999999996</v>
      </c>
      <c r="Y103" s="159">
        <v>399579.20318960608</v>
      </c>
      <c r="Z103" s="159">
        <v>0</v>
      </c>
      <c r="AA103" s="155">
        <v>27310.16</v>
      </c>
      <c r="AB103" s="159">
        <v>46443.237206396996</v>
      </c>
      <c r="AC103" s="159">
        <v>49767</v>
      </c>
      <c r="AD103" s="174">
        <f>SUM(Muut[[#This Row],[Työttömyysaste]:[Työttömät ja palveluissa olevat ]])</f>
        <v>648036.68270503148</v>
      </c>
      <c r="AF103" s="62"/>
    </row>
    <row r="104" spans="1:32" s="45" customFormat="1" x14ac:dyDescent="0.25">
      <c r="A104" s="90">
        <v>271</v>
      </c>
      <c r="B104" s="151" t="s">
        <v>103</v>
      </c>
      <c r="C104" s="395">
        <v>6668</v>
      </c>
      <c r="D104" s="134">
        <v>277.41666666666669</v>
      </c>
      <c r="E104" s="41">
        <v>2965</v>
      </c>
      <c r="F104" s="332">
        <f t="shared" si="3"/>
        <v>9.3563799887577292E-2</v>
      </c>
      <c r="G104" s="377">
        <f>Muut[[#This Row],[Keskim. työttömyysaste 2024, %]]/$F$12</f>
        <v>0.86654792744063502</v>
      </c>
      <c r="H104" s="166">
        <v>0</v>
      </c>
      <c r="I104" s="383">
        <v>19</v>
      </c>
      <c r="J104" s="389">
        <v>243</v>
      </c>
      <c r="K104" s="269">
        <v>480.42</v>
      </c>
      <c r="L104" s="170">
        <f t="shared" si="4"/>
        <v>13.87952208484243</v>
      </c>
      <c r="M104" s="377">
        <v>1.3353040360229322</v>
      </c>
      <c r="N104" s="166">
        <v>0</v>
      </c>
      <c r="O104" s="397">
        <v>0</v>
      </c>
      <c r="P104" s="269">
        <v>1792</v>
      </c>
      <c r="Q104" s="15">
        <v>269</v>
      </c>
      <c r="R104" s="158">
        <v>0.15011160714285715</v>
      </c>
      <c r="S104" s="401">
        <v>1.0567357289793571</v>
      </c>
      <c r="T104" s="482">
        <v>413.5</v>
      </c>
      <c r="U104" s="197">
        <v>429373.70082274143</v>
      </c>
      <c r="V104" s="159">
        <v>0</v>
      </c>
      <c r="W104" s="159">
        <v>0</v>
      </c>
      <c r="X104" s="159">
        <v>477030.87</v>
      </c>
      <c r="Y104" s="159">
        <v>396664.61575855059</v>
      </c>
      <c r="Z104" s="159">
        <v>0</v>
      </c>
      <c r="AA104" s="155">
        <v>0</v>
      </c>
      <c r="AB104" s="159">
        <v>214912.57214544778</v>
      </c>
      <c r="AC104" s="159">
        <v>310621.2</v>
      </c>
      <c r="AD104" s="174">
        <f>SUM(Muut[[#This Row],[Työttömyysaste]:[Työttömät ja palveluissa olevat ]])</f>
        <v>1828602.9587267397</v>
      </c>
      <c r="AF104" s="62"/>
    </row>
    <row r="105" spans="1:32" s="45" customFormat="1" x14ac:dyDescent="0.25">
      <c r="A105" s="90">
        <v>272</v>
      </c>
      <c r="B105" s="151" t="s">
        <v>104</v>
      </c>
      <c r="C105" s="395">
        <v>48367</v>
      </c>
      <c r="D105" s="134">
        <v>1966.75</v>
      </c>
      <c r="E105" s="41">
        <v>22213</v>
      </c>
      <c r="F105" s="332">
        <f t="shared" si="3"/>
        <v>8.8540494305136636E-2</v>
      </c>
      <c r="G105" s="377">
        <f>Muut[[#This Row],[Keskim. työttömyysaste 2024, %]]/$F$12</f>
        <v>0.82002421798681591</v>
      </c>
      <c r="H105" s="166">
        <v>1</v>
      </c>
      <c r="I105" s="383">
        <v>5731</v>
      </c>
      <c r="J105" s="389">
        <v>2717</v>
      </c>
      <c r="K105" s="269">
        <v>1446.38</v>
      </c>
      <c r="L105" s="170">
        <f t="shared" si="4"/>
        <v>33.440036504929544</v>
      </c>
      <c r="M105" s="377">
        <v>0.55422732134958741</v>
      </c>
      <c r="N105" s="166">
        <v>0</v>
      </c>
      <c r="O105" s="397">
        <v>0</v>
      </c>
      <c r="P105" s="269">
        <v>14603</v>
      </c>
      <c r="Q105" s="15">
        <v>1255</v>
      </c>
      <c r="R105" s="158">
        <v>8.5941244949667872E-2</v>
      </c>
      <c r="S105" s="401">
        <v>0.60499774707529785</v>
      </c>
      <c r="T105" s="482">
        <v>2913.75</v>
      </c>
      <c r="U105" s="197">
        <v>2947291.4945201804</v>
      </c>
      <c r="V105" s="159">
        <v>1067846.6259999999</v>
      </c>
      <c r="W105" s="159">
        <v>1681028.382</v>
      </c>
      <c r="X105" s="159">
        <v>5333715.5299999993</v>
      </c>
      <c r="Y105" s="159">
        <v>1194221.2375439252</v>
      </c>
      <c r="Z105" s="159">
        <v>0</v>
      </c>
      <c r="AA105" s="155">
        <v>0</v>
      </c>
      <c r="AB105" s="159">
        <v>892488.74400012346</v>
      </c>
      <c r="AC105" s="159">
        <v>2188809</v>
      </c>
      <c r="AD105" s="174">
        <f>SUM(Muut[[#This Row],[Työttömyysaste]:[Työttömät ja palveluissa olevat ]])</f>
        <v>15305401.014064228</v>
      </c>
      <c r="AF105" s="62"/>
    </row>
    <row r="106" spans="1:32" s="45" customFormat="1" x14ac:dyDescent="0.25">
      <c r="A106" s="90">
        <v>273</v>
      </c>
      <c r="B106" s="151" t="s">
        <v>105</v>
      </c>
      <c r="C106" s="395">
        <v>3987</v>
      </c>
      <c r="D106" s="134">
        <v>183.16666666666666</v>
      </c>
      <c r="E106" s="41">
        <v>1932</v>
      </c>
      <c r="F106" s="332">
        <f t="shared" si="3"/>
        <v>9.4806763285024145E-2</v>
      </c>
      <c r="G106" s="377">
        <f>Muut[[#This Row],[Keskim. työttömyysaste 2024, %]]/$F$12</f>
        <v>0.87805972321246484</v>
      </c>
      <c r="H106" s="166">
        <v>0</v>
      </c>
      <c r="I106" s="383">
        <v>26</v>
      </c>
      <c r="J106" s="389">
        <v>117</v>
      </c>
      <c r="K106" s="269">
        <v>2559.39</v>
      </c>
      <c r="L106" s="170">
        <f t="shared" si="4"/>
        <v>1.5577930678794558</v>
      </c>
      <c r="M106" s="377">
        <v>11.897203961234766</v>
      </c>
      <c r="N106" s="166">
        <v>0</v>
      </c>
      <c r="O106" s="397">
        <v>0</v>
      </c>
      <c r="P106" s="269">
        <v>1222</v>
      </c>
      <c r="Q106" s="15">
        <v>159</v>
      </c>
      <c r="R106" s="158">
        <v>0.13011456628477905</v>
      </c>
      <c r="S106" s="401">
        <v>0.91596322010547104</v>
      </c>
      <c r="T106" s="482">
        <v>245.5</v>
      </c>
      <c r="U106" s="197">
        <v>260146.24009325815</v>
      </c>
      <c r="V106" s="159">
        <v>0</v>
      </c>
      <c r="W106" s="159">
        <v>0</v>
      </c>
      <c r="X106" s="159">
        <v>229681.53</v>
      </c>
      <c r="Y106" s="159">
        <v>2113191.4802178862</v>
      </c>
      <c r="Z106" s="159">
        <v>0</v>
      </c>
      <c r="AA106" s="155">
        <v>0</v>
      </c>
      <c r="AB106" s="159">
        <v>111384.33343609564</v>
      </c>
      <c r="AC106" s="159">
        <v>184419.6</v>
      </c>
      <c r="AD106" s="174">
        <f>SUM(Muut[[#This Row],[Työttömyysaste]:[Työttömät ja palveluissa olevat ]])</f>
        <v>2898823.1837472399</v>
      </c>
      <c r="AF106" s="62"/>
    </row>
    <row r="107" spans="1:32" s="45" customFormat="1" x14ac:dyDescent="0.25">
      <c r="A107" s="90">
        <v>275</v>
      </c>
      <c r="B107" s="151" t="s">
        <v>106</v>
      </c>
      <c r="C107" s="395">
        <v>2441</v>
      </c>
      <c r="D107" s="134">
        <v>112</v>
      </c>
      <c r="E107" s="41">
        <v>1068</v>
      </c>
      <c r="F107" s="332">
        <f t="shared" si="3"/>
        <v>0.10486891385767791</v>
      </c>
      <c r="G107" s="377">
        <f>Muut[[#This Row],[Keskim. työttömyysaste 2024, %]]/$F$12</f>
        <v>0.97125106147368911</v>
      </c>
      <c r="H107" s="166">
        <v>0</v>
      </c>
      <c r="I107" s="383">
        <v>0</v>
      </c>
      <c r="J107" s="389">
        <v>55</v>
      </c>
      <c r="K107" s="269">
        <v>512.94000000000005</v>
      </c>
      <c r="L107" s="170">
        <f t="shared" si="4"/>
        <v>4.7588411900027285</v>
      </c>
      <c r="M107" s="377">
        <v>3.8945157272518465</v>
      </c>
      <c r="N107" s="166">
        <v>0</v>
      </c>
      <c r="O107" s="397">
        <v>0</v>
      </c>
      <c r="P107" s="269">
        <v>594</v>
      </c>
      <c r="Q107" s="15">
        <v>67</v>
      </c>
      <c r="R107" s="158">
        <v>0.11279461279461279</v>
      </c>
      <c r="S107" s="401">
        <v>0.79403651486474103</v>
      </c>
      <c r="T107" s="482">
        <v>160.91666666666666</v>
      </c>
      <c r="U107" s="197">
        <v>176175.9196289661</v>
      </c>
      <c r="V107" s="159">
        <v>0</v>
      </c>
      <c r="W107" s="159">
        <v>0</v>
      </c>
      <c r="X107" s="159">
        <v>107969.95</v>
      </c>
      <c r="Y107" s="159">
        <v>423515.14925937925</v>
      </c>
      <c r="Z107" s="159">
        <v>0</v>
      </c>
      <c r="AA107" s="155">
        <v>0</v>
      </c>
      <c r="AB107" s="159">
        <v>59116.415549937403</v>
      </c>
      <c r="AC107" s="159">
        <v>120880.6</v>
      </c>
      <c r="AD107" s="174">
        <f>SUM(Muut[[#This Row],[Työttömyysaste]:[Työttömät ja palveluissa olevat ]])</f>
        <v>887658.03443828272</v>
      </c>
      <c r="AF107" s="62"/>
    </row>
    <row r="108" spans="1:32" s="45" customFormat="1" x14ac:dyDescent="0.25">
      <c r="A108" s="90">
        <v>276</v>
      </c>
      <c r="B108" s="151" t="s">
        <v>107</v>
      </c>
      <c r="C108" s="395">
        <v>15071</v>
      </c>
      <c r="D108" s="134">
        <v>659.83333333333337</v>
      </c>
      <c r="E108" s="41">
        <v>7463</v>
      </c>
      <c r="F108" s="332">
        <f t="shared" si="3"/>
        <v>8.8413953280628885E-2</v>
      </c>
      <c r="G108" s="377">
        <f>Muut[[#This Row],[Keskim. työttömyysaste 2024, %]]/$F$12</f>
        <v>0.81885224909868648</v>
      </c>
      <c r="H108" s="166">
        <v>0</v>
      </c>
      <c r="I108" s="383">
        <v>10</v>
      </c>
      <c r="J108" s="389">
        <v>359</v>
      </c>
      <c r="K108" s="269">
        <v>799.82</v>
      </c>
      <c r="L108" s="170">
        <f t="shared" si="4"/>
        <v>18.842989672676349</v>
      </c>
      <c r="M108" s="377">
        <v>0.98356907157011375</v>
      </c>
      <c r="N108" s="166">
        <v>0</v>
      </c>
      <c r="O108" s="397">
        <v>0</v>
      </c>
      <c r="P108" s="269">
        <v>5208</v>
      </c>
      <c r="Q108" s="15">
        <v>327</v>
      </c>
      <c r="R108" s="158">
        <v>6.2788018433179729E-2</v>
      </c>
      <c r="S108" s="401">
        <v>0.44200674213694657</v>
      </c>
      <c r="T108" s="482">
        <v>910.16666666666674</v>
      </c>
      <c r="U108" s="197">
        <v>917053.932112618</v>
      </c>
      <c r="V108" s="159">
        <v>0</v>
      </c>
      <c r="W108" s="159">
        <v>0</v>
      </c>
      <c r="X108" s="159">
        <v>704749.30999999994</v>
      </c>
      <c r="Y108" s="159">
        <v>660381.1102285583</v>
      </c>
      <c r="Z108" s="159">
        <v>0</v>
      </c>
      <c r="AA108" s="155">
        <v>0</v>
      </c>
      <c r="AB108" s="159">
        <v>203175.25012775059</v>
      </c>
      <c r="AC108" s="159">
        <v>683717.20000000007</v>
      </c>
      <c r="AD108" s="174">
        <f>SUM(Muut[[#This Row],[Työttömyysaste]:[Työttömät ja palveluissa olevat ]])</f>
        <v>3169076.8024689266</v>
      </c>
      <c r="AF108" s="62"/>
    </row>
    <row r="109" spans="1:32" s="45" customFormat="1" x14ac:dyDescent="0.25">
      <c r="A109" s="90">
        <v>280</v>
      </c>
      <c r="B109" s="151" t="s">
        <v>108</v>
      </c>
      <c r="C109" s="395">
        <v>1986</v>
      </c>
      <c r="D109" s="134">
        <v>58.416666666666664</v>
      </c>
      <c r="E109" s="41">
        <v>942</v>
      </c>
      <c r="F109" s="332">
        <f t="shared" si="3"/>
        <v>6.2013446567586693E-2</v>
      </c>
      <c r="G109" s="377">
        <f>Muut[[#This Row],[Keskim. työttömyysaste 2024, %]]/$F$12</f>
        <v>0.57434203892062852</v>
      </c>
      <c r="H109" s="384">
        <v>3</v>
      </c>
      <c r="I109" s="383">
        <v>1656</v>
      </c>
      <c r="J109" s="389">
        <v>259</v>
      </c>
      <c r="K109" s="269">
        <v>236.26</v>
      </c>
      <c r="L109" s="170">
        <f t="shared" si="4"/>
        <v>8.4059933971048846</v>
      </c>
      <c r="M109" s="377">
        <v>2.2047818719846504</v>
      </c>
      <c r="N109" s="166">
        <v>0</v>
      </c>
      <c r="O109" s="397">
        <v>0</v>
      </c>
      <c r="P109" s="269">
        <v>554</v>
      </c>
      <c r="Q109" s="15">
        <v>100</v>
      </c>
      <c r="R109" s="158">
        <v>0.18050541516245489</v>
      </c>
      <c r="S109" s="401">
        <v>1.270698016675619</v>
      </c>
      <c r="T109" s="482">
        <v>78.666666666666657</v>
      </c>
      <c r="U109" s="197">
        <v>84761.202827613131</v>
      </c>
      <c r="V109" s="159">
        <v>43846.907999999996</v>
      </c>
      <c r="W109" s="159">
        <v>485741.23200000002</v>
      </c>
      <c r="X109" s="159">
        <v>508440.31</v>
      </c>
      <c r="Y109" s="159">
        <v>195070.94234027551</v>
      </c>
      <c r="Z109" s="159">
        <v>0</v>
      </c>
      <c r="AA109" s="155">
        <v>0</v>
      </c>
      <c r="AB109" s="159">
        <v>76969.990964092271</v>
      </c>
      <c r="AC109" s="159">
        <v>59094.399999999994</v>
      </c>
      <c r="AD109" s="174">
        <f>SUM(Muut[[#This Row],[Työttömyysaste]:[Työttömät ja palveluissa olevat ]])</f>
        <v>1453924.9861319808</v>
      </c>
      <c r="AF109" s="62"/>
    </row>
    <row r="110" spans="1:32" s="45" customFormat="1" x14ac:dyDescent="0.25">
      <c r="A110" s="90">
        <v>284</v>
      </c>
      <c r="B110" s="151" t="s">
        <v>109</v>
      </c>
      <c r="C110" s="395">
        <v>2186</v>
      </c>
      <c r="D110" s="134">
        <v>69.166666666666671</v>
      </c>
      <c r="E110" s="41">
        <v>937</v>
      </c>
      <c r="F110" s="332">
        <f t="shared" si="3"/>
        <v>7.3817146922803278E-2</v>
      </c>
      <c r="G110" s="377">
        <f>Muut[[#This Row],[Keskim. työttömyysaste 2024, %]]/$F$12</f>
        <v>0.6836628669677296</v>
      </c>
      <c r="H110" s="166">
        <v>0</v>
      </c>
      <c r="I110" s="383">
        <v>9</v>
      </c>
      <c r="J110" s="389">
        <v>100</v>
      </c>
      <c r="K110" s="269">
        <v>191.5</v>
      </c>
      <c r="L110" s="170">
        <f t="shared" si="4"/>
        <v>11.41514360313316</v>
      </c>
      <c r="M110" s="377">
        <v>1.623578511344578</v>
      </c>
      <c r="N110" s="166">
        <v>0</v>
      </c>
      <c r="O110" s="397">
        <v>0</v>
      </c>
      <c r="P110" s="269">
        <v>575</v>
      </c>
      <c r="Q110" s="15">
        <v>96</v>
      </c>
      <c r="R110" s="158">
        <v>0.16695652173913045</v>
      </c>
      <c r="S110" s="401">
        <v>1.1753183185891498</v>
      </c>
      <c r="T110" s="482">
        <v>104</v>
      </c>
      <c r="U110" s="197">
        <v>111055.33099059717</v>
      </c>
      <c r="V110" s="159">
        <v>0</v>
      </c>
      <c r="W110" s="159">
        <v>0</v>
      </c>
      <c r="X110" s="159">
        <v>196309</v>
      </c>
      <c r="Y110" s="159">
        <v>158114.30397935645</v>
      </c>
      <c r="Z110" s="159">
        <v>0</v>
      </c>
      <c r="AA110" s="155">
        <v>0</v>
      </c>
      <c r="AB110" s="159">
        <v>78361.998255294384</v>
      </c>
      <c r="AC110" s="159">
        <v>78124.800000000003</v>
      </c>
      <c r="AD110" s="174">
        <f>SUM(Muut[[#This Row],[Työttömyysaste]:[Työttömät ja palveluissa olevat ]])</f>
        <v>621965.43322524801</v>
      </c>
      <c r="AF110" s="62"/>
    </row>
    <row r="111" spans="1:32" s="45" customFormat="1" x14ac:dyDescent="0.25">
      <c r="A111" s="90">
        <v>285</v>
      </c>
      <c r="B111" s="151" t="s">
        <v>110</v>
      </c>
      <c r="C111" s="395">
        <v>50210</v>
      </c>
      <c r="D111" s="134">
        <v>3125</v>
      </c>
      <c r="E111" s="41">
        <v>22544</v>
      </c>
      <c r="F111" s="332">
        <f t="shared" si="3"/>
        <v>0.13861781405251952</v>
      </c>
      <c r="G111" s="377">
        <f>Muut[[#This Row],[Keskim. työttömyysaste 2024, %]]/$F$12</f>
        <v>1.2838189515378013</v>
      </c>
      <c r="H111" s="166">
        <v>0</v>
      </c>
      <c r="I111" s="383">
        <v>477</v>
      </c>
      <c r="J111" s="389">
        <v>5569</v>
      </c>
      <c r="K111" s="269">
        <v>272.13</v>
      </c>
      <c r="L111" s="170">
        <f t="shared" si="4"/>
        <v>184.5074045492963</v>
      </c>
      <c r="M111" s="377">
        <v>0.10044790290791722</v>
      </c>
      <c r="N111" s="166">
        <v>3</v>
      </c>
      <c r="O111" s="397">
        <v>448</v>
      </c>
      <c r="P111" s="269">
        <v>14779</v>
      </c>
      <c r="Q111" s="15">
        <v>2470</v>
      </c>
      <c r="R111" s="158">
        <v>0.16712903444076055</v>
      </c>
      <c r="S111" s="401">
        <v>1.1765327505640324</v>
      </c>
      <c r="T111" s="482">
        <v>4286.333333333333</v>
      </c>
      <c r="U111" s="197">
        <v>4790063.4375593439</v>
      </c>
      <c r="V111" s="159">
        <v>0</v>
      </c>
      <c r="W111" s="159">
        <v>0</v>
      </c>
      <c r="X111" s="159">
        <v>10932448.209999999</v>
      </c>
      <c r="Y111" s="159">
        <v>224687.44408304061</v>
      </c>
      <c r="Z111" s="159">
        <v>0</v>
      </c>
      <c r="AA111" s="155">
        <v>142266.88</v>
      </c>
      <c r="AB111" s="159">
        <v>1801748.1368775121</v>
      </c>
      <c r="AC111" s="159">
        <v>3219893.6</v>
      </c>
      <c r="AD111" s="174">
        <f>SUM(Muut[[#This Row],[Työttömyysaste]:[Työttömät ja palveluissa olevat ]])</f>
        <v>21111107.708519898</v>
      </c>
      <c r="AF111" s="62"/>
    </row>
    <row r="112" spans="1:32" s="45" customFormat="1" x14ac:dyDescent="0.25">
      <c r="A112" s="90">
        <v>286</v>
      </c>
      <c r="B112" s="151" t="s">
        <v>111</v>
      </c>
      <c r="C112" s="395">
        <v>78386</v>
      </c>
      <c r="D112" s="134">
        <v>4156.75</v>
      </c>
      <c r="E112" s="41">
        <v>35228</v>
      </c>
      <c r="F112" s="332">
        <f t="shared" si="3"/>
        <v>0.11799562847734757</v>
      </c>
      <c r="G112" s="377">
        <f>Muut[[#This Row],[Keskim. työttömyysaste 2024, %]]/$F$12</f>
        <v>1.0928250822108452</v>
      </c>
      <c r="H112" s="166">
        <v>0</v>
      </c>
      <c r="I112" s="383">
        <v>279</v>
      </c>
      <c r="J112" s="389">
        <v>4632</v>
      </c>
      <c r="K112" s="269">
        <v>2557.61</v>
      </c>
      <c r="L112" s="170">
        <f t="shared" si="4"/>
        <v>30.648144165842329</v>
      </c>
      <c r="M112" s="377">
        <v>0.60471465279177206</v>
      </c>
      <c r="N112" s="166">
        <v>0</v>
      </c>
      <c r="O112" s="397">
        <v>0</v>
      </c>
      <c r="P112" s="269">
        <v>22342</v>
      </c>
      <c r="Q112" s="15">
        <v>2890</v>
      </c>
      <c r="R112" s="158">
        <v>0.12935278847014592</v>
      </c>
      <c r="S112" s="401">
        <v>0.91060055795303296</v>
      </c>
      <c r="T112" s="482">
        <v>5570.583333333333</v>
      </c>
      <c r="U112" s="197">
        <v>6365557.1081064651</v>
      </c>
      <c r="V112" s="159">
        <v>0</v>
      </c>
      <c r="W112" s="159">
        <v>0</v>
      </c>
      <c r="X112" s="159">
        <v>9093032.879999999</v>
      </c>
      <c r="Y112" s="159">
        <v>2111721.8015699317</v>
      </c>
      <c r="Z112" s="159">
        <v>0</v>
      </c>
      <c r="AA112" s="155">
        <v>0</v>
      </c>
      <c r="AB112" s="159">
        <v>2177039.2277390468</v>
      </c>
      <c r="AC112" s="159">
        <v>4184622.2</v>
      </c>
      <c r="AD112" s="174">
        <f>SUM(Muut[[#This Row],[Työttömyysaste]:[Työttömät ja palveluissa olevat ]])</f>
        <v>23931973.217415441</v>
      </c>
      <c r="AF112" s="62"/>
    </row>
    <row r="113" spans="1:32" s="45" customFormat="1" x14ac:dyDescent="0.25">
      <c r="A113" s="90">
        <v>287</v>
      </c>
      <c r="B113" s="151" t="s">
        <v>112</v>
      </c>
      <c r="C113" s="395">
        <v>6121</v>
      </c>
      <c r="D113" s="134">
        <v>167</v>
      </c>
      <c r="E113" s="41">
        <v>2591</v>
      </c>
      <c r="F113" s="332">
        <f t="shared" si="3"/>
        <v>6.445387881126978E-2</v>
      </c>
      <c r="G113" s="377">
        <f>Muut[[#This Row],[Keskim. työttömyysaste 2024, %]]/$F$12</f>
        <v>0.59694427937434968</v>
      </c>
      <c r="H113" s="166">
        <v>3</v>
      </c>
      <c r="I113" s="383">
        <v>3220</v>
      </c>
      <c r="J113" s="389">
        <v>444</v>
      </c>
      <c r="K113" s="269">
        <v>683.21</v>
      </c>
      <c r="L113" s="170">
        <f t="shared" si="4"/>
        <v>8.959177997980122</v>
      </c>
      <c r="M113" s="377">
        <v>2.0686475770587363</v>
      </c>
      <c r="N113" s="166">
        <v>0</v>
      </c>
      <c r="O113" s="397">
        <v>0</v>
      </c>
      <c r="P113" s="269">
        <v>1457</v>
      </c>
      <c r="Q113" s="15">
        <v>262</v>
      </c>
      <c r="R113" s="158">
        <v>0.17982155113246398</v>
      </c>
      <c r="S113" s="401">
        <v>1.2658838416227367</v>
      </c>
      <c r="T113" s="482">
        <v>228.91666666666666</v>
      </c>
      <c r="U113" s="197">
        <v>271521.00685928483</v>
      </c>
      <c r="V113" s="159">
        <v>135139.43799999999</v>
      </c>
      <c r="W113" s="159">
        <v>944496.84</v>
      </c>
      <c r="X113" s="159">
        <v>871611.96</v>
      </c>
      <c r="Y113" s="159">
        <v>564100.64554431417</v>
      </c>
      <c r="Z113" s="159">
        <v>0</v>
      </c>
      <c r="AA113" s="155">
        <v>0</v>
      </c>
      <c r="AB113" s="159">
        <v>236328.48733446954</v>
      </c>
      <c r="AC113" s="159">
        <v>171962.2</v>
      </c>
      <c r="AD113" s="174">
        <f>SUM(Muut[[#This Row],[Työttömyysaste]:[Työttömät ja palveluissa olevat ]])</f>
        <v>3195160.5777380685</v>
      </c>
      <c r="AF113" s="62"/>
    </row>
    <row r="114" spans="1:32" s="45" customFormat="1" x14ac:dyDescent="0.25">
      <c r="A114" s="90">
        <v>288</v>
      </c>
      <c r="B114" s="151" t="s">
        <v>113</v>
      </c>
      <c r="C114" s="395">
        <v>6342</v>
      </c>
      <c r="D114" s="134">
        <v>142.25</v>
      </c>
      <c r="E114" s="41">
        <v>2949</v>
      </c>
      <c r="F114" s="332">
        <f t="shared" si="3"/>
        <v>4.8236690403526621E-2</v>
      </c>
      <c r="G114" s="377">
        <f>Muut[[#This Row],[Keskim. työttömyysaste 2024, %]]/$F$12</f>
        <v>0.44674761121284234</v>
      </c>
      <c r="H114" s="166">
        <v>3</v>
      </c>
      <c r="I114" s="383">
        <v>4784</v>
      </c>
      <c r="J114" s="389">
        <v>327</v>
      </c>
      <c r="K114" s="269">
        <v>712.98</v>
      </c>
      <c r="L114" s="170">
        <f t="shared" si="4"/>
        <v>8.8950601699907423</v>
      </c>
      <c r="M114" s="377">
        <v>2.0835589084023933</v>
      </c>
      <c r="N114" s="166">
        <v>0</v>
      </c>
      <c r="O114" s="397">
        <v>0</v>
      </c>
      <c r="P114" s="269">
        <v>1836</v>
      </c>
      <c r="Q114" s="15">
        <v>232</v>
      </c>
      <c r="R114" s="158">
        <v>0.12636165577342048</v>
      </c>
      <c r="S114" s="401">
        <v>0.88954397977823496</v>
      </c>
      <c r="T114" s="482">
        <v>211.25</v>
      </c>
      <c r="U114" s="197">
        <v>210540.5426616733</v>
      </c>
      <c r="V114" s="159">
        <v>140018.67600000001</v>
      </c>
      <c r="W114" s="159">
        <v>1403252.4480000001</v>
      </c>
      <c r="X114" s="159">
        <v>641930.42999999993</v>
      </c>
      <c r="Y114" s="159">
        <v>588680.60810026934</v>
      </c>
      <c r="Z114" s="159">
        <v>0</v>
      </c>
      <c r="AA114" s="155">
        <v>0</v>
      </c>
      <c r="AB114" s="159">
        <v>172065.38155248377</v>
      </c>
      <c r="AC114" s="159">
        <v>158691</v>
      </c>
      <c r="AD114" s="174">
        <f>SUM(Muut[[#This Row],[Työttömyysaste]:[Työttömät ja palveluissa olevat ]])</f>
        <v>3315179.0863144267</v>
      </c>
      <c r="AF114" s="62"/>
    </row>
    <row r="115" spans="1:32" s="45" customFormat="1" x14ac:dyDescent="0.25">
      <c r="A115" s="90">
        <v>290</v>
      </c>
      <c r="B115" s="151" t="s">
        <v>114</v>
      </c>
      <c r="C115" s="395">
        <v>7483</v>
      </c>
      <c r="D115" s="134">
        <v>325.25</v>
      </c>
      <c r="E115" s="41">
        <v>3015</v>
      </c>
      <c r="F115" s="332">
        <f t="shared" si="3"/>
        <v>0.10787728026533996</v>
      </c>
      <c r="G115" s="377">
        <f>Muut[[#This Row],[Keskim. työttömyysaste 2024, %]]/$F$12</f>
        <v>0.9991132654315652</v>
      </c>
      <c r="H115" s="166">
        <v>0</v>
      </c>
      <c r="I115" s="383">
        <v>5</v>
      </c>
      <c r="J115" s="389">
        <v>253</v>
      </c>
      <c r="K115" s="269">
        <v>4807.3</v>
      </c>
      <c r="L115" s="170">
        <f t="shared" si="4"/>
        <v>1.5565910178270546</v>
      </c>
      <c r="M115" s="377">
        <v>11.906391367869679</v>
      </c>
      <c r="N115" s="166">
        <v>0</v>
      </c>
      <c r="O115" s="397">
        <v>0</v>
      </c>
      <c r="P115" s="269">
        <v>1741</v>
      </c>
      <c r="Q115" s="15">
        <v>191</v>
      </c>
      <c r="R115" s="158">
        <v>0.10970706490522689</v>
      </c>
      <c r="S115" s="401">
        <v>0.77230120583867856</v>
      </c>
      <c r="T115" s="482">
        <v>462.58333333333337</v>
      </c>
      <c r="U115" s="197">
        <v>555568.65084182529</v>
      </c>
      <c r="V115" s="159">
        <v>0</v>
      </c>
      <c r="W115" s="159">
        <v>0</v>
      </c>
      <c r="X115" s="159">
        <v>496661.76999999996</v>
      </c>
      <c r="Y115" s="159">
        <v>3969205.7102870005</v>
      </c>
      <c r="Z115" s="159">
        <v>0</v>
      </c>
      <c r="AA115" s="155">
        <v>0</v>
      </c>
      <c r="AB115" s="159">
        <v>176263.46266037037</v>
      </c>
      <c r="AC115" s="159">
        <v>347492.60000000003</v>
      </c>
      <c r="AD115" s="174">
        <f>SUM(Muut[[#This Row],[Työttömyysaste]:[Työttömät ja palveluissa olevat ]])</f>
        <v>5545192.1937891953</v>
      </c>
      <c r="AF115" s="62"/>
    </row>
    <row r="116" spans="1:32" s="45" customFormat="1" x14ac:dyDescent="0.25">
      <c r="A116" s="90">
        <v>291</v>
      </c>
      <c r="B116" s="151" t="s">
        <v>115</v>
      </c>
      <c r="C116" s="395">
        <v>2038</v>
      </c>
      <c r="D116" s="134">
        <v>73.25</v>
      </c>
      <c r="E116" s="41">
        <v>761</v>
      </c>
      <c r="F116" s="332">
        <f t="shared" si="3"/>
        <v>9.6254927726675432E-2</v>
      </c>
      <c r="G116" s="377">
        <f>Muut[[#This Row],[Keskim. työttömyysaste 2024, %]]/$F$12</f>
        <v>0.89147200335728571</v>
      </c>
      <c r="H116" s="166">
        <v>0</v>
      </c>
      <c r="I116" s="383">
        <v>10</v>
      </c>
      <c r="J116" s="389">
        <v>48</v>
      </c>
      <c r="K116" s="269">
        <v>660.93</v>
      </c>
      <c r="L116" s="170">
        <f t="shared" si="4"/>
        <v>3.0835338084214667</v>
      </c>
      <c r="M116" s="377">
        <v>6.0104357563205024</v>
      </c>
      <c r="N116" s="166">
        <v>3</v>
      </c>
      <c r="O116" s="397">
        <v>171</v>
      </c>
      <c r="P116" s="269">
        <v>437</v>
      </c>
      <c r="Q116" s="15">
        <v>68</v>
      </c>
      <c r="R116" s="158">
        <v>0.15560640732265446</v>
      </c>
      <c r="S116" s="401">
        <v>1.0954172925447119</v>
      </c>
      <c r="T116" s="482">
        <v>102.58333333333333</v>
      </c>
      <c r="U116" s="197">
        <v>135007.88995260003</v>
      </c>
      <c r="V116" s="159">
        <v>0</v>
      </c>
      <c r="W116" s="159">
        <v>0</v>
      </c>
      <c r="X116" s="159">
        <v>94228.319999999992</v>
      </c>
      <c r="Y116" s="159">
        <v>545704.89258003177</v>
      </c>
      <c r="Z116" s="159">
        <v>0</v>
      </c>
      <c r="AA116" s="155">
        <v>54302.76</v>
      </c>
      <c r="AB116" s="159">
        <v>68090.043487286748</v>
      </c>
      <c r="AC116" s="159">
        <v>77060.600000000006</v>
      </c>
      <c r="AD116" s="174">
        <f>SUM(Muut[[#This Row],[Työttömyysaste]:[Työttömät ja palveluissa olevat ]])</f>
        <v>974394.50601991848</v>
      </c>
      <c r="AF116" s="62"/>
    </row>
    <row r="117" spans="1:32" s="45" customFormat="1" x14ac:dyDescent="0.25">
      <c r="A117" s="151">
        <v>297</v>
      </c>
      <c r="B117" s="151" t="s">
        <v>116</v>
      </c>
      <c r="C117" s="395">
        <v>125666</v>
      </c>
      <c r="D117" s="134">
        <v>6632.833333333333</v>
      </c>
      <c r="E117" s="41">
        <v>59661</v>
      </c>
      <c r="F117" s="332">
        <f t="shared" si="3"/>
        <v>0.11117536302330389</v>
      </c>
      <c r="G117" s="377">
        <f>Muut[[#This Row],[Keskim. työttömyysaste 2024, %]]/$F$12</f>
        <v>1.0296586984075167</v>
      </c>
      <c r="H117" s="166">
        <v>0</v>
      </c>
      <c r="I117" s="383">
        <v>131</v>
      </c>
      <c r="J117" s="389">
        <v>8391</v>
      </c>
      <c r="K117" s="269">
        <v>3241.73</v>
      </c>
      <c r="L117" s="170">
        <f t="shared" si="4"/>
        <v>38.765103818023093</v>
      </c>
      <c r="M117" s="377">
        <v>0.478094472414202</v>
      </c>
      <c r="N117" s="166">
        <v>3</v>
      </c>
      <c r="O117" s="397">
        <v>808</v>
      </c>
      <c r="P117" s="269">
        <v>39007</v>
      </c>
      <c r="Q117" s="15">
        <v>3755</v>
      </c>
      <c r="R117" s="158">
        <v>9.6264772989463426E-2</v>
      </c>
      <c r="S117" s="401">
        <v>0.67767194686845678</v>
      </c>
      <c r="T117" s="482">
        <v>8644.5</v>
      </c>
      <c r="U117" s="197">
        <v>9615200.5174600109</v>
      </c>
      <c r="V117" s="159">
        <v>0</v>
      </c>
      <c r="W117" s="159">
        <v>0</v>
      </c>
      <c r="X117" s="159">
        <v>16472288.189999999</v>
      </c>
      <c r="Y117" s="159">
        <v>2676573.7996814582</v>
      </c>
      <c r="Z117" s="159">
        <v>0</v>
      </c>
      <c r="AA117" s="155">
        <v>256588.48</v>
      </c>
      <c r="AB117" s="159">
        <v>2597389.8476927304</v>
      </c>
      <c r="AC117" s="159">
        <v>6493748.4000000004</v>
      </c>
      <c r="AD117" s="174">
        <f>SUM(Muut[[#This Row],[Työttömyysaste]:[Työttömät ja palveluissa olevat ]])</f>
        <v>38111789.234834202</v>
      </c>
      <c r="AF117" s="62"/>
    </row>
    <row r="118" spans="1:32" s="45" customFormat="1" x14ac:dyDescent="0.25">
      <c r="A118" s="90">
        <v>300</v>
      </c>
      <c r="B118" s="151" t="s">
        <v>117</v>
      </c>
      <c r="C118" s="395">
        <v>3335</v>
      </c>
      <c r="D118" s="134">
        <v>72.916666666666671</v>
      </c>
      <c r="E118" s="41">
        <v>1446</v>
      </c>
      <c r="F118" s="332">
        <f t="shared" si="3"/>
        <v>5.0426463808206548E-2</v>
      </c>
      <c r="G118" s="377">
        <f>Muut[[#This Row],[Keskim. työttömyysaste 2024, %]]/$F$12</f>
        <v>0.46702835662581221</v>
      </c>
      <c r="H118" s="166">
        <v>0</v>
      </c>
      <c r="I118" s="383">
        <v>6</v>
      </c>
      <c r="J118" s="389">
        <v>83</v>
      </c>
      <c r="K118" s="269">
        <v>462.37</v>
      </c>
      <c r="L118" s="170">
        <f t="shared" si="4"/>
        <v>7.2128382031706213</v>
      </c>
      <c r="M118" s="377">
        <v>2.5694991813087684</v>
      </c>
      <c r="N118" s="166">
        <v>0</v>
      </c>
      <c r="O118" s="397">
        <v>0</v>
      </c>
      <c r="P118" s="269">
        <v>865</v>
      </c>
      <c r="Q118" s="15">
        <v>108</v>
      </c>
      <c r="R118" s="158">
        <v>0.12485549132947976</v>
      </c>
      <c r="S118" s="401">
        <v>0.87894108362700141</v>
      </c>
      <c r="T118" s="482">
        <v>96.666666666666671</v>
      </c>
      <c r="U118" s="197">
        <v>115740.7653981818</v>
      </c>
      <c r="V118" s="159">
        <v>0</v>
      </c>
      <c r="W118" s="159">
        <v>0</v>
      </c>
      <c r="X118" s="159">
        <v>162936.47</v>
      </c>
      <c r="Y118" s="159">
        <v>381761.4137385643</v>
      </c>
      <c r="Z118" s="159">
        <v>0</v>
      </c>
      <c r="AA118" s="155">
        <v>0</v>
      </c>
      <c r="AB118" s="159">
        <v>89403.689673829518</v>
      </c>
      <c r="AC118" s="159">
        <v>72616.000000000015</v>
      </c>
      <c r="AD118" s="174">
        <f>SUM(Muut[[#This Row],[Työttömyysaste]:[Työttömät ja palveluissa olevat ]])</f>
        <v>822458.33881057554</v>
      </c>
      <c r="AF118" s="62"/>
    </row>
    <row r="119" spans="1:32" s="45" customFormat="1" x14ac:dyDescent="0.25">
      <c r="A119" s="90">
        <v>301</v>
      </c>
      <c r="B119" s="151" t="s">
        <v>118</v>
      </c>
      <c r="C119" s="395">
        <v>19509</v>
      </c>
      <c r="D119" s="134">
        <v>615.16666666666663</v>
      </c>
      <c r="E119" s="41">
        <v>8483</v>
      </c>
      <c r="F119" s="332">
        <f t="shared" si="3"/>
        <v>7.2517584187983805E-2</v>
      </c>
      <c r="G119" s="377">
        <f>Muut[[#This Row],[Keskim. työttömyysaste 2024, %]]/$F$12</f>
        <v>0.67162687232247131</v>
      </c>
      <c r="H119" s="166">
        <v>0</v>
      </c>
      <c r="I119" s="383">
        <v>81</v>
      </c>
      <c r="J119" s="389">
        <v>643</v>
      </c>
      <c r="K119" s="269">
        <v>1724.77</v>
      </c>
      <c r="L119" s="170">
        <f t="shared" si="4"/>
        <v>11.311073360506038</v>
      </c>
      <c r="M119" s="377">
        <v>1.6385166347405218</v>
      </c>
      <c r="N119" s="166">
        <v>0</v>
      </c>
      <c r="O119" s="397">
        <v>0</v>
      </c>
      <c r="P119" s="269">
        <v>5280</v>
      </c>
      <c r="Q119" s="15">
        <v>651</v>
      </c>
      <c r="R119" s="158">
        <v>0.12329545454545454</v>
      </c>
      <c r="S119" s="401">
        <v>0.86795894414039509</v>
      </c>
      <c r="T119" s="482">
        <v>940.08333333333326</v>
      </c>
      <c r="U119" s="197">
        <v>973666.73854045605</v>
      </c>
      <c r="V119" s="159">
        <v>0</v>
      </c>
      <c r="W119" s="159">
        <v>0</v>
      </c>
      <c r="X119" s="159">
        <v>1262266.8699999999</v>
      </c>
      <c r="Y119" s="159">
        <v>1424077.326759659</v>
      </c>
      <c r="Z119" s="159">
        <v>0</v>
      </c>
      <c r="AA119" s="155">
        <v>0</v>
      </c>
      <c r="AB119" s="159">
        <v>516456.83675766649</v>
      </c>
      <c r="AC119" s="159">
        <v>706190.6</v>
      </c>
      <c r="AD119" s="174">
        <f>SUM(Muut[[#This Row],[Työttömyysaste]:[Työttömät ja palveluissa olevat ]])</f>
        <v>4882658.3720577806</v>
      </c>
      <c r="AF119" s="62"/>
    </row>
    <row r="120" spans="1:32" s="45" customFormat="1" x14ac:dyDescent="0.25">
      <c r="A120" s="90">
        <v>304</v>
      </c>
      <c r="B120" s="151" t="s">
        <v>119</v>
      </c>
      <c r="C120" s="395">
        <v>970</v>
      </c>
      <c r="D120" s="134">
        <v>36.333333333333336</v>
      </c>
      <c r="E120" s="41">
        <v>400</v>
      </c>
      <c r="F120" s="332">
        <f t="shared" si="3"/>
        <v>9.0833333333333335E-2</v>
      </c>
      <c r="G120" s="377">
        <f>Muut[[#This Row],[Keskim. työttömyysaste 2024, %]]/$F$12</f>
        <v>0.8412595131568088</v>
      </c>
      <c r="H120" s="166">
        <v>0</v>
      </c>
      <c r="I120" s="383">
        <v>18</v>
      </c>
      <c r="J120" s="389">
        <v>50</v>
      </c>
      <c r="K120" s="269">
        <v>166.76</v>
      </c>
      <c r="L120" s="170">
        <f t="shared" si="4"/>
        <v>5.8167426241304874</v>
      </c>
      <c r="M120" s="377">
        <v>3.186213153230236</v>
      </c>
      <c r="N120" s="166">
        <v>1</v>
      </c>
      <c r="O120" s="397">
        <v>0</v>
      </c>
      <c r="P120" s="269">
        <v>223</v>
      </c>
      <c r="Q120" s="15">
        <v>37</v>
      </c>
      <c r="R120" s="158">
        <v>0.16591928251121077</v>
      </c>
      <c r="S120" s="401">
        <v>1.1680164998124141</v>
      </c>
      <c r="T120" s="482">
        <v>51.75</v>
      </c>
      <c r="U120" s="197">
        <v>60638.574590001983</v>
      </c>
      <c r="V120" s="159">
        <v>0</v>
      </c>
      <c r="W120" s="159">
        <v>0</v>
      </c>
      <c r="X120" s="159">
        <v>98154.5</v>
      </c>
      <c r="Y120" s="159">
        <v>137687.42209711479</v>
      </c>
      <c r="Z120" s="159">
        <v>421106.1</v>
      </c>
      <c r="AA120" s="155">
        <v>0</v>
      </c>
      <c r="AB120" s="159">
        <v>34555.768146950271</v>
      </c>
      <c r="AC120" s="159">
        <v>38874.600000000006</v>
      </c>
      <c r="AD120" s="174">
        <f>SUM(Muut[[#This Row],[Työttömyysaste]:[Työttömät ja palveluissa olevat ]])</f>
        <v>791016.96483406704</v>
      </c>
      <c r="AF120" s="62"/>
    </row>
    <row r="121" spans="1:32" s="45" customFormat="1" x14ac:dyDescent="0.25">
      <c r="A121" s="90">
        <v>305</v>
      </c>
      <c r="B121" s="151" t="s">
        <v>120</v>
      </c>
      <c r="C121" s="395">
        <v>14876</v>
      </c>
      <c r="D121" s="134">
        <v>728.58333333333337</v>
      </c>
      <c r="E121" s="41">
        <v>6559</v>
      </c>
      <c r="F121" s="332">
        <f t="shared" si="3"/>
        <v>0.11108146567057987</v>
      </c>
      <c r="G121" s="377">
        <f>Muut[[#This Row],[Keskim. työttömyysaste 2024, %]]/$F$12</f>
        <v>1.0287890612562582</v>
      </c>
      <c r="H121" s="166">
        <v>0</v>
      </c>
      <c r="I121" s="383">
        <v>43</v>
      </c>
      <c r="J121" s="389">
        <v>651</v>
      </c>
      <c r="K121" s="269">
        <v>4979.17</v>
      </c>
      <c r="L121" s="170">
        <f t="shared" si="4"/>
        <v>2.9876465354667543</v>
      </c>
      <c r="M121" s="377">
        <v>6.203338192101123</v>
      </c>
      <c r="N121" s="166">
        <v>0</v>
      </c>
      <c r="O121" s="397">
        <v>0</v>
      </c>
      <c r="P121" s="269">
        <v>4035</v>
      </c>
      <c r="Q121" s="15">
        <v>467</v>
      </c>
      <c r="R121" s="158">
        <v>0.11573729863692689</v>
      </c>
      <c r="S121" s="401">
        <v>0.81475204331668583</v>
      </c>
      <c r="T121" s="482">
        <v>996.58333333333337</v>
      </c>
      <c r="U121" s="197">
        <v>1137260.0120516862</v>
      </c>
      <c r="V121" s="159">
        <v>0</v>
      </c>
      <c r="W121" s="159">
        <v>0</v>
      </c>
      <c r="X121" s="159">
        <v>1277971.5899999999</v>
      </c>
      <c r="Y121" s="159">
        <v>4111112.2660307703</v>
      </c>
      <c r="Z121" s="159">
        <v>0</v>
      </c>
      <c r="AA121" s="155">
        <v>0</v>
      </c>
      <c r="AB121" s="159">
        <v>369667.66758956009</v>
      </c>
      <c r="AC121" s="159">
        <v>748633.4</v>
      </c>
      <c r="AD121" s="174">
        <f>SUM(Muut[[#This Row],[Työttömyysaste]:[Työttömät ja palveluissa olevat ]])</f>
        <v>7644644.9356720168</v>
      </c>
      <c r="AF121" s="62"/>
    </row>
    <row r="122" spans="1:32" s="45" customFormat="1" x14ac:dyDescent="0.25">
      <c r="A122" s="90">
        <v>309</v>
      </c>
      <c r="B122" s="151" t="s">
        <v>121</v>
      </c>
      <c r="C122" s="395">
        <v>6444</v>
      </c>
      <c r="D122" s="134">
        <v>397.33333333333331</v>
      </c>
      <c r="E122" s="41">
        <v>2531</v>
      </c>
      <c r="F122" s="332">
        <f t="shared" si="3"/>
        <v>0.15698669827472672</v>
      </c>
      <c r="G122" s="377">
        <f>Muut[[#This Row],[Keskim. työttömyysaste 2024, %]]/$F$12</f>
        <v>1.4539437067452268</v>
      </c>
      <c r="H122" s="166">
        <v>0</v>
      </c>
      <c r="I122" s="383">
        <v>7</v>
      </c>
      <c r="J122" s="389">
        <v>549</v>
      </c>
      <c r="K122" s="269">
        <v>446.25</v>
      </c>
      <c r="L122" s="170">
        <f t="shared" si="4"/>
        <v>14.440336134453782</v>
      </c>
      <c r="M122" s="377">
        <v>1.2834453218675412</v>
      </c>
      <c r="N122" s="166">
        <v>0</v>
      </c>
      <c r="O122" s="397">
        <v>0</v>
      </c>
      <c r="P122" s="269">
        <v>1715</v>
      </c>
      <c r="Q122" s="15">
        <v>283</v>
      </c>
      <c r="R122" s="158">
        <v>0.16501457725947521</v>
      </c>
      <c r="S122" s="401">
        <v>1.1616476760958419</v>
      </c>
      <c r="T122" s="482">
        <v>592.66666666666663</v>
      </c>
      <c r="U122" s="197">
        <v>696226.23633004446</v>
      </c>
      <c r="V122" s="159">
        <v>0</v>
      </c>
      <c r="W122" s="159">
        <v>0</v>
      </c>
      <c r="X122" s="159">
        <v>1077736.4099999999</v>
      </c>
      <c r="Y122" s="159">
        <v>368451.7396907981</v>
      </c>
      <c r="Z122" s="159">
        <v>0</v>
      </c>
      <c r="AA122" s="155">
        <v>0</v>
      </c>
      <c r="AB122" s="159">
        <v>228312.55755522894</v>
      </c>
      <c r="AC122" s="159">
        <v>445211.2</v>
      </c>
      <c r="AD122" s="174">
        <f>SUM(Muut[[#This Row],[Työttömyysaste]:[Työttömät ja palveluissa olevat ]])</f>
        <v>2815938.1435760716</v>
      </c>
      <c r="AF122" s="62"/>
    </row>
    <row r="123" spans="1:32" s="45" customFormat="1" x14ac:dyDescent="0.25">
      <c r="A123" s="90">
        <v>312</v>
      </c>
      <c r="B123" s="151" t="s">
        <v>122</v>
      </c>
      <c r="C123" s="395">
        <v>1155</v>
      </c>
      <c r="D123" s="134">
        <v>34.333333333333336</v>
      </c>
      <c r="E123" s="41">
        <v>440</v>
      </c>
      <c r="F123" s="332">
        <f t="shared" si="3"/>
        <v>7.8030303030303033E-2</v>
      </c>
      <c r="G123" s="377">
        <f>Muut[[#This Row],[Keskim. työttömyysaste 2024, %]]/$F$12</f>
        <v>0.72268331822478149</v>
      </c>
      <c r="H123" s="166">
        <v>0</v>
      </c>
      <c r="I123" s="383">
        <v>1</v>
      </c>
      <c r="J123" s="389">
        <v>29</v>
      </c>
      <c r="K123" s="269">
        <v>448.22</v>
      </c>
      <c r="L123" s="170">
        <f t="shared" si="4"/>
        <v>2.5768595778858594</v>
      </c>
      <c r="M123" s="377">
        <v>7.1922358583330013</v>
      </c>
      <c r="N123" s="166">
        <v>0</v>
      </c>
      <c r="O123" s="397">
        <v>0</v>
      </c>
      <c r="P123" s="269">
        <v>243</v>
      </c>
      <c r="Q123" s="15">
        <v>40</v>
      </c>
      <c r="R123" s="158">
        <v>0.16460905349794239</v>
      </c>
      <c r="S123" s="401">
        <v>1.1587929238490418</v>
      </c>
      <c r="T123" s="482">
        <v>54.25</v>
      </c>
      <c r="U123" s="197">
        <v>62026.499970762459</v>
      </c>
      <c r="V123" s="159">
        <v>0</v>
      </c>
      <c r="W123" s="159">
        <v>0</v>
      </c>
      <c r="X123" s="159">
        <v>56929.61</v>
      </c>
      <c r="Y123" s="159">
        <v>370078.2941494892</v>
      </c>
      <c r="Z123" s="159">
        <v>0</v>
      </c>
      <c r="AA123" s="155">
        <v>0</v>
      </c>
      <c r="AB123" s="159">
        <v>40821.377724892118</v>
      </c>
      <c r="AC123" s="159">
        <v>40752.600000000006</v>
      </c>
      <c r="AD123" s="174">
        <f>SUM(Muut[[#This Row],[Työttömyysaste]:[Työttömät ja palveluissa olevat ]])</f>
        <v>570608.38184514374</v>
      </c>
      <c r="AF123" s="62"/>
    </row>
    <row r="124" spans="1:32" s="45" customFormat="1" x14ac:dyDescent="0.25">
      <c r="A124" s="90">
        <v>316</v>
      </c>
      <c r="B124" s="151" t="s">
        <v>123</v>
      </c>
      <c r="C124" s="395">
        <v>4093</v>
      </c>
      <c r="D124" s="134">
        <v>197.58333333333334</v>
      </c>
      <c r="E124" s="41">
        <v>1925</v>
      </c>
      <c r="F124" s="332">
        <f t="shared" si="3"/>
        <v>0.10264069264069264</v>
      </c>
      <c r="G124" s="377">
        <f>Muut[[#This Row],[Keskim. työttömyysaste 2024, %]]/$F$12</f>
        <v>0.95061422885489988</v>
      </c>
      <c r="H124" s="166">
        <v>0</v>
      </c>
      <c r="I124" s="383">
        <v>22</v>
      </c>
      <c r="J124" s="389">
        <v>224</v>
      </c>
      <c r="K124" s="269">
        <v>256.68</v>
      </c>
      <c r="L124" s="170">
        <f t="shared" si="4"/>
        <v>15.945924887018856</v>
      </c>
      <c r="M124" s="377">
        <v>1.162264465013694</v>
      </c>
      <c r="N124" s="166">
        <v>0</v>
      </c>
      <c r="O124" s="397">
        <v>0</v>
      </c>
      <c r="P124" s="269">
        <v>1175</v>
      </c>
      <c r="Q124" s="15">
        <v>253</v>
      </c>
      <c r="R124" s="158">
        <v>0.21531914893617021</v>
      </c>
      <c r="S124" s="401">
        <v>1.515775109900324</v>
      </c>
      <c r="T124" s="482">
        <v>299.83333333333337</v>
      </c>
      <c r="U124" s="197">
        <v>289130.10671602777</v>
      </c>
      <c r="V124" s="159">
        <v>0</v>
      </c>
      <c r="W124" s="159">
        <v>0</v>
      </c>
      <c r="X124" s="159">
        <v>439732.16</v>
      </c>
      <c r="Y124" s="159">
        <v>211930.96368366174</v>
      </c>
      <c r="Z124" s="159">
        <v>0</v>
      </c>
      <c r="AA124" s="155">
        <v>0</v>
      </c>
      <c r="AB124" s="159">
        <v>189224.0595070718</v>
      </c>
      <c r="AC124" s="159">
        <v>225234.80000000005</v>
      </c>
      <c r="AD124" s="174">
        <f>SUM(Muut[[#This Row],[Työttömyysaste]:[Työttömät ja palveluissa olevat ]])</f>
        <v>1355252.0899067614</v>
      </c>
      <c r="AF124" s="62"/>
    </row>
    <row r="125" spans="1:32" s="45" customFormat="1" x14ac:dyDescent="0.25">
      <c r="A125" s="90">
        <v>317</v>
      </c>
      <c r="B125" s="151" t="s">
        <v>124</v>
      </c>
      <c r="C125" s="395">
        <v>2373</v>
      </c>
      <c r="D125" s="134">
        <v>95.75</v>
      </c>
      <c r="E125" s="41">
        <v>981</v>
      </c>
      <c r="F125" s="332">
        <f t="shared" si="3"/>
        <v>9.7604485219164122E-2</v>
      </c>
      <c r="G125" s="377">
        <f>Muut[[#This Row],[Keskim. työttömyysaste 2024, %]]/$F$12</f>
        <v>0.90397102808141228</v>
      </c>
      <c r="H125" s="166">
        <v>0</v>
      </c>
      <c r="I125" s="383">
        <v>2</v>
      </c>
      <c r="J125" s="389">
        <v>34</v>
      </c>
      <c r="K125" s="269">
        <v>698.27</v>
      </c>
      <c r="L125" s="170">
        <f t="shared" si="4"/>
        <v>3.3983989001389148</v>
      </c>
      <c r="M125" s="377">
        <v>5.4535628107700775</v>
      </c>
      <c r="N125" s="166">
        <v>0</v>
      </c>
      <c r="O125" s="397">
        <v>0</v>
      </c>
      <c r="P125" s="269">
        <v>572</v>
      </c>
      <c r="Q125" s="15">
        <v>86</v>
      </c>
      <c r="R125" s="158">
        <v>0.15034965034965034</v>
      </c>
      <c r="S125" s="401">
        <v>1.0584114738897408</v>
      </c>
      <c r="T125" s="482">
        <v>129.08333333333334</v>
      </c>
      <c r="U125" s="197">
        <v>159404.10868053971</v>
      </c>
      <c r="V125" s="159">
        <v>0</v>
      </c>
      <c r="W125" s="159">
        <v>0</v>
      </c>
      <c r="X125" s="159">
        <v>66745.06</v>
      </c>
      <c r="Y125" s="159">
        <v>576535.11770060193</v>
      </c>
      <c r="Z125" s="159">
        <v>0</v>
      </c>
      <c r="AA125" s="155">
        <v>0</v>
      </c>
      <c r="AB125" s="159">
        <v>76604.118039980822</v>
      </c>
      <c r="AC125" s="159">
        <v>96967.400000000009</v>
      </c>
      <c r="AD125" s="174">
        <f>SUM(Muut[[#This Row],[Työttömyysaste]:[Työttömät ja palveluissa olevat ]])</f>
        <v>976255.80442112254</v>
      </c>
      <c r="AF125" s="62"/>
    </row>
    <row r="126" spans="1:32" s="104" customFormat="1" x14ac:dyDescent="0.25">
      <c r="A126" s="90">
        <v>320</v>
      </c>
      <c r="B126" s="151" t="s">
        <v>125</v>
      </c>
      <c r="C126" s="395">
        <v>6954</v>
      </c>
      <c r="D126" s="134">
        <v>369.25</v>
      </c>
      <c r="E126" s="41">
        <v>2662</v>
      </c>
      <c r="F126" s="332">
        <f t="shared" si="3"/>
        <v>0.13871149511645378</v>
      </c>
      <c r="G126" s="377">
        <f>Muut[[#This Row],[Keskim. työttömyysaste 2024, %]]/$F$12</f>
        <v>1.2846865855147263</v>
      </c>
      <c r="H126" s="166">
        <v>0</v>
      </c>
      <c r="I126" s="383">
        <v>10</v>
      </c>
      <c r="J126" s="389">
        <v>363</v>
      </c>
      <c r="K126" s="269">
        <v>3503.95</v>
      </c>
      <c r="L126" s="170">
        <f t="shared" si="4"/>
        <v>1.9846173604075401</v>
      </c>
      <c r="M126" s="377">
        <v>9.3385164453835561</v>
      </c>
      <c r="N126" s="166">
        <v>0</v>
      </c>
      <c r="O126" s="397">
        <v>0</v>
      </c>
      <c r="P126" s="269">
        <v>1584</v>
      </c>
      <c r="Q126" s="15">
        <v>247</v>
      </c>
      <c r="R126" s="158">
        <v>0.15593434343434343</v>
      </c>
      <c r="S126" s="401">
        <v>1.0977258535723378</v>
      </c>
      <c r="T126" s="482">
        <v>512.16666666666663</v>
      </c>
      <c r="U126" s="197">
        <v>663864.02841939358</v>
      </c>
      <c r="V126" s="159">
        <v>0</v>
      </c>
      <c r="W126" s="159">
        <v>0</v>
      </c>
      <c r="X126" s="159">
        <v>712601.66999999993</v>
      </c>
      <c r="Y126" s="159">
        <v>2893078.9317413373</v>
      </c>
      <c r="Z126" s="159">
        <v>0</v>
      </c>
      <c r="AA126" s="155">
        <v>0</v>
      </c>
      <c r="AB126" s="159">
        <v>232824.3603651321</v>
      </c>
      <c r="AC126" s="159">
        <v>384739.6</v>
      </c>
      <c r="AD126" s="174">
        <f>SUM(Muut[[#This Row],[Työttömyysaste]:[Työttömät ja palveluissa olevat ]])</f>
        <v>4887108.5905258618</v>
      </c>
      <c r="AF126" s="351"/>
    </row>
    <row r="127" spans="1:32" s="45" customFormat="1" x14ac:dyDescent="0.25">
      <c r="A127" s="90">
        <v>322</v>
      </c>
      <c r="B127" s="151" t="s">
        <v>126</v>
      </c>
      <c r="C127" s="395">
        <v>6371</v>
      </c>
      <c r="D127" s="134">
        <v>193.75</v>
      </c>
      <c r="E127" s="41">
        <v>2729</v>
      </c>
      <c r="F127" s="332">
        <f t="shared" si="3"/>
        <v>7.0996702088677172E-2</v>
      </c>
      <c r="G127" s="377">
        <f>Muut[[#This Row],[Keskim. työttömyysaste 2024, %]]/$F$12</f>
        <v>0.65754111231038026</v>
      </c>
      <c r="H127" s="166">
        <v>3</v>
      </c>
      <c r="I127" s="383">
        <v>4202</v>
      </c>
      <c r="J127" s="389">
        <v>279</v>
      </c>
      <c r="K127" s="269">
        <v>687.13</v>
      </c>
      <c r="L127" s="170">
        <f t="shared" si="4"/>
        <v>9.2718990584023402</v>
      </c>
      <c r="M127" s="377">
        <v>1.998876577626703</v>
      </c>
      <c r="N127" s="166">
        <v>1</v>
      </c>
      <c r="O127" s="397">
        <v>0</v>
      </c>
      <c r="P127" s="269">
        <v>1621</v>
      </c>
      <c r="Q127" s="15">
        <v>290</v>
      </c>
      <c r="R127" s="158">
        <v>0.17890191239975323</v>
      </c>
      <c r="S127" s="401">
        <v>1.2594098911727631</v>
      </c>
      <c r="T127" s="482">
        <v>271.66666666666669</v>
      </c>
      <c r="U127" s="197">
        <v>311299.03783540212</v>
      </c>
      <c r="V127" s="159">
        <v>140658.93799999999</v>
      </c>
      <c r="W127" s="159">
        <v>1232539.044</v>
      </c>
      <c r="X127" s="159">
        <v>547702.11</v>
      </c>
      <c r="Y127" s="159">
        <v>567337.24121846072</v>
      </c>
      <c r="Z127" s="159">
        <v>2765842.23</v>
      </c>
      <c r="AA127" s="155">
        <v>0</v>
      </c>
      <c r="AB127" s="159">
        <v>244722.86270818106</v>
      </c>
      <c r="AC127" s="159">
        <v>204076.00000000003</v>
      </c>
      <c r="AD127" s="174">
        <f>SUM(Muut[[#This Row],[Työttömyysaste]:[Työttömät ja palveluissa olevat ]])</f>
        <v>6014177.463762044</v>
      </c>
      <c r="AF127" s="62"/>
    </row>
    <row r="128" spans="1:32" s="45" customFormat="1" x14ac:dyDescent="0.25">
      <c r="A128" s="151">
        <v>398</v>
      </c>
      <c r="B128" s="151" t="s">
        <v>127</v>
      </c>
      <c r="C128" s="395">
        <v>121337</v>
      </c>
      <c r="D128" s="134">
        <v>8076.5</v>
      </c>
      <c r="E128" s="41">
        <v>56479</v>
      </c>
      <c r="F128" s="332">
        <f t="shared" si="3"/>
        <v>0.14300005311708777</v>
      </c>
      <c r="G128" s="377">
        <f>Muut[[#This Row],[Keskim. työttömyysaste 2024, %]]/$F$12</f>
        <v>1.3244053768808703</v>
      </c>
      <c r="H128" s="166">
        <v>0</v>
      </c>
      <c r="I128" s="383">
        <v>537</v>
      </c>
      <c r="J128" s="389">
        <v>12533</v>
      </c>
      <c r="K128" s="269">
        <v>459.55</v>
      </c>
      <c r="L128" s="170">
        <f t="shared" si="4"/>
        <v>264.03438146012405</v>
      </c>
      <c r="M128" s="377">
        <v>7.0193062568097916E-2</v>
      </c>
      <c r="N128" s="166">
        <v>0</v>
      </c>
      <c r="O128" s="397">
        <v>0</v>
      </c>
      <c r="P128" s="269">
        <v>37534</v>
      </c>
      <c r="Q128" s="15">
        <v>5868</v>
      </c>
      <c r="R128" s="158">
        <v>0.15633825331699258</v>
      </c>
      <c r="S128" s="401">
        <v>1.1005692446491986</v>
      </c>
      <c r="T128" s="482">
        <v>10917.5</v>
      </c>
      <c r="U128" s="197">
        <v>11941570.572196493</v>
      </c>
      <c r="V128" s="159">
        <v>0</v>
      </c>
      <c r="W128" s="159">
        <v>0</v>
      </c>
      <c r="X128" s="159">
        <v>24603406.969999999</v>
      </c>
      <c r="Y128" s="159">
        <v>379433.0464423669</v>
      </c>
      <c r="Z128" s="159">
        <v>0</v>
      </c>
      <c r="AA128" s="155">
        <v>0</v>
      </c>
      <c r="AB128" s="159">
        <v>4072962.9983589938</v>
      </c>
      <c r="AC128" s="159">
        <v>8201226.0000000009</v>
      </c>
      <c r="AD128" s="174">
        <f>SUM(Muut[[#This Row],[Työttömyysaste]:[Työttömät ja palveluissa olevat ]])</f>
        <v>49198599.586997852</v>
      </c>
      <c r="AF128" s="62"/>
    </row>
    <row r="129" spans="1:32" s="45" customFormat="1" x14ac:dyDescent="0.25">
      <c r="A129" s="90">
        <v>399</v>
      </c>
      <c r="B129" s="151" t="s">
        <v>128</v>
      </c>
      <c r="C129" s="395">
        <v>7656</v>
      </c>
      <c r="D129" s="134">
        <v>216.58333333333334</v>
      </c>
      <c r="E129" s="41">
        <v>3599</v>
      </c>
      <c r="F129" s="332">
        <f t="shared" si="3"/>
        <v>6.01787533574141E-2</v>
      </c>
      <c r="G129" s="377">
        <f>Muut[[#This Row],[Keskim. työttömyysaste 2024, %]]/$F$12</f>
        <v>0.55734989451569017</v>
      </c>
      <c r="H129" s="166">
        <v>0</v>
      </c>
      <c r="I129" s="383">
        <v>88</v>
      </c>
      <c r="J129" s="389">
        <v>166</v>
      </c>
      <c r="K129" s="269">
        <v>505.18</v>
      </c>
      <c r="L129" s="170">
        <f t="shared" si="4"/>
        <v>15.154994259471872</v>
      </c>
      <c r="M129" s="377">
        <v>1.2229223938092986</v>
      </c>
      <c r="N129" s="166">
        <v>0</v>
      </c>
      <c r="O129" s="397">
        <v>0</v>
      </c>
      <c r="P129" s="269">
        <v>2460</v>
      </c>
      <c r="Q129" s="15">
        <v>183</v>
      </c>
      <c r="R129" s="158">
        <v>7.4390243902439021E-2</v>
      </c>
      <c r="S129" s="401">
        <v>0.52368254604312026</v>
      </c>
      <c r="T129" s="482">
        <v>297.75</v>
      </c>
      <c r="U129" s="197">
        <v>317086.03058414493</v>
      </c>
      <c r="V129" s="159">
        <v>0</v>
      </c>
      <c r="W129" s="159">
        <v>0</v>
      </c>
      <c r="X129" s="159">
        <v>325872.94</v>
      </c>
      <c r="Y129" s="159">
        <v>417108.0108840277</v>
      </c>
      <c r="Z129" s="159">
        <v>0</v>
      </c>
      <c r="AA129" s="155">
        <v>0</v>
      </c>
      <c r="AB129" s="159">
        <v>122284.06396143693</v>
      </c>
      <c r="AC129" s="159">
        <v>223669.80000000002</v>
      </c>
      <c r="AD129" s="174">
        <f>SUM(Muut[[#This Row],[Työttömyysaste]:[Työttömät ja palveluissa olevat ]])</f>
        <v>1406020.8454296098</v>
      </c>
      <c r="AF129" s="62"/>
    </row>
    <row r="130" spans="1:32" s="45" customFormat="1" x14ac:dyDescent="0.25">
      <c r="A130" s="90">
        <v>400</v>
      </c>
      <c r="B130" s="151" t="s">
        <v>129</v>
      </c>
      <c r="C130" s="395">
        <v>8479</v>
      </c>
      <c r="D130" s="134">
        <v>285</v>
      </c>
      <c r="E130" s="41">
        <v>3917</v>
      </c>
      <c r="F130" s="332">
        <f t="shared" si="3"/>
        <v>7.2759765126372222E-2</v>
      </c>
      <c r="G130" s="377">
        <f>Muut[[#This Row],[Keskim. työttömyysaste 2024, %]]/$F$12</f>
        <v>0.67386984867099797</v>
      </c>
      <c r="H130" s="166">
        <v>0</v>
      </c>
      <c r="I130" s="383">
        <v>23</v>
      </c>
      <c r="J130" s="389">
        <v>1111</v>
      </c>
      <c r="K130" s="269">
        <v>532.02</v>
      </c>
      <c r="L130" s="170">
        <f t="shared" si="4"/>
        <v>15.937370775534754</v>
      </c>
      <c r="M130" s="377">
        <v>1.1628882906087539</v>
      </c>
      <c r="N130" s="166">
        <v>0</v>
      </c>
      <c r="O130" s="397">
        <v>0</v>
      </c>
      <c r="P130" s="269">
        <v>2701</v>
      </c>
      <c r="Q130" s="15">
        <v>621</v>
      </c>
      <c r="R130" s="158">
        <v>0.22991484635320253</v>
      </c>
      <c r="S130" s="401">
        <v>1.6185239595297292</v>
      </c>
      <c r="T130" s="482">
        <v>457.91666666666663</v>
      </c>
      <c r="U130" s="197">
        <v>424588.20122775622</v>
      </c>
      <c r="V130" s="159">
        <v>0</v>
      </c>
      <c r="W130" s="159">
        <v>0</v>
      </c>
      <c r="X130" s="159">
        <v>2180992.9899999998</v>
      </c>
      <c r="Y130" s="159">
        <v>439268.7833059908</v>
      </c>
      <c r="Z130" s="159">
        <v>0</v>
      </c>
      <c r="AA130" s="155">
        <v>0</v>
      </c>
      <c r="AB130" s="159">
        <v>418565.67191200348</v>
      </c>
      <c r="AC130" s="159">
        <v>343987</v>
      </c>
      <c r="AD130" s="174">
        <f>SUM(Muut[[#This Row],[Työttömyysaste]:[Työttömät ja palveluissa olevat ]])</f>
        <v>3807402.6464457503</v>
      </c>
      <c r="AF130" s="62"/>
    </row>
    <row r="131" spans="1:32" s="45" customFormat="1" x14ac:dyDescent="0.25">
      <c r="A131" s="90">
        <v>402</v>
      </c>
      <c r="B131" s="151" t="s">
        <v>130</v>
      </c>
      <c r="C131" s="395">
        <v>8865</v>
      </c>
      <c r="D131" s="134">
        <v>398.66666666666669</v>
      </c>
      <c r="E131" s="41">
        <v>3979</v>
      </c>
      <c r="F131" s="332">
        <f t="shared" si="3"/>
        <v>0.10019267822736032</v>
      </c>
      <c r="G131" s="377">
        <f>Muut[[#This Row],[Keskim. työttömyysaste 2024, %]]/$F$12</f>
        <v>0.92794176558634056</v>
      </c>
      <c r="H131" s="166">
        <v>0</v>
      </c>
      <c r="I131" s="383">
        <v>12</v>
      </c>
      <c r="J131" s="389">
        <v>272</v>
      </c>
      <c r="K131" s="269">
        <v>1096.92</v>
      </c>
      <c r="L131" s="170">
        <f t="shared" si="4"/>
        <v>8.0817197243190009</v>
      </c>
      <c r="M131" s="377">
        <v>2.2932472902011236</v>
      </c>
      <c r="N131" s="166">
        <v>0</v>
      </c>
      <c r="O131" s="397">
        <v>0</v>
      </c>
      <c r="P131" s="269">
        <v>2467</v>
      </c>
      <c r="Q131" s="15">
        <v>345</v>
      </c>
      <c r="R131" s="158">
        <v>0.13984596676124847</v>
      </c>
      <c r="S131" s="401">
        <v>0.98446903902396032</v>
      </c>
      <c r="T131" s="482">
        <v>581.91666666666674</v>
      </c>
      <c r="U131" s="197">
        <v>611289.20080539142</v>
      </c>
      <c r="V131" s="159">
        <v>0</v>
      </c>
      <c r="W131" s="159">
        <v>0</v>
      </c>
      <c r="X131" s="159">
        <v>533960.48</v>
      </c>
      <c r="Y131" s="159">
        <v>905685.33849104831</v>
      </c>
      <c r="Z131" s="159">
        <v>0</v>
      </c>
      <c r="AA131" s="155">
        <v>0</v>
      </c>
      <c r="AB131" s="159">
        <v>266183.19994389598</v>
      </c>
      <c r="AC131" s="159">
        <v>437135.8000000001</v>
      </c>
      <c r="AD131" s="174">
        <f>SUM(Muut[[#This Row],[Työttömyysaste]:[Työttömät ja palveluissa olevat ]])</f>
        <v>2754254.019240336</v>
      </c>
      <c r="AF131" s="62"/>
    </row>
    <row r="132" spans="1:32" s="45" customFormat="1" x14ac:dyDescent="0.25">
      <c r="A132" s="90">
        <v>403</v>
      </c>
      <c r="B132" s="151" t="s">
        <v>131</v>
      </c>
      <c r="C132" s="395">
        <v>2758</v>
      </c>
      <c r="D132" s="134">
        <v>63.666666666666664</v>
      </c>
      <c r="E132" s="41">
        <v>1058</v>
      </c>
      <c r="F132" s="332">
        <f t="shared" si="3"/>
        <v>6.0176433522369246E-2</v>
      </c>
      <c r="G132" s="377">
        <f>Muut[[#This Row],[Keskim. työttömyysaste 2024, %]]/$F$12</f>
        <v>0.55732840919495141</v>
      </c>
      <c r="H132" s="166">
        <v>0</v>
      </c>
      <c r="I132" s="383">
        <v>11</v>
      </c>
      <c r="J132" s="389">
        <v>184</v>
      </c>
      <c r="K132" s="269">
        <v>420.88</v>
      </c>
      <c r="L132" s="170">
        <f t="shared" si="4"/>
        <v>6.5529367040486601</v>
      </c>
      <c r="M132" s="377">
        <v>2.828255894263235</v>
      </c>
      <c r="N132" s="166">
        <v>0</v>
      </c>
      <c r="O132" s="397">
        <v>0</v>
      </c>
      <c r="P132" s="269">
        <v>636</v>
      </c>
      <c r="Q132" s="15">
        <v>94</v>
      </c>
      <c r="R132" s="158">
        <v>0.14779874213836477</v>
      </c>
      <c r="S132" s="401">
        <v>1.0404539295031372</v>
      </c>
      <c r="T132" s="482">
        <v>90.666666666666657</v>
      </c>
      <c r="U132" s="197">
        <v>114222.77433270952</v>
      </c>
      <c r="V132" s="159">
        <v>0</v>
      </c>
      <c r="W132" s="159">
        <v>0</v>
      </c>
      <c r="X132" s="159">
        <v>361208.56</v>
      </c>
      <c r="Y132" s="159">
        <v>347504.69064663997</v>
      </c>
      <c r="Z132" s="159">
        <v>0</v>
      </c>
      <c r="AA132" s="155">
        <v>0</v>
      </c>
      <c r="AB132" s="159">
        <v>87521.944095874409</v>
      </c>
      <c r="AC132" s="159">
        <v>68108.800000000003</v>
      </c>
      <c r="AD132" s="174">
        <f>SUM(Muut[[#This Row],[Työttömyysaste]:[Työttömät ja palveluissa olevat ]])</f>
        <v>978566.76907522394</v>
      </c>
      <c r="AF132" s="62"/>
    </row>
    <row r="133" spans="1:32" s="45" customFormat="1" x14ac:dyDescent="0.25">
      <c r="A133" s="90">
        <v>405</v>
      </c>
      <c r="B133" s="151" t="s">
        <v>132</v>
      </c>
      <c r="C133" s="395">
        <v>73327</v>
      </c>
      <c r="D133" s="134">
        <v>4020.4166666666665</v>
      </c>
      <c r="E133" s="41">
        <v>33303</v>
      </c>
      <c r="F133" s="332">
        <f t="shared" si="3"/>
        <v>0.12072235734518412</v>
      </c>
      <c r="G133" s="377">
        <f>Muut[[#This Row],[Keskim. työttömyysaste 2024, %]]/$F$12</f>
        <v>1.1180788796405712</v>
      </c>
      <c r="H133" s="166">
        <v>0</v>
      </c>
      <c r="I133" s="383">
        <v>120</v>
      </c>
      <c r="J133" s="389">
        <v>8209</v>
      </c>
      <c r="K133" s="269">
        <v>1434.13</v>
      </c>
      <c r="L133" s="170">
        <f t="shared" si="4"/>
        <v>51.129953351509272</v>
      </c>
      <c r="M133" s="377">
        <v>0.36247601734634566</v>
      </c>
      <c r="N133" s="166">
        <v>0</v>
      </c>
      <c r="O133" s="397">
        <v>0</v>
      </c>
      <c r="P133" s="269">
        <v>21867</v>
      </c>
      <c r="Q133" s="15">
        <v>2779</v>
      </c>
      <c r="R133" s="158">
        <v>0.12708647734028444</v>
      </c>
      <c r="S133" s="401">
        <v>0.89464648225235088</v>
      </c>
      <c r="T133" s="482">
        <v>5438.25</v>
      </c>
      <c r="U133" s="197">
        <v>6092332.8452502033</v>
      </c>
      <c r="V133" s="159">
        <v>0</v>
      </c>
      <c r="W133" s="159">
        <v>0</v>
      </c>
      <c r="X133" s="159">
        <v>16115005.809999999</v>
      </c>
      <c r="Y133" s="159">
        <v>1184106.8760622169</v>
      </c>
      <c r="Z133" s="159">
        <v>0</v>
      </c>
      <c r="AA133" s="155">
        <v>0</v>
      </c>
      <c r="AB133" s="159">
        <v>2000853.149425603</v>
      </c>
      <c r="AC133" s="159">
        <v>4085213.4000000004</v>
      </c>
      <c r="AD133" s="174">
        <f>SUM(Muut[[#This Row],[Työttömyysaste]:[Työttömät ja palveluissa olevat ]])</f>
        <v>29477512.080738023</v>
      </c>
      <c r="AF133" s="62"/>
    </row>
    <row r="134" spans="1:32" s="45" customFormat="1" x14ac:dyDescent="0.25">
      <c r="A134" s="90">
        <v>407</v>
      </c>
      <c r="B134" s="151" t="s">
        <v>133</v>
      </c>
      <c r="C134" s="395">
        <v>2429</v>
      </c>
      <c r="D134" s="134">
        <v>101.16666666666667</v>
      </c>
      <c r="E134" s="41">
        <v>1131</v>
      </c>
      <c r="F134" s="332">
        <f t="shared" si="3"/>
        <v>8.9448865310934281E-2</v>
      </c>
      <c r="G134" s="377">
        <f>Muut[[#This Row],[Keskim. työttömyysaste 2024, %]]/$F$12</f>
        <v>0.82843716202464801</v>
      </c>
      <c r="H134" s="166">
        <v>1</v>
      </c>
      <c r="I134" s="383">
        <v>716</v>
      </c>
      <c r="J134" s="389">
        <v>182</v>
      </c>
      <c r="K134" s="269">
        <v>329.89</v>
      </c>
      <c r="L134" s="170">
        <f t="shared" si="4"/>
        <v>7.3630604140774203</v>
      </c>
      <c r="M134" s="377">
        <v>2.5170758917753253</v>
      </c>
      <c r="N134" s="166">
        <v>0</v>
      </c>
      <c r="O134" s="397">
        <v>0</v>
      </c>
      <c r="P134" s="269">
        <v>696</v>
      </c>
      <c r="Q134" s="15">
        <v>151</v>
      </c>
      <c r="R134" s="158">
        <v>0.21695402298850575</v>
      </c>
      <c r="S134" s="401">
        <v>1.5272840788359514</v>
      </c>
      <c r="T134" s="482">
        <v>138.33333333333334</v>
      </c>
      <c r="U134" s="197">
        <v>149532.07102391534</v>
      </c>
      <c r="V134" s="159">
        <v>53627.462</v>
      </c>
      <c r="W134" s="159">
        <v>210018.552</v>
      </c>
      <c r="X134" s="159">
        <v>357282.38</v>
      </c>
      <c r="Y134" s="159">
        <v>272377.69054699689</v>
      </c>
      <c r="Z134" s="159">
        <v>0</v>
      </c>
      <c r="AA134" s="155">
        <v>0</v>
      </c>
      <c r="AB134" s="159">
        <v>113148.07733852205</v>
      </c>
      <c r="AC134" s="159">
        <v>103916.00000000001</v>
      </c>
      <c r="AD134" s="174">
        <f>SUM(Muut[[#This Row],[Työttömyysaste]:[Työttömät ja palveluissa olevat ]])</f>
        <v>1259902.2329094342</v>
      </c>
      <c r="AF134" s="62"/>
    </row>
    <row r="135" spans="1:32" s="45" customFormat="1" x14ac:dyDescent="0.25">
      <c r="A135" s="90">
        <v>408</v>
      </c>
      <c r="B135" s="151" t="s">
        <v>134</v>
      </c>
      <c r="C135" s="395">
        <v>14028</v>
      </c>
      <c r="D135" s="134">
        <v>417.58333333333331</v>
      </c>
      <c r="E135" s="41">
        <v>6326</v>
      </c>
      <c r="F135" s="332">
        <f t="shared" si="3"/>
        <v>6.601064390346717E-2</v>
      </c>
      <c r="G135" s="377">
        <f>Muut[[#This Row],[Keskim. työttömyysaste 2024, %]]/$F$12</f>
        <v>0.61136237233099</v>
      </c>
      <c r="H135" s="166">
        <v>0</v>
      </c>
      <c r="I135" s="383">
        <v>22</v>
      </c>
      <c r="J135" s="389">
        <v>642</v>
      </c>
      <c r="K135" s="269">
        <v>737.27</v>
      </c>
      <c r="L135" s="170">
        <f t="shared" si="4"/>
        <v>19.026950777869708</v>
      </c>
      <c r="M135" s="377">
        <v>0.97405948406172049</v>
      </c>
      <c r="N135" s="166">
        <v>0</v>
      </c>
      <c r="O135" s="397">
        <v>0</v>
      </c>
      <c r="P135" s="269">
        <v>4185</v>
      </c>
      <c r="Q135" s="15">
        <v>447</v>
      </c>
      <c r="R135" s="158">
        <v>0.10681003584229391</v>
      </c>
      <c r="S135" s="401">
        <v>0.75190708591043465</v>
      </c>
      <c r="T135" s="482">
        <v>644.58333333333326</v>
      </c>
      <c r="U135" s="197">
        <v>637296.77989168384</v>
      </c>
      <c r="V135" s="159">
        <v>0</v>
      </c>
      <c r="W135" s="159">
        <v>0</v>
      </c>
      <c r="X135" s="159">
        <v>1260303.78</v>
      </c>
      <c r="Y135" s="159">
        <v>608735.94200971362</v>
      </c>
      <c r="Z135" s="159">
        <v>0</v>
      </c>
      <c r="AA135" s="155">
        <v>0</v>
      </c>
      <c r="AB135" s="159">
        <v>321706.45433512307</v>
      </c>
      <c r="AC135" s="159">
        <v>484211</v>
      </c>
      <c r="AD135" s="174">
        <f>SUM(Muut[[#This Row],[Työttömyysaste]:[Työttömät ja palveluissa olevat ]])</f>
        <v>3312253.9562365208</v>
      </c>
      <c r="AF135" s="62"/>
    </row>
    <row r="136" spans="1:32" s="45" customFormat="1" x14ac:dyDescent="0.25">
      <c r="A136" s="90">
        <v>410</v>
      </c>
      <c r="B136" s="151" t="s">
        <v>135</v>
      </c>
      <c r="C136" s="395">
        <v>18878</v>
      </c>
      <c r="D136" s="134">
        <v>877.5</v>
      </c>
      <c r="E136" s="41">
        <v>8536</v>
      </c>
      <c r="F136" s="332">
        <f t="shared" si="3"/>
        <v>0.10279990627928773</v>
      </c>
      <c r="G136" s="377">
        <f>Muut[[#This Row],[Keskim. työttömyysaste 2024, %]]/$F$12</f>
        <v>0.95208879753114672</v>
      </c>
      <c r="H136" s="166">
        <v>0</v>
      </c>
      <c r="I136" s="383">
        <v>24</v>
      </c>
      <c r="J136" s="389">
        <v>445</v>
      </c>
      <c r="K136" s="269">
        <v>648.49</v>
      </c>
      <c r="L136" s="170">
        <f t="shared" si="4"/>
        <v>29.110703326188531</v>
      </c>
      <c r="M136" s="377">
        <v>0.63665180639199959</v>
      </c>
      <c r="N136" s="166">
        <v>0</v>
      </c>
      <c r="O136" s="397">
        <v>0</v>
      </c>
      <c r="P136" s="269">
        <v>5977</v>
      </c>
      <c r="Q136" s="15">
        <v>498</v>
      </c>
      <c r="R136" s="158">
        <v>8.3319390998828846E-2</v>
      </c>
      <c r="S136" s="401">
        <v>0.58654076830629054</v>
      </c>
      <c r="T136" s="482">
        <v>1208.5</v>
      </c>
      <c r="U136" s="197">
        <v>1335613.1866838168</v>
      </c>
      <c r="V136" s="159">
        <v>0</v>
      </c>
      <c r="W136" s="159">
        <v>0</v>
      </c>
      <c r="X136" s="159">
        <v>873575.04999999993</v>
      </c>
      <c r="Y136" s="159">
        <v>535433.65528758685</v>
      </c>
      <c r="Z136" s="159">
        <v>0</v>
      </c>
      <c r="AA136" s="155">
        <v>0</v>
      </c>
      <c r="AB136" s="159">
        <v>337717.8570346277</v>
      </c>
      <c r="AC136" s="159">
        <v>907825.20000000007</v>
      </c>
      <c r="AD136" s="174">
        <f>SUM(Muut[[#This Row],[Työttömyysaste]:[Työttömät ja palveluissa olevat ]])</f>
        <v>3990164.9490060317</v>
      </c>
      <c r="AF136" s="62"/>
    </row>
    <row r="137" spans="1:32" s="45" customFormat="1" x14ac:dyDescent="0.25">
      <c r="A137" s="90">
        <v>416</v>
      </c>
      <c r="B137" s="151" t="s">
        <v>136</v>
      </c>
      <c r="C137" s="395">
        <v>2849</v>
      </c>
      <c r="D137" s="134">
        <v>126.91666666666667</v>
      </c>
      <c r="E137" s="41">
        <v>1310</v>
      </c>
      <c r="F137" s="332">
        <f t="shared" si="3"/>
        <v>9.6882951653944019E-2</v>
      </c>
      <c r="G137" s="377">
        <f>Muut[[#This Row],[Keskim. työttömyysaste 2024, %]]/$F$12</f>
        <v>0.89728849256798071</v>
      </c>
      <c r="H137" s="166">
        <v>0</v>
      </c>
      <c r="I137" s="383">
        <v>2</v>
      </c>
      <c r="J137" s="389">
        <v>69</v>
      </c>
      <c r="K137" s="269">
        <v>218.01</v>
      </c>
      <c r="L137" s="170">
        <f t="shared" si="4"/>
        <v>13.06820788037246</v>
      </c>
      <c r="M137" s="377">
        <v>1.4182037833814511</v>
      </c>
      <c r="N137" s="166">
        <v>0</v>
      </c>
      <c r="O137" s="397">
        <v>0</v>
      </c>
      <c r="P137" s="269">
        <v>858</v>
      </c>
      <c r="Q137" s="15">
        <v>85</v>
      </c>
      <c r="R137" s="158">
        <v>9.9067599067599071E-2</v>
      </c>
      <c r="S137" s="401">
        <v>0.69740290915215497</v>
      </c>
      <c r="T137" s="482">
        <v>149.33333333333334</v>
      </c>
      <c r="U137" s="197">
        <v>189964.21995788821</v>
      </c>
      <c r="V137" s="159">
        <v>0</v>
      </c>
      <c r="W137" s="159">
        <v>0</v>
      </c>
      <c r="X137" s="159">
        <v>135453.21</v>
      </c>
      <c r="Y137" s="159">
        <v>180002.60788793475</v>
      </c>
      <c r="Z137" s="159">
        <v>0</v>
      </c>
      <c r="AA137" s="155">
        <v>0</v>
      </c>
      <c r="AB137" s="159">
        <v>60600.477089321925</v>
      </c>
      <c r="AC137" s="159">
        <v>112179.20000000001</v>
      </c>
      <c r="AD137" s="174">
        <f>SUM(Muut[[#This Row],[Työttömyysaste]:[Työttömät ja palveluissa olevat ]])</f>
        <v>678199.71493514488</v>
      </c>
      <c r="AF137" s="62"/>
    </row>
    <row r="138" spans="1:32" s="45" customFormat="1" x14ac:dyDescent="0.25">
      <c r="A138" s="90">
        <v>418</v>
      </c>
      <c r="B138" s="151" t="s">
        <v>137</v>
      </c>
      <c r="C138" s="395">
        <v>24854</v>
      </c>
      <c r="D138" s="134">
        <v>903.33333333333337</v>
      </c>
      <c r="E138" s="41">
        <v>12129</v>
      </c>
      <c r="F138" s="332">
        <f t="shared" si="3"/>
        <v>7.4477148432132365E-2</v>
      </c>
      <c r="G138" s="377">
        <f>Muut[[#This Row],[Keskim. työttömyysaste 2024, %]]/$F$12</f>
        <v>0.6897755188769511</v>
      </c>
      <c r="H138" s="166">
        <v>0</v>
      </c>
      <c r="I138" s="383">
        <v>76</v>
      </c>
      <c r="J138" s="389">
        <v>788</v>
      </c>
      <c r="K138" s="269">
        <v>268.47000000000003</v>
      </c>
      <c r="L138" s="170">
        <f t="shared" si="4"/>
        <v>92.576451745073925</v>
      </c>
      <c r="M138" s="377">
        <v>0.20019542236285479</v>
      </c>
      <c r="N138" s="166">
        <v>0</v>
      </c>
      <c r="O138" s="397">
        <v>0</v>
      </c>
      <c r="P138" s="269">
        <v>8695</v>
      </c>
      <c r="Q138" s="15">
        <v>559</v>
      </c>
      <c r="R138" s="158">
        <v>6.4289821736630254E-2</v>
      </c>
      <c r="S138" s="401">
        <v>0.45257893731133492</v>
      </c>
      <c r="T138" s="482">
        <v>1272.1666666666667</v>
      </c>
      <c r="U138" s="197">
        <v>1273946.916247725</v>
      </c>
      <c r="V138" s="159">
        <v>0</v>
      </c>
      <c r="W138" s="159">
        <v>0</v>
      </c>
      <c r="X138" s="159">
        <v>1546914.92</v>
      </c>
      <c r="Y138" s="159">
        <v>221665.52057095477</v>
      </c>
      <c r="Z138" s="159">
        <v>0</v>
      </c>
      <c r="AA138" s="155">
        <v>0</v>
      </c>
      <c r="AB138" s="159">
        <v>343076.10569204547</v>
      </c>
      <c r="AC138" s="159">
        <v>955651.60000000009</v>
      </c>
      <c r="AD138" s="174">
        <f>SUM(Muut[[#This Row],[Työttömyysaste]:[Työttömät ja palveluissa olevat ]])</f>
        <v>4341255.0625107251</v>
      </c>
      <c r="AF138" s="62"/>
    </row>
    <row r="139" spans="1:32" s="45" customFormat="1" x14ac:dyDescent="0.25">
      <c r="A139" s="90">
        <v>420</v>
      </c>
      <c r="B139" s="151" t="s">
        <v>138</v>
      </c>
      <c r="C139" s="395">
        <v>8971</v>
      </c>
      <c r="D139" s="134">
        <v>390.58333333333331</v>
      </c>
      <c r="E139" s="41">
        <v>3918</v>
      </c>
      <c r="F139" s="332">
        <f t="shared" si="3"/>
        <v>9.9689467415347968E-2</v>
      </c>
      <c r="G139" s="377">
        <f>Muut[[#This Row],[Keskim. työttömyysaste 2024, %]]/$F$12</f>
        <v>0.92328124210675799</v>
      </c>
      <c r="H139" s="166">
        <v>0</v>
      </c>
      <c r="I139" s="383">
        <v>12</v>
      </c>
      <c r="J139" s="389">
        <v>266</v>
      </c>
      <c r="K139" s="269">
        <v>1136.26</v>
      </c>
      <c r="L139" s="170">
        <f t="shared" si="4"/>
        <v>7.8952000422438529</v>
      </c>
      <c r="M139" s="377">
        <v>2.3474239739076004</v>
      </c>
      <c r="N139" s="166">
        <v>0</v>
      </c>
      <c r="O139" s="397">
        <v>0</v>
      </c>
      <c r="P139" s="269">
        <v>2384</v>
      </c>
      <c r="Q139" s="15">
        <v>271</v>
      </c>
      <c r="R139" s="158">
        <v>0.1136744966442953</v>
      </c>
      <c r="S139" s="401">
        <v>0.8002306041760795</v>
      </c>
      <c r="T139" s="482">
        <v>506.75</v>
      </c>
      <c r="U139" s="197">
        <v>615491.60006465099</v>
      </c>
      <c r="V139" s="159">
        <v>0</v>
      </c>
      <c r="W139" s="159">
        <v>0</v>
      </c>
      <c r="X139" s="159">
        <v>522181.94</v>
      </c>
      <c r="Y139" s="159">
        <v>938166.88793516241</v>
      </c>
      <c r="Z139" s="159">
        <v>0</v>
      </c>
      <c r="AA139" s="155">
        <v>0</v>
      </c>
      <c r="AB139" s="159">
        <v>218955.49687694007</v>
      </c>
      <c r="AC139" s="159">
        <v>380670.60000000003</v>
      </c>
      <c r="AD139" s="174">
        <f>SUM(Muut[[#This Row],[Työttömyysaste]:[Työttömät ja palveluissa olevat ]])</f>
        <v>2675466.5248767538</v>
      </c>
      <c r="AF139" s="62"/>
    </row>
    <row r="140" spans="1:32" s="45" customFormat="1" x14ac:dyDescent="0.25">
      <c r="A140" s="90">
        <v>421</v>
      </c>
      <c r="B140" s="151" t="s">
        <v>139</v>
      </c>
      <c r="C140" s="395">
        <v>665</v>
      </c>
      <c r="D140" s="134">
        <v>14.416666666666666</v>
      </c>
      <c r="E140" s="41">
        <v>263</v>
      </c>
      <c r="F140" s="332">
        <f t="shared" si="3"/>
        <v>5.4816223067173632E-2</v>
      </c>
      <c r="G140" s="377">
        <f>Muut[[#This Row],[Keskim. työttömyysaste 2024, %]]/$F$12</f>
        <v>0.5076844307954369</v>
      </c>
      <c r="H140" s="166">
        <v>0</v>
      </c>
      <c r="I140" s="383">
        <v>1</v>
      </c>
      <c r="J140" s="389">
        <v>16</v>
      </c>
      <c r="K140" s="269">
        <v>480.08</v>
      </c>
      <c r="L140" s="170">
        <f t="shared" si="4"/>
        <v>1.3851858023662724</v>
      </c>
      <c r="M140" s="377">
        <v>13.37970821408903</v>
      </c>
      <c r="N140" s="166">
        <v>0</v>
      </c>
      <c r="O140" s="397">
        <v>0</v>
      </c>
      <c r="P140" s="269">
        <v>138</v>
      </c>
      <c r="Q140" s="15">
        <v>13</v>
      </c>
      <c r="R140" s="158">
        <v>9.420289855072464E-2</v>
      </c>
      <c r="S140" s="401">
        <v>0.66315703739839182</v>
      </c>
      <c r="T140" s="482">
        <v>20.75</v>
      </c>
      <c r="U140" s="197">
        <v>25087.80998485193</v>
      </c>
      <c r="V140" s="159">
        <v>0</v>
      </c>
      <c r="W140" s="159">
        <v>0</v>
      </c>
      <c r="X140" s="159">
        <v>31409.439999999999</v>
      </c>
      <c r="Y140" s="159">
        <v>396383.89062354807</v>
      </c>
      <c r="Z140" s="159">
        <v>0</v>
      </c>
      <c r="AA140" s="155">
        <v>0</v>
      </c>
      <c r="AB140" s="159">
        <v>13450.482611032883</v>
      </c>
      <c r="AC140" s="159">
        <v>15587.400000000001</v>
      </c>
      <c r="AD140" s="174">
        <f>SUM(Muut[[#This Row],[Työttömyysaste]:[Työttömät ja palveluissa olevat ]])</f>
        <v>481919.02321943291</v>
      </c>
      <c r="AF140" s="62"/>
    </row>
    <row r="141" spans="1:32" s="45" customFormat="1" x14ac:dyDescent="0.25">
      <c r="A141" s="90">
        <v>422</v>
      </c>
      <c r="B141" s="151" t="s">
        <v>140</v>
      </c>
      <c r="C141" s="395">
        <v>10049</v>
      </c>
      <c r="D141" s="134">
        <v>645.91666666666663</v>
      </c>
      <c r="E141" s="41">
        <v>3869</v>
      </c>
      <c r="F141" s="332">
        <f t="shared" ref="F141:F203" si="5">D141/E141</f>
        <v>0.1669466701128629</v>
      </c>
      <c r="G141" s="377">
        <f>Muut[[#This Row],[Keskim. työttömyysaste 2024, %]]/$F$12</f>
        <v>1.5461887092363016</v>
      </c>
      <c r="H141" s="166">
        <v>0</v>
      </c>
      <c r="I141" s="383">
        <v>8</v>
      </c>
      <c r="J141" s="389">
        <v>655</v>
      </c>
      <c r="K141" s="269">
        <v>3417.74</v>
      </c>
      <c r="L141" s="170">
        <f t="shared" si="4"/>
        <v>2.9402470638492106</v>
      </c>
      <c r="M141" s="377">
        <v>6.3033416769054194</v>
      </c>
      <c r="N141" s="166">
        <v>3</v>
      </c>
      <c r="O141" s="397">
        <v>263</v>
      </c>
      <c r="P141" s="269">
        <v>2326</v>
      </c>
      <c r="Q141" s="15">
        <v>389</v>
      </c>
      <c r="R141" s="158">
        <v>0.16723989681857265</v>
      </c>
      <c r="S141" s="401">
        <v>1.1773131847880305</v>
      </c>
      <c r="T141" s="482">
        <v>870.08333333333326</v>
      </c>
      <c r="U141" s="197">
        <v>1154602.7966996799</v>
      </c>
      <c r="V141" s="159">
        <v>0</v>
      </c>
      <c r="W141" s="159">
        <v>0</v>
      </c>
      <c r="X141" s="159">
        <v>1285823.95</v>
      </c>
      <c r="Y141" s="159">
        <v>2821898.5967749651</v>
      </c>
      <c r="Z141" s="159">
        <v>0</v>
      </c>
      <c r="AA141" s="155">
        <v>83518.28</v>
      </c>
      <c r="AB141" s="159">
        <v>360840.01591501501</v>
      </c>
      <c r="AC141" s="159">
        <v>653606.6</v>
      </c>
      <c r="AD141" s="174">
        <f>SUM(Muut[[#This Row],[Työttömyysaste]:[Työttömät ja palveluissa olevat ]])</f>
        <v>6360290.2393896598</v>
      </c>
      <c r="AF141" s="62"/>
    </row>
    <row r="142" spans="1:32" s="45" customFormat="1" x14ac:dyDescent="0.25">
      <c r="A142" s="151">
        <v>423</v>
      </c>
      <c r="B142" s="151" t="s">
        <v>141</v>
      </c>
      <c r="C142" s="395">
        <v>20666</v>
      </c>
      <c r="D142" s="134">
        <v>615.08333333333337</v>
      </c>
      <c r="E142" s="41">
        <v>10164</v>
      </c>
      <c r="F142" s="332">
        <f t="shared" si="5"/>
        <v>6.0515873015873023E-2</v>
      </c>
      <c r="G142" s="377">
        <f>Muut[[#This Row],[Keskim. työttömyysaste 2024, %]]/$F$12</f>
        <v>0.5604721527147809</v>
      </c>
      <c r="H142" s="166">
        <v>0</v>
      </c>
      <c r="I142" s="383">
        <v>318</v>
      </c>
      <c r="J142" s="389">
        <v>972</v>
      </c>
      <c r="K142" s="269">
        <v>300.52999999999997</v>
      </c>
      <c r="L142" s="170">
        <f t="shared" ref="L142:L204" si="6">C142/K142</f>
        <v>68.765181512660973</v>
      </c>
      <c r="M142" s="377">
        <v>0.26951694811635407</v>
      </c>
      <c r="N142" s="166">
        <v>0</v>
      </c>
      <c r="O142" s="397">
        <v>0</v>
      </c>
      <c r="P142" s="269">
        <v>7106</v>
      </c>
      <c r="Q142" s="15">
        <v>611</v>
      </c>
      <c r="R142" s="158">
        <v>8.5983675766957507E-2</v>
      </c>
      <c r="S142" s="401">
        <v>0.60529644590008014</v>
      </c>
      <c r="T142" s="482">
        <v>869.33333333333337</v>
      </c>
      <c r="U142" s="197">
        <v>860711.73801975208</v>
      </c>
      <c r="V142" s="159">
        <v>0</v>
      </c>
      <c r="W142" s="159">
        <v>0</v>
      </c>
      <c r="X142" s="159">
        <v>1908123.48</v>
      </c>
      <c r="Y142" s="159">
        <v>248136.24947736811</v>
      </c>
      <c r="Z142" s="159">
        <v>0</v>
      </c>
      <c r="AA142" s="155">
        <v>0</v>
      </c>
      <c r="AB142" s="159">
        <v>381526.21870461717</v>
      </c>
      <c r="AC142" s="159">
        <v>653043.20000000007</v>
      </c>
      <c r="AD142" s="174">
        <f>SUM(Muut[[#This Row],[Työttömyysaste]:[Työttömät ja palveluissa olevat ]])</f>
        <v>4051540.8862017374</v>
      </c>
      <c r="AF142" s="62"/>
    </row>
    <row r="143" spans="1:32" s="45" customFormat="1" x14ac:dyDescent="0.25">
      <c r="A143" s="90">
        <v>425</v>
      </c>
      <c r="B143" s="151" t="s">
        <v>142</v>
      </c>
      <c r="C143" s="395">
        <v>10190</v>
      </c>
      <c r="D143" s="134">
        <v>310.58333333333331</v>
      </c>
      <c r="E143" s="41">
        <v>4562</v>
      </c>
      <c r="F143" s="332">
        <f t="shared" si="5"/>
        <v>6.8080520239660963E-2</v>
      </c>
      <c r="G143" s="377">
        <f>Muut[[#This Row],[Keskim. työttömyysaste 2024, %]]/$F$12</f>
        <v>0.63053268233702142</v>
      </c>
      <c r="H143" s="166">
        <v>0</v>
      </c>
      <c r="I143" s="383">
        <v>11</v>
      </c>
      <c r="J143" s="389">
        <v>98</v>
      </c>
      <c r="K143" s="269">
        <v>637.36</v>
      </c>
      <c r="L143" s="170">
        <f t="shared" si="6"/>
        <v>15.987824777205974</v>
      </c>
      <c r="M143" s="377">
        <v>1.1592184750725298</v>
      </c>
      <c r="N143" s="166">
        <v>0</v>
      </c>
      <c r="O143" s="397">
        <v>0</v>
      </c>
      <c r="P143" s="269">
        <v>3413</v>
      </c>
      <c r="Q143" s="15">
        <v>181</v>
      </c>
      <c r="R143" s="158">
        <v>5.3032522707295637E-2</v>
      </c>
      <c r="S143" s="401">
        <v>0.37333130068599768</v>
      </c>
      <c r="T143" s="482">
        <v>433.58333333333331</v>
      </c>
      <c r="U143" s="197">
        <v>477451.26413328882</v>
      </c>
      <c r="V143" s="159">
        <v>0</v>
      </c>
      <c r="W143" s="159">
        <v>0</v>
      </c>
      <c r="X143" s="159">
        <v>192382.81999999998</v>
      </c>
      <c r="Y143" s="159">
        <v>526244.03542706347</v>
      </c>
      <c r="Z143" s="159">
        <v>0</v>
      </c>
      <c r="AA143" s="155">
        <v>0</v>
      </c>
      <c r="AB143" s="159">
        <v>116029.50159670465</v>
      </c>
      <c r="AC143" s="159">
        <v>325707.8</v>
      </c>
      <c r="AD143" s="174">
        <f>SUM(Muut[[#This Row],[Työttömyysaste]:[Työttömät ja palveluissa olevat ]])</f>
        <v>1637815.4211570569</v>
      </c>
      <c r="AF143" s="62"/>
    </row>
    <row r="144" spans="1:32" s="45" customFormat="1" x14ac:dyDescent="0.25">
      <c r="A144" s="90">
        <v>426</v>
      </c>
      <c r="B144" s="151" t="s">
        <v>143</v>
      </c>
      <c r="C144" s="395">
        <v>11913</v>
      </c>
      <c r="D144" s="134">
        <v>637.75</v>
      </c>
      <c r="E144" s="41">
        <v>5598</v>
      </c>
      <c r="F144" s="332">
        <f t="shared" si="5"/>
        <v>0.11392461593426223</v>
      </c>
      <c r="G144" s="377">
        <f>Muut[[#This Row],[Keskim. työttömyysaste 2024, %]]/$F$12</f>
        <v>1.0551211038983543</v>
      </c>
      <c r="H144" s="166">
        <v>0</v>
      </c>
      <c r="I144" s="383">
        <v>5</v>
      </c>
      <c r="J144" s="389">
        <v>323</v>
      </c>
      <c r="K144" s="269">
        <v>727.48</v>
      </c>
      <c r="L144" s="170">
        <f t="shared" si="6"/>
        <v>16.375707923241876</v>
      </c>
      <c r="M144" s="377">
        <v>1.1317606508879703</v>
      </c>
      <c r="N144" s="166">
        <v>3</v>
      </c>
      <c r="O144" s="397">
        <v>464</v>
      </c>
      <c r="P144" s="269">
        <v>3728</v>
      </c>
      <c r="Q144" s="15">
        <v>312</v>
      </c>
      <c r="R144" s="158">
        <v>8.3690987124463517E-2</v>
      </c>
      <c r="S144" s="401">
        <v>0.58915668129385024</v>
      </c>
      <c r="T144" s="482">
        <v>873.41666666666663</v>
      </c>
      <c r="U144" s="197">
        <v>934051.26448517083</v>
      </c>
      <c r="V144" s="159">
        <v>0</v>
      </c>
      <c r="W144" s="159">
        <v>0</v>
      </c>
      <c r="X144" s="159">
        <v>634078.06999999995</v>
      </c>
      <c r="Y144" s="159">
        <v>600652.70944596466</v>
      </c>
      <c r="Z144" s="159">
        <v>0</v>
      </c>
      <c r="AA144" s="155">
        <v>147347.84</v>
      </c>
      <c r="AB144" s="159">
        <v>214068.01809973596</v>
      </c>
      <c r="AC144" s="159">
        <v>656110.6</v>
      </c>
      <c r="AD144" s="174">
        <f>SUM(Muut[[#This Row],[Työttömyysaste]:[Työttömät ja palveluissa olevat ]])</f>
        <v>3186308.5020308713</v>
      </c>
      <c r="AF144" s="62"/>
    </row>
    <row r="145" spans="1:32" s="45" customFormat="1" x14ac:dyDescent="0.25">
      <c r="A145" s="90">
        <v>430</v>
      </c>
      <c r="B145" s="151" t="s">
        <v>144</v>
      </c>
      <c r="C145" s="395">
        <v>15295</v>
      </c>
      <c r="D145" s="134">
        <v>690.91666666666663</v>
      </c>
      <c r="E145" s="41">
        <v>6551</v>
      </c>
      <c r="F145" s="332">
        <f t="shared" si="5"/>
        <v>0.10546735867297613</v>
      </c>
      <c r="G145" s="377">
        <f>Muut[[#This Row],[Keskim. työttömyysaste 2024, %]]/$F$12</f>
        <v>0.9767936015907791</v>
      </c>
      <c r="H145" s="166">
        <v>0</v>
      </c>
      <c r="I145" s="383">
        <v>35</v>
      </c>
      <c r="J145" s="389">
        <v>932</v>
      </c>
      <c r="K145" s="269">
        <v>848.1</v>
      </c>
      <c r="L145" s="170">
        <f t="shared" si="6"/>
        <v>18.034429902134182</v>
      </c>
      <c r="M145" s="377">
        <v>1.0276666331307922</v>
      </c>
      <c r="N145" s="166">
        <v>0</v>
      </c>
      <c r="O145" s="397">
        <v>0</v>
      </c>
      <c r="P145" s="269">
        <v>4165</v>
      </c>
      <c r="Q145" s="15">
        <v>693</v>
      </c>
      <c r="R145" s="158">
        <v>0.16638655462184873</v>
      </c>
      <c r="S145" s="401">
        <v>1.1713059398754788</v>
      </c>
      <c r="T145" s="482">
        <v>1036.3333333333333</v>
      </c>
      <c r="U145" s="197">
        <v>1110195.720110754</v>
      </c>
      <c r="V145" s="159">
        <v>0</v>
      </c>
      <c r="W145" s="159">
        <v>0</v>
      </c>
      <c r="X145" s="159">
        <v>1829599.88</v>
      </c>
      <c r="Y145" s="159">
        <v>700244.07939891506</v>
      </c>
      <c r="Z145" s="159">
        <v>0</v>
      </c>
      <c r="AA145" s="155">
        <v>0</v>
      </c>
      <c r="AB145" s="159">
        <v>546411.29268706124</v>
      </c>
      <c r="AC145" s="159">
        <v>778493.6</v>
      </c>
      <c r="AD145" s="174">
        <f>SUM(Muut[[#This Row],[Työttömyysaste]:[Työttömät ja palveluissa olevat ]])</f>
        <v>4964944.5721967304</v>
      </c>
      <c r="AF145" s="62"/>
    </row>
    <row r="146" spans="1:32" s="45" customFormat="1" x14ac:dyDescent="0.25">
      <c r="A146" s="90">
        <v>433</v>
      </c>
      <c r="B146" s="151" t="s">
        <v>145</v>
      </c>
      <c r="C146" s="395">
        <v>7657</v>
      </c>
      <c r="D146" s="134">
        <v>224.33333333333334</v>
      </c>
      <c r="E146" s="41">
        <v>3544</v>
      </c>
      <c r="F146" s="332">
        <f t="shared" si="5"/>
        <v>6.3299473288186608E-2</v>
      </c>
      <c r="G146" s="377">
        <f>Muut[[#This Row],[Keskim. työttömyysaste 2024, %]]/$F$12</f>
        <v>0.58625266878718119</v>
      </c>
      <c r="H146" s="166">
        <v>0</v>
      </c>
      <c r="I146" s="383">
        <v>36</v>
      </c>
      <c r="J146" s="389">
        <v>287</v>
      </c>
      <c r="K146" s="269">
        <v>597.70000000000005</v>
      </c>
      <c r="L146" s="170">
        <f t="shared" si="6"/>
        <v>12.810774636105068</v>
      </c>
      <c r="M146" s="377">
        <v>1.4467026689960045</v>
      </c>
      <c r="N146" s="166">
        <v>0</v>
      </c>
      <c r="O146" s="397">
        <v>0</v>
      </c>
      <c r="P146" s="269">
        <v>2265</v>
      </c>
      <c r="Q146" s="15">
        <v>285</v>
      </c>
      <c r="R146" s="158">
        <v>0.12582781456953643</v>
      </c>
      <c r="S146" s="401">
        <v>0.88578591546540164</v>
      </c>
      <c r="T146" s="482">
        <v>345.66666666666669</v>
      </c>
      <c r="U146" s="197">
        <v>333572.88505517511</v>
      </c>
      <c r="V146" s="159">
        <v>0</v>
      </c>
      <c r="W146" s="159">
        <v>0</v>
      </c>
      <c r="X146" s="159">
        <v>563406.82999999996</v>
      </c>
      <c r="Y146" s="159">
        <v>493498.27409118216</v>
      </c>
      <c r="Z146" s="159">
        <v>0</v>
      </c>
      <c r="AA146" s="155">
        <v>0</v>
      </c>
      <c r="AB146" s="159">
        <v>206865.11401891671</v>
      </c>
      <c r="AC146" s="159">
        <v>259664.80000000002</v>
      </c>
      <c r="AD146" s="174">
        <f>SUM(Muut[[#This Row],[Työttömyysaste]:[Työttömät ja palveluissa olevat ]])</f>
        <v>1857007.9031652741</v>
      </c>
      <c r="AF146" s="62"/>
    </row>
    <row r="147" spans="1:32" s="45" customFormat="1" x14ac:dyDescent="0.25">
      <c r="A147" s="90">
        <v>434</v>
      </c>
      <c r="B147" s="151" t="s">
        <v>146</v>
      </c>
      <c r="C147" s="395">
        <v>14352</v>
      </c>
      <c r="D147" s="134">
        <v>724.83333333333337</v>
      </c>
      <c r="E147" s="41">
        <v>6622</v>
      </c>
      <c r="F147" s="332">
        <f t="shared" si="5"/>
        <v>0.10945837108627807</v>
      </c>
      <c r="G147" s="377">
        <f>Muut[[#This Row],[Keskim. työttömyysaste 2024, %]]/$F$12</f>
        <v>1.0137566528915185</v>
      </c>
      <c r="H147" s="166">
        <v>1</v>
      </c>
      <c r="I147" s="383">
        <v>5562</v>
      </c>
      <c r="J147" s="389">
        <v>883</v>
      </c>
      <c r="K147" s="269">
        <v>820.06</v>
      </c>
      <c r="L147" s="170">
        <f t="shared" si="6"/>
        <v>17.501158451820601</v>
      </c>
      <c r="M147" s="377">
        <v>1.0589802903036707</v>
      </c>
      <c r="N147" s="166">
        <v>3</v>
      </c>
      <c r="O147" s="397">
        <v>712</v>
      </c>
      <c r="P147" s="269">
        <v>4140</v>
      </c>
      <c r="Q147" s="15">
        <v>668</v>
      </c>
      <c r="R147" s="158">
        <v>0.16135265700483092</v>
      </c>
      <c r="S147" s="401">
        <v>1.1358689768772454</v>
      </c>
      <c r="T147" s="482">
        <v>937.33333333333337</v>
      </c>
      <c r="U147" s="197">
        <v>1081168.5506896442</v>
      </c>
      <c r="V147" s="159">
        <v>316863.45600000001</v>
      </c>
      <c r="W147" s="159">
        <v>1631456.9639999999</v>
      </c>
      <c r="X147" s="159">
        <v>1733408.47</v>
      </c>
      <c r="Y147" s="159">
        <v>677092.51238282537</v>
      </c>
      <c r="Z147" s="159">
        <v>0</v>
      </c>
      <c r="AA147" s="155">
        <v>226102.72</v>
      </c>
      <c r="AB147" s="159">
        <v>497210.74246233789</v>
      </c>
      <c r="AC147" s="159">
        <v>704124.8</v>
      </c>
      <c r="AD147" s="174">
        <f>SUM(Muut[[#This Row],[Työttömyysaste]:[Työttömät ja palveluissa olevat ]])</f>
        <v>6867428.2155348072</v>
      </c>
      <c r="AF147" s="62"/>
    </row>
    <row r="148" spans="1:32" s="45" customFormat="1" x14ac:dyDescent="0.25">
      <c r="A148" s="90">
        <v>435</v>
      </c>
      <c r="B148" s="151" t="s">
        <v>147</v>
      </c>
      <c r="C148" s="395">
        <v>711</v>
      </c>
      <c r="D148" s="134">
        <v>33.166666666666664</v>
      </c>
      <c r="E148" s="41">
        <v>284</v>
      </c>
      <c r="F148" s="332">
        <f t="shared" si="5"/>
        <v>0.11678403755868544</v>
      </c>
      <c r="G148" s="377">
        <f>Muut[[#This Row],[Keskim. työttömyysaste 2024, %]]/$F$12</f>
        <v>1.0816038449296093</v>
      </c>
      <c r="H148" s="166">
        <v>0</v>
      </c>
      <c r="I148" s="383">
        <v>0</v>
      </c>
      <c r="J148" s="389">
        <v>5</v>
      </c>
      <c r="K148" s="269">
        <v>214.5</v>
      </c>
      <c r="L148" s="170">
        <f t="shared" si="6"/>
        <v>3.3146853146853146</v>
      </c>
      <c r="M148" s="377">
        <v>5.5912945267683787</v>
      </c>
      <c r="N148" s="166">
        <v>3</v>
      </c>
      <c r="O148" s="397">
        <v>306</v>
      </c>
      <c r="P148" s="269">
        <v>138</v>
      </c>
      <c r="Q148" s="15">
        <v>21</v>
      </c>
      <c r="R148" s="158">
        <v>0.15217391304347827</v>
      </c>
      <c r="S148" s="401">
        <v>1.0712536757974023</v>
      </c>
      <c r="T148" s="482">
        <v>39.5</v>
      </c>
      <c r="U148" s="197">
        <v>57145.901000587401</v>
      </c>
      <c r="V148" s="159">
        <v>0</v>
      </c>
      <c r="W148" s="159">
        <v>0</v>
      </c>
      <c r="X148" s="159">
        <v>9815.4499999999989</v>
      </c>
      <c r="Y148" s="159">
        <v>177104.53370011473</v>
      </c>
      <c r="Z148" s="159">
        <v>0</v>
      </c>
      <c r="AA148" s="155">
        <v>97173.36</v>
      </c>
      <c r="AB148" s="159">
        <v>23230.671586504566</v>
      </c>
      <c r="AC148" s="159">
        <v>29672.400000000001</v>
      </c>
      <c r="AD148" s="174">
        <f>SUM(Muut[[#This Row],[Työttömyysaste]:[Työttömät ja palveluissa olevat ]])</f>
        <v>394142.31628720672</v>
      </c>
      <c r="AF148" s="62"/>
    </row>
    <row r="149" spans="1:32" s="45" customFormat="1" x14ac:dyDescent="0.25">
      <c r="A149" s="90">
        <v>436</v>
      </c>
      <c r="B149" s="151" t="s">
        <v>148</v>
      </c>
      <c r="C149" s="395">
        <v>2008</v>
      </c>
      <c r="D149" s="134">
        <v>79.75</v>
      </c>
      <c r="E149" s="41">
        <v>842</v>
      </c>
      <c r="F149" s="332">
        <f t="shared" si="5"/>
        <v>9.4714964370546315E-2</v>
      </c>
      <c r="G149" s="377">
        <f>Muut[[#This Row],[Keskim. työttömyysaste 2024, %]]/$F$12</f>
        <v>0.87720952089941595</v>
      </c>
      <c r="H149" s="166">
        <v>0</v>
      </c>
      <c r="I149" s="383">
        <v>4</v>
      </c>
      <c r="J149" s="389">
        <v>89</v>
      </c>
      <c r="K149" s="269">
        <v>214.14</v>
      </c>
      <c r="L149" s="170">
        <f t="shared" si="6"/>
        <v>9.3770430559447089</v>
      </c>
      <c r="M149" s="377">
        <v>1.9764633421630735</v>
      </c>
      <c r="N149" s="166">
        <v>0</v>
      </c>
      <c r="O149" s="397">
        <v>0</v>
      </c>
      <c r="P149" s="269">
        <v>573</v>
      </c>
      <c r="Q149" s="15">
        <v>75</v>
      </c>
      <c r="R149" s="158">
        <v>0.13089005235602094</v>
      </c>
      <c r="S149" s="401">
        <v>0.92142238381975505</v>
      </c>
      <c r="T149" s="482">
        <v>98.583333333333329</v>
      </c>
      <c r="U149" s="197">
        <v>130892.36251205549</v>
      </c>
      <c r="V149" s="159">
        <v>0</v>
      </c>
      <c r="W149" s="159">
        <v>0</v>
      </c>
      <c r="X149" s="159">
        <v>174715.00999999998</v>
      </c>
      <c r="Y149" s="159">
        <v>176807.29532187677</v>
      </c>
      <c r="Z149" s="159">
        <v>0</v>
      </c>
      <c r="AA149" s="155">
        <v>0</v>
      </c>
      <c r="AB149" s="159">
        <v>56431.592474657082</v>
      </c>
      <c r="AC149" s="159">
        <v>74055.8</v>
      </c>
      <c r="AD149" s="174">
        <f>SUM(Muut[[#This Row],[Työttömyysaste]:[Työttömät ja palveluissa olevat ]])</f>
        <v>612902.06030858937</v>
      </c>
      <c r="AF149" s="62"/>
    </row>
    <row r="150" spans="1:32" s="45" customFormat="1" x14ac:dyDescent="0.25">
      <c r="A150" s="90">
        <v>440</v>
      </c>
      <c r="B150" s="151" t="s">
        <v>149</v>
      </c>
      <c r="C150" s="395">
        <v>5884</v>
      </c>
      <c r="D150" s="134">
        <v>65.333333333333329</v>
      </c>
      <c r="E150" s="41">
        <v>2570</v>
      </c>
      <c r="F150" s="332">
        <f t="shared" si="5"/>
        <v>2.5421530479896239E-2</v>
      </c>
      <c r="G150" s="377">
        <f>Muut[[#This Row],[Keskim. työttömyysaste 2024, %]]/$F$12</f>
        <v>0.23544335069965303</v>
      </c>
      <c r="H150" s="384">
        <v>3</v>
      </c>
      <c r="I150" s="383">
        <v>5399</v>
      </c>
      <c r="J150" s="389">
        <v>205</v>
      </c>
      <c r="K150" s="269">
        <v>142.93</v>
      </c>
      <c r="L150" s="170">
        <f t="shared" si="6"/>
        <v>41.167004827537951</v>
      </c>
      <c r="M150" s="377">
        <v>0.45019990974815677</v>
      </c>
      <c r="N150" s="166">
        <v>3</v>
      </c>
      <c r="O150" s="397">
        <v>2151</v>
      </c>
      <c r="P150" s="269">
        <v>1577</v>
      </c>
      <c r="Q150" s="15">
        <v>129</v>
      </c>
      <c r="R150" s="158">
        <v>8.1800887761572599E-2</v>
      </c>
      <c r="S150" s="401">
        <v>0.57585101115878101</v>
      </c>
      <c r="T150" s="482">
        <v>97.916666666666657</v>
      </c>
      <c r="U150" s="197">
        <v>102945.26007765032</v>
      </c>
      <c r="V150" s="159">
        <v>129906.95199999999</v>
      </c>
      <c r="W150" s="159">
        <v>1583645.4780000001</v>
      </c>
      <c r="X150" s="159">
        <v>402433.45</v>
      </c>
      <c r="Y150" s="159">
        <v>118011.89278208576</v>
      </c>
      <c r="Z150" s="159">
        <v>0</v>
      </c>
      <c r="AA150" s="155">
        <v>683071.56</v>
      </c>
      <c r="AB150" s="159">
        <v>103343.37416457715</v>
      </c>
      <c r="AC150" s="159">
        <v>73555</v>
      </c>
      <c r="AD150" s="174">
        <f>SUM(Muut[[#This Row],[Työttömyysaste]:[Työttömät ja palveluissa olevat ]])</f>
        <v>3196912.9670243133</v>
      </c>
      <c r="AF150" s="62"/>
    </row>
    <row r="151" spans="1:32" s="45" customFormat="1" x14ac:dyDescent="0.25">
      <c r="A151" s="90">
        <v>441</v>
      </c>
      <c r="B151" s="151" t="s">
        <v>150</v>
      </c>
      <c r="C151" s="395">
        <v>4358</v>
      </c>
      <c r="D151" s="134">
        <v>183.41666666666666</v>
      </c>
      <c r="E151" s="41">
        <v>1879</v>
      </c>
      <c r="F151" s="332">
        <f t="shared" si="5"/>
        <v>9.7613979066879547E-2</v>
      </c>
      <c r="G151" s="377">
        <f>Muut[[#This Row],[Keskim. työttömyysaste 2024, %]]/$F$12</f>
        <v>0.90405895604149</v>
      </c>
      <c r="H151" s="166">
        <v>0</v>
      </c>
      <c r="I151" s="383">
        <v>21</v>
      </c>
      <c r="J151" s="389">
        <v>248</v>
      </c>
      <c r="K151" s="269">
        <v>750.17</v>
      </c>
      <c r="L151" s="170">
        <f t="shared" si="6"/>
        <v>5.8093498806937101</v>
      </c>
      <c r="M151" s="377">
        <v>3.1902677990788186</v>
      </c>
      <c r="N151" s="166">
        <v>0</v>
      </c>
      <c r="O151" s="397">
        <v>0</v>
      </c>
      <c r="P151" s="269">
        <v>1082</v>
      </c>
      <c r="Q151" s="15">
        <v>142</v>
      </c>
      <c r="R151" s="158">
        <v>0.13123844731977818</v>
      </c>
      <c r="S151" s="401">
        <v>0.92387496835339722</v>
      </c>
      <c r="T151" s="482">
        <v>239.75</v>
      </c>
      <c r="U151" s="197">
        <v>292773.14642016508</v>
      </c>
      <c r="V151" s="159">
        <v>0</v>
      </c>
      <c r="W151" s="159">
        <v>0</v>
      </c>
      <c r="X151" s="159">
        <v>486846.32</v>
      </c>
      <c r="Y151" s="159">
        <v>619386.98389657366</v>
      </c>
      <c r="Z151" s="159">
        <v>0</v>
      </c>
      <c r="AA151" s="155">
        <v>0</v>
      </c>
      <c r="AB151" s="159">
        <v>122800.53691856521</v>
      </c>
      <c r="AC151" s="159">
        <v>180100.2</v>
      </c>
      <c r="AD151" s="174">
        <f>SUM(Muut[[#This Row],[Työttömyysaste]:[Työttömät ja palveluissa olevat ]])</f>
        <v>1701907.1872353039</v>
      </c>
      <c r="AF151" s="62"/>
    </row>
    <row r="152" spans="1:32" s="45" customFormat="1" x14ac:dyDescent="0.25">
      <c r="A152" s="90">
        <v>444</v>
      </c>
      <c r="B152" s="151" t="s">
        <v>151</v>
      </c>
      <c r="C152" s="395">
        <v>45687</v>
      </c>
      <c r="D152" s="134">
        <v>2093.3333333333335</v>
      </c>
      <c r="E152" s="41">
        <v>21450</v>
      </c>
      <c r="F152" s="332">
        <f t="shared" si="5"/>
        <v>9.7591297591297602E-2</v>
      </c>
      <c r="G152" s="377">
        <f>Muut[[#This Row],[Keskim. työttömyysaste 2024, %]]/$F$12</f>
        <v>0.90384888990821577</v>
      </c>
      <c r="H152" s="166">
        <v>1</v>
      </c>
      <c r="I152" s="383">
        <v>1568</v>
      </c>
      <c r="J152" s="389">
        <v>3116</v>
      </c>
      <c r="K152" s="269">
        <v>940.2</v>
      </c>
      <c r="L152" s="170">
        <f t="shared" si="6"/>
        <v>48.592852584556475</v>
      </c>
      <c r="M152" s="377">
        <v>0.38140139695873093</v>
      </c>
      <c r="N152" s="166">
        <v>0</v>
      </c>
      <c r="O152" s="397">
        <v>0</v>
      </c>
      <c r="P152" s="269">
        <v>13766</v>
      </c>
      <c r="Q152" s="15">
        <v>2235</v>
      </c>
      <c r="R152" s="158">
        <v>0.1623565305825948</v>
      </c>
      <c r="S152" s="401">
        <v>1.1429359125872327</v>
      </c>
      <c r="T152" s="482">
        <v>2833.5833333333335</v>
      </c>
      <c r="U152" s="197">
        <v>3068567.8579718159</v>
      </c>
      <c r="V152" s="159">
        <v>1008677.586</v>
      </c>
      <c r="W152" s="159">
        <v>459928.89600000001</v>
      </c>
      <c r="X152" s="159">
        <v>6116988.4399999995</v>
      </c>
      <c r="Y152" s="159">
        <v>776287.56449812523</v>
      </c>
      <c r="Z152" s="159">
        <v>0</v>
      </c>
      <c r="AA152" s="155">
        <v>0</v>
      </c>
      <c r="AB152" s="159">
        <v>1592628.0476703735</v>
      </c>
      <c r="AC152" s="159">
        <v>2128587.8000000003</v>
      </c>
      <c r="AD152" s="174">
        <f>SUM(Muut[[#This Row],[Työttömyysaste]:[Työttömät ja palveluissa olevat ]])</f>
        <v>15151666.192140315</v>
      </c>
      <c r="AF152" s="62"/>
    </row>
    <row r="153" spans="1:32" s="45" customFormat="1" x14ac:dyDescent="0.25">
      <c r="A153" s="90">
        <v>445</v>
      </c>
      <c r="B153" s="151" t="s">
        <v>152</v>
      </c>
      <c r="C153" s="395">
        <v>14868</v>
      </c>
      <c r="D153" s="134">
        <v>399.58333333333331</v>
      </c>
      <c r="E153" s="41">
        <v>6818</v>
      </c>
      <c r="F153" s="332">
        <f t="shared" si="5"/>
        <v>5.8607118412046542E-2</v>
      </c>
      <c r="G153" s="377">
        <f>Muut[[#This Row],[Keskim. työttömyysaste 2024, %]]/$F$12</f>
        <v>0.54279408333403723</v>
      </c>
      <c r="H153" s="166">
        <v>3</v>
      </c>
      <c r="I153" s="383">
        <v>8007</v>
      </c>
      <c r="J153" s="389">
        <v>694</v>
      </c>
      <c r="K153" s="269">
        <v>884.67</v>
      </c>
      <c r="L153" s="170">
        <f t="shared" si="6"/>
        <v>16.806266743531488</v>
      </c>
      <c r="M153" s="377">
        <v>1.102766137226328</v>
      </c>
      <c r="N153" s="166">
        <v>1</v>
      </c>
      <c r="O153" s="397">
        <v>0</v>
      </c>
      <c r="P153" s="269">
        <v>4333</v>
      </c>
      <c r="Q153" s="15">
        <v>555</v>
      </c>
      <c r="R153" s="158">
        <v>0.12808677590583892</v>
      </c>
      <c r="S153" s="401">
        <v>0.90168825106681871</v>
      </c>
      <c r="T153" s="482">
        <v>566.83333333333326</v>
      </c>
      <c r="U153" s="197">
        <v>599701.20124838769</v>
      </c>
      <c r="V153" s="159">
        <v>328255.70399999997</v>
      </c>
      <c r="W153" s="159">
        <v>2348629.2540000002</v>
      </c>
      <c r="X153" s="159">
        <v>1362384.46</v>
      </c>
      <c r="Y153" s="159">
        <v>730438.54465492058</v>
      </c>
      <c r="Z153" s="159">
        <v>6454644.8399999999</v>
      </c>
      <c r="AA153" s="155">
        <v>0</v>
      </c>
      <c r="AB153" s="159">
        <v>408892.17796427454</v>
      </c>
      <c r="AC153" s="159">
        <v>425805.19999999995</v>
      </c>
      <c r="AD153" s="174">
        <f>SUM(Muut[[#This Row],[Työttömyysaste]:[Työttömät ja palveluissa olevat ]])</f>
        <v>12658751.381867582</v>
      </c>
      <c r="AF153" s="62"/>
    </row>
    <row r="154" spans="1:32" s="45" customFormat="1" x14ac:dyDescent="0.25">
      <c r="A154" s="90">
        <v>475</v>
      </c>
      <c r="B154" s="151" t="s">
        <v>153</v>
      </c>
      <c r="C154" s="395">
        <v>5415</v>
      </c>
      <c r="D154" s="134">
        <v>106.91666666666667</v>
      </c>
      <c r="E154" s="41">
        <v>2583</v>
      </c>
      <c r="F154" s="332">
        <f t="shared" si="5"/>
        <v>4.1392437733901152E-2</v>
      </c>
      <c r="G154" s="377">
        <f>Muut[[#This Row],[Keskim. työttömyysaste 2024, %]]/$F$12</f>
        <v>0.38335906807040593</v>
      </c>
      <c r="H154" s="166">
        <v>3</v>
      </c>
      <c r="I154" s="383">
        <v>4591</v>
      </c>
      <c r="J154" s="389">
        <v>317</v>
      </c>
      <c r="K154" s="269">
        <v>522.1</v>
      </c>
      <c r="L154" s="170">
        <f t="shared" si="6"/>
        <v>10.371576326374257</v>
      </c>
      <c r="M154" s="377">
        <v>1.7869397355569097</v>
      </c>
      <c r="N154" s="166">
        <v>1</v>
      </c>
      <c r="O154" s="397">
        <v>0</v>
      </c>
      <c r="P154" s="269">
        <v>1629</v>
      </c>
      <c r="Q154" s="15">
        <v>176</v>
      </c>
      <c r="R154" s="158">
        <v>0.10804174340085942</v>
      </c>
      <c r="S154" s="401">
        <v>0.76057789697937106</v>
      </c>
      <c r="T154" s="482">
        <v>162.83333333333334</v>
      </c>
      <c r="U154" s="197">
        <v>154259.33786610875</v>
      </c>
      <c r="V154" s="159">
        <v>119552.37</v>
      </c>
      <c r="W154" s="159">
        <v>1346641.3019999999</v>
      </c>
      <c r="X154" s="159">
        <v>622299.53</v>
      </c>
      <c r="Y154" s="159">
        <v>431078.21466121165</v>
      </c>
      <c r="Z154" s="159">
        <v>2350813.9500000002</v>
      </c>
      <c r="AA154" s="155">
        <v>0</v>
      </c>
      <c r="AB154" s="159">
        <v>125615.14402037047</v>
      </c>
      <c r="AC154" s="159">
        <v>122320.40000000001</v>
      </c>
      <c r="AD154" s="174">
        <f>SUM(Muut[[#This Row],[Työttömyysaste]:[Työttömät ja palveluissa olevat ]])</f>
        <v>5272580.2485476909</v>
      </c>
      <c r="AF154" s="62"/>
    </row>
    <row r="155" spans="1:32" s="45" customFormat="1" x14ac:dyDescent="0.25">
      <c r="A155" s="90">
        <v>480</v>
      </c>
      <c r="B155" s="151" t="s">
        <v>154</v>
      </c>
      <c r="C155" s="395">
        <v>1910</v>
      </c>
      <c r="D155" s="134">
        <v>69.333333333333329</v>
      </c>
      <c r="E155" s="41">
        <v>875</v>
      </c>
      <c r="F155" s="332">
        <f t="shared" si="5"/>
        <v>7.9238095238095232E-2</v>
      </c>
      <c r="G155" s="377">
        <f>Muut[[#This Row],[Keskim. työttömyysaste 2024, %]]/$F$12</f>
        <v>0.73386937346942582</v>
      </c>
      <c r="H155" s="166">
        <v>0</v>
      </c>
      <c r="I155" s="383">
        <v>19</v>
      </c>
      <c r="J155" s="389">
        <v>59</v>
      </c>
      <c r="K155" s="269">
        <v>195.31</v>
      </c>
      <c r="L155" s="170">
        <f t="shared" si="6"/>
        <v>9.7793251753622439</v>
      </c>
      <c r="M155" s="377">
        <v>1.8951595867424471</v>
      </c>
      <c r="N155" s="166">
        <v>0</v>
      </c>
      <c r="O155" s="397">
        <v>0</v>
      </c>
      <c r="P155" s="269">
        <v>589</v>
      </c>
      <c r="Q155" s="15">
        <v>93</v>
      </c>
      <c r="R155" s="158">
        <v>0.15789473684210525</v>
      </c>
      <c r="S155" s="401">
        <v>1.1115263703762517</v>
      </c>
      <c r="T155" s="482">
        <v>106.16666666666666</v>
      </c>
      <c r="U155" s="197">
        <v>104159.6213021999</v>
      </c>
      <c r="V155" s="159">
        <v>0</v>
      </c>
      <c r="W155" s="159">
        <v>0</v>
      </c>
      <c r="X155" s="159">
        <v>115822.31</v>
      </c>
      <c r="Y155" s="159">
        <v>161260.07681570819</v>
      </c>
      <c r="Z155" s="159">
        <v>0</v>
      </c>
      <c r="AA155" s="155">
        <v>0</v>
      </c>
      <c r="AB155" s="159">
        <v>64751.968706268548</v>
      </c>
      <c r="AC155" s="159">
        <v>79752.399999999994</v>
      </c>
      <c r="AD155" s="174">
        <f>SUM(Muut[[#This Row],[Työttömyysaste]:[Työttömät ja palveluissa olevat ]])</f>
        <v>525746.37682417664</v>
      </c>
      <c r="AF155" s="62"/>
    </row>
    <row r="156" spans="1:32" s="45" customFormat="1" x14ac:dyDescent="0.25">
      <c r="A156" s="90">
        <v>481</v>
      </c>
      <c r="B156" s="151" t="s">
        <v>155</v>
      </c>
      <c r="C156" s="395">
        <v>9592</v>
      </c>
      <c r="D156" s="134">
        <v>252.75</v>
      </c>
      <c r="E156" s="41">
        <v>4865</v>
      </c>
      <c r="F156" s="332">
        <f t="shared" si="5"/>
        <v>5.1952723535457351E-2</v>
      </c>
      <c r="G156" s="377">
        <f>Muut[[#This Row],[Keskim. työttömyysaste 2024, %]]/$F$12</f>
        <v>0.4811639219296418</v>
      </c>
      <c r="H156" s="166">
        <v>0</v>
      </c>
      <c r="I156" s="383">
        <v>121</v>
      </c>
      <c r="J156" s="389">
        <v>287</v>
      </c>
      <c r="K156" s="269">
        <v>175.27</v>
      </c>
      <c r="L156" s="170">
        <f t="shared" si="6"/>
        <v>54.726992639926969</v>
      </c>
      <c r="M156" s="377">
        <v>0.33865156779030076</v>
      </c>
      <c r="N156" s="166">
        <v>0</v>
      </c>
      <c r="O156" s="397">
        <v>0</v>
      </c>
      <c r="P156" s="269">
        <v>3349</v>
      </c>
      <c r="Q156" s="15">
        <v>284</v>
      </c>
      <c r="R156" s="158">
        <v>8.4801433263660797E-2</v>
      </c>
      <c r="S156" s="401">
        <v>0.59697385234898526</v>
      </c>
      <c r="T156" s="482">
        <v>335.58333333333331</v>
      </c>
      <c r="U156" s="197">
        <v>342964.75164217141</v>
      </c>
      <c r="V156" s="159">
        <v>0</v>
      </c>
      <c r="W156" s="159">
        <v>0</v>
      </c>
      <c r="X156" s="159">
        <v>563406.82999999996</v>
      </c>
      <c r="Y156" s="159">
        <v>144713.80709379536</v>
      </c>
      <c r="Z156" s="159">
        <v>0</v>
      </c>
      <c r="AA156" s="155">
        <v>0</v>
      </c>
      <c r="AB156" s="159">
        <v>174648.28234780973</v>
      </c>
      <c r="AC156" s="159">
        <v>252090.2</v>
      </c>
      <c r="AD156" s="174">
        <f>SUM(Muut[[#This Row],[Työttömyysaste]:[Työttömät ja palveluissa olevat ]])</f>
        <v>1477823.8710837765</v>
      </c>
      <c r="AF156" s="62"/>
    </row>
    <row r="157" spans="1:32" s="45" customFormat="1" x14ac:dyDescent="0.25">
      <c r="A157" s="90">
        <v>483</v>
      </c>
      <c r="B157" s="151" t="s">
        <v>156</v>
      </c>
      <c r="C157" s="395">
        <v>1059</v>
      </c>
      <c r="D157" s="134">
        <v>33.166666666666664</v>
      </c>
      <c r="E157" s="41">
        <v>417</v>
      </c>
      <c r="F157" s="332">
        <f t="shared" si="5"/>
        <v>7.9536370903277379E-2</v>
      </c>
      <c r="G157" s="377">
        <f>Muut[[#This Row],[Keskim. työttömyysaste 2024, %]]/$F$12</f>
        <v>0.73663187520385864</v>
      </c>
      <c r="H157" s="166">
        <v>0</v>
      </c>
      <c r="I157" s="383">
        <v>3</v>
      </c>
      <c r="J157" s="389">
        <v>4</v>
      </c>
      <c r="K157" s="269">
        <v>229.8</v>
      </c>
      <c r="L157" s="170">
        <f t="shared" si="6"/>
        <v>4.6083550913838121</v>
      </c>
      <c r="M157" s="377">
        <v>4.0216913606790348</v>
      </c>
      <c r="N157" s="166">
        <v>0</v>
      </c>
      <c r="O157" s="397">
        <v>0</v>
      </c>
      <c r="P157" s="269">
        <v>241</v>
      </c>
      <c r="Q157" s="15">
        <v>21</v>
      </c>
      <c r="R157" s="158">
        <v>8.7136929460580909E-2</v>
      </c>
      <c r="S157" s="401">
        <v>0.61341496788398953</v>
      </c>
      <c r="T157" s="482">
        <v>53.25</v>
      </c>
      <c r="U157" s="197">
        <v>57968.722410536269</v>
      </c>
      <c r="V157" s="159">
        <v>0</v>
      </c>
      <c r="W157" s="159">
        <v>0</v>
      </c>
      <c r="X157" s="159">
        <v>7852.36</v>
      </c>
      <c r="Y157" s="159">
        <v>189737.16477522781</v>
      </c>
      <c r="Z157" s="159">
        <v>0</v>
      </c>
      <c r="AA157" s="155">
        <v>0</v>
      </c>
      <c r="AB157" s="159">
        <v>19812.996755168922</v>
      </c>
      <c r="AC157" s="159">
        <v>40001.4</v>
      </c>
      <c r="AD157" s="174">
        <f>SUM(Muut[[#This Row],[Työttömyysaste]:[Työttömät ja palveluissa olevat ]])</f>
        <v>315372.64394093305</v>
      </c>
      <c r="AF157" s="62"/>
    </row>
    <row r="158" spans="1:32" s="45" customFormat="1" x14ac:dyDescent="0.25">
      <c r="A158" s="90">
        <v>484</v>
      </c>
      <c r="B158" s="151" t="s">
        <v>157</v>
      </c>
      <c r="C158" s="395">
        <v>2904</v>
      </c>
      <c r="D158" s="134">
        <v>129.25</v>
      </c>
      <c r="E158" s="41">
        <v>1156</v>
      </c>
      <c r="F158" s="332">
        <f t="shared" si="5"/>
        <v>0.11180795847750866</v>
      </c>
      <c r="G158" s="377">
        <f>Muut[[#This Row],[Keskim. työttömyysaste 2024, %]]/$F$12</f>
        <v>1.0355175271469244</v>
      </c>
      <c r="H158" s="166">
        <v>0</v>
      </c>
      <c r="I158" s="383">
        <v>13</v>
      </c>
      <c r="J158" s="389">
        <v>115</v>
      </c>
      <c r="K158" s="269">
        <v>446.31</v>
      </c>
      <c r="L158" s="170">
        <f t="shared" si="6"/>
        <v>6.5066881763796465</v>
      </c>
      <c r="M158" s="377">
        <v>2.8483586973229729</v>
      </c>
      <c r="N158" s="166">
        <v>0</v>
      </c>
      <c r="O158" s="397">
        <v>0</v>
      </c>
      <c r="P158" s="269">
        <v>703</v>
      </c>
      <c r="Q158" s="15">
        <v>137</v>
      </c>
      <c r="R158" s="158">
        <v>0.19487908961593173</v>
      </c>
      <c r="S158" s="401">
        <v>1.371883898572491</v>
      </c>
      <c r="T158" s="482">
        <v>158.41666666666666</v>
      </c>
      <c r="U158" s="197">
        <v>223460.78881240424</v>
      </c>
      <c r="V158" s="159">
        <v>0</v>
      </c>
      <c r="W158" s="159">
        <v>0</v>
      </c>
      <c r="X158" s="159">
        <v>225755.34999999998</v>
      </c>
      <c r="Y158" s="159">
        <v>368501.2794205044</v>
      </c>
      <c r="Z158" s="159">
        <v>0</v>
      </c>
      <c r="AA158" s="155">
        <v>0</v>
      </c>
      <c r="AB158" s="159">
        <v>121510.50066436267</v>
      </c>
      <c r="AC158" s="159">
        <v>119002.6</v>
      </c>
      <c r="AD158" s="174">
        <f>SUM(Muut[[#This Row],[Työttömyysaste]:[Työttömät ja palveluissa olevat ]])</f>
        <v>1058230.5188972715</v>
      </c>
      <c r="AF158" s="62"/>
    </row>
    <row r="159" spans="1:32" s="45" customFormat="1" x14ac:dyDescent="0.25">
      <c r="A159" s="90">
        <v>489</v>
      </c>
      <c r="B159" s="151" t="s">
        <v>158</v>
      </c>
      <c r="C159" s="395">
        <v>1703</v>
      </c>
      <c r="D159" s="134">
        <v>84</v>
      </c>
      <c r="E159" s="41">
        <v>706</v>
      </c>
      <c r="F159" s="332">
        <f t="shared" si="5"/>
        <v>0.11898016997167139</v>
      </c>
      <c r="G159" s="377">
        <f>Muut[[#This Row],[Keskim. työttömyysaste 2024, %]]/$F$12</f>
        <v>1.1019434847598089</v>
      </c>
      <c r="H159" s="166">
        <v>0</v>
      </c>
      <c r="I159" s="383">
        <v>7</v>
      </c>
      <c r="J159" s="389">
        <v>109</v>
      </c>
      <c r="K159" s="269">
        <v>422.63</v>
      </c>
      <c r="L159" s="170">
        <f t="shared" si="6"/>
        <v>4.0295293755767458</v>
      </c>
      <c r="M159" s="377">
        <v>4.5993911771165186</v>
      </c>
      <c r="N159" s="166">
        <v>0</v>
      </c>
      <c r="O159" s="397">
        <v>0</v>
      </c>
      <c r="P159" s="269">
        <v>409</v>
      </c>
      <c r="Q159" s="15">
        <v>83</v>
      </c>
      <c r="R159" s="158">
        <v>0.20293398533007334</v>
      </c>
      <c r="S159" s="401">
        <v>1.4285876822195185</v>
      </c>
      <c r="T159" s="482">
        <v>115.5</v>
      </c>
      <c r="U159" s="197">
        <v>139450.87086030989</v>
      </c>
      <c r="V159" s="159">
        <v>0</v>
      </c>
      <c r="W159" s="159">
        <v>0</v>
      </c>
      <c r="X159" s="159">
        <v>213976.81</v>
      </c>
      <c r="Y159" s="159">
        <v>348949.59942974115</v>
      </c>
      <c r="Z159" s="159">
        <v>0</v>
      </c>
      <c r="AA159" s="155">
        <v>0</v>
      </c>
      <c r="AB159" s="159">
        <v>74202.987096005119</v>
      </c>
      <c r="AC159" s="159">
        <v>86763.6</v>
      </c>
      <c r="AD159" s="174">
        <f>SUM(Muut[[#This Row],[Työttömyysaste]:[Työttömät ja palveluissa olevat ]])</f>
        <v>863343.86738605611</v>
      </c>
      <c r="AF159" s="62"/>
    </row>
    <row r="160" spans="1:32" s="45" customFormat="1" x14ac:dyDescent="0.25">
      <c r="A160" s="90">
        <v>491</v>
      </c>
      <c r="B160" s="151" t="s">
        <v>159</v>
      </c>
      <c r="C160" s="395">
        <v>51890</v>
      </c>
      <c r="D160" s="134">
        <v>2610.5833333333335</v>
      </c>
      <c r="E160" s="41">
        <v>23641</v>
      </c>
      <c r="F160" s="332">
        <f t="shared" si="5"/>
        <v>0.11042609590682854</v>
      </c>
      <c r="G160" s="377">
        <f>Muut[[#This Row],[Keskim. työttömyysaste 2024, %]]/$F$12</f>
        <v>1.0227193065950715</v>
      </c>
      <c r="H160" s="166">
        <v>0</v>
      </c>
      <c r="I160" s="383">
        <v>90</v>
      </c>
      <c r="J160" s="389">
        <v>3249</v>
      </c>
      <c r="K160" s="269">
        <v>2548.37</v>
      </c>
      <c r="L160" s="170">
        <f t="shared" si="6"/>
        <v>20.362035340237092</v>
      </c>
      <c r="M160" s="377">
        <v>0.9101929914312642</v>
      </c>
      <c r="N160" s="166">
        <v>3</v>
      </c>
      <c r="O160" s="397">
        <v>281</v>
      </c>
      <c r="P160" s="269">
        <v>15075</v>
      </c>
      <c r="Q160" s="15">
        <v>1716</v>
      </c>
      <c r="R160" s="158">
        <v>0.11383084577114427</v>
      </c>
      <c r="S160" s="401">
        <v>0.80133124996677307</v>
      </c>
      <c r="T160" s="482">
        <v>3747</v>
      </c>
      <c r="U160" s="197">
        <v>3943550.3171161087</v>
      </c>
      <c r="V160" s="159">
        <v>0</v>
      </c>
      <c r="W160" s="159">
        <v>0</v>
      </c>
      <c r="X160" s="159">
        <v>6378079.4100000001</v>
      </c>
      <c r="Y160" s="159">
        <v>2104092.6831951574</v>
      </c>
      <c r="Z160" s="159">
        <v>0</v>
      </c>
      <c r="AA160" s="155">
        <v>89234.36</v>
      </c>
      <c r="AB160" s="159">
        <v>1268222.8961036634</v>
      </c>
      <c r="AC160" s="159">
        <v>2814746.4000000004</v>
      </c>
      <c r="AD160" s="174">
        <f>SUM(Muut[[#This Row],[Työttömyysaste]:[Työttömät ja palveluissa olevat ]])</f>
        <v>16597926.066414928</v>
      </c>
      <c r="AF160" s="62"/>
    </row>
    <row r="161" spans="1:32" s="45" customFormat="1" x14ac:dyDescent="0.25">
      <c r="A161" s="90">
        <v>494</v>
      </c>
      <c r="B161" s="151" t="s">
        <v>160</v>
      </c>
      <c r="C161" s="395">
        <v>8749</v>
      </c>
      <c r="D161" s="134">
        <v>358.16666666666669</v>
      </c>
      <c r="E161" s="41">
        <v>3904</v>
      </c>
      <c r="F161" s="332">
        <f t="shared" si="5"/>
        <v>9.1743510928961755E-2</v>
      </c>
      <c r="G161" s="377">
        <f>Muut[[#This Row],[Keskim. työttömyysaste 2024, %]]/$F$12</f>
        <v>0.84968918905755664</v>
      </c>
      <c r="H161" s="166">
        <v>0</v>
      </c>
      <c r="I161" s="383">
        <v>5</v>
      </c>
      <c r="J161" s="389">
        <v>135</v>
      </c>
      <c r="K161" s="269">
        <v>784.61</v>
      </c>
      <c r="L161" s="170">
        <f t="shared" si="6"/>
        <v>11.150762799352544</v>
      </c>
      <c r="M161" s="377">
        <v>1.6620730071520882</v>
      </c>
      <c r="N161" s="166">
        <v>0</v>
      </c>
      <c r="O161" s="397">
        <v>0</v>
      </c>
      <c r="P161" s="269">
        <v>2640</v>
      </c>
      <c r="Q161" s="15">
        <v>216</v>
      </c>
      <c r="R161" s="158">
        <v>8.1818181818181818E-2</v>
      </c>
      <c r="S161" s="401">
        <v>0.57597275555860317</v>
      </c>
      <c r="T161" s="482">
        <v>489</v>
      </c>
      <c r="U161" s="197">
        <v>552415.39143644774</v>
      </c>
      <c r="V161" s="159">
        <v>0</v>
      </c>
      <c r="W161" s="159">
        <v>0</v>
      </c>
      <c r="X161" s="159">
        <v>265017.14999999997</v>
      </c>
      <c r="Y161" s="159">
        <v>647822.78874800471</v>
      </c>
      <c r="Z161" s="159">
        <v>0</v>
      </c>
      <c r="AA161" s="155">
        <v>0</v>
      </c>
      <c r="AB161" s="159">
        <v>153695.16197065767</v>
      </c>
      <c r="AC161" s="159">
        <v>367336.80000000005</v>
      </c>
      <c r="AD161" s="174">
        <f>SUM(Muut[[#This Row],[Työttömyysaste]:[Työttömät ja palveluissa olevat ]])</f>
        <v>1986287.2921551103</v>
      </c>
      <c r="AF161" s="62"/>
    </row>
    <row r="162" spans="1:32" s="45" customFormat="1" x14ac:dyDescent="0.25">
      <c r="A162" s="90">
        <v>495</v>
      </c>
      <c r="B162" s="151" t="s">
        <v>161</v>
      </c>
      <c r="C162" s="395">
        <v>1393</v>
      </c>
      <c r="D162" s="134">
        <v>61.333333333333336</v>
      </c>
      <c r="E162" s="41">
        <v>573</v>
      </c>
      <c r="F162" s="332">
        <f t="shared" si="5"/>
        <v>0.1070389761489238</v>
      </c>
      <c r="G162" s="377">
        <f>Muut[[#This Row],[Keskim. työttömyysaste 2024, %]]/$F$12</f>
        <v>0.99134925097813098</v>
      </c>
      <c r="H162" s="166">
        <v>0</v>
      </c>
      <c r="I162" s="383">
        <v>2</v>
      </c>
      <c r="J162" s="389">
        <v>34</v>
      </c>
      <c r="K162" s="269">
        <v>733.26</v>
      </c>
      <c r="L162" s="170">
        <f t="shared" si="6"/>
        <v>1.8997354280882635</v>
      </c>
      <c r="M162" s="377">
        <v>9.7557699793017925</v>
      </c>
      <c r="N162" s="166">
        <v>0</v>
      </c>
      <c r="O162" s="397">
        <v>0</v>
      </c>
      <c r="P162" s="269">
        <v>314</v>
      </c>
      <c r="Q162" s="15">
        <v>48</v>
      </c>
      <c r="R162" s="158">
        <v>0.15286624203821655</v>
      </c>
      <c r="S162" s="401">
        <v>1.0761274413833775</v>
      </c>
      <c r="T162" s="482">
        <v>77.25</v>
      </c>
      <c r="U162" s="197">
        <v>102618.35783637759</v>
      </c>
      <c r="V162" s="159">
        <v>0</v>
      </c>
      <c r="W162" s="159">
        <v>0</v>
      </c>
      <c r="X162" s="159">
        <v>66745.06</v>
      </c>
      <c r="Y162" s="159">
        <v>605425.03674100747</v>
      </c>
      <c r="Z162" s="159">
        <v>0</v>
      </c>
      <c r="AA162" s="155">
        <v>0</v>
      </c>
      <c r="AB162" s="159">
        <v>45720.888538334861</v>
      </c>
      <c r="AC162" s="159">
        <v>58030.200000000004</v>
      </c>
      <c r="AD162" s="174">
        <f>SUM(Muut[[#This Row],[Työttömyysaste]:[Työttömät ja palveluissa olevat ]])</f>
        <v>878539.5431157198</v>
      </c>
      <c r="AF162" s="62"/>
    </row>
    <row r="163" spans="1:32" s="45" customFormat="1" x14ac:dyDescent="0.25">
      <c r="A163" s="90">
        <v>498</v>
      </c>
      <c r="B163" s="151" t="s">
        <v>162</v>
      </c>
      <c r="C163" s="395">
        <v>2313</v>
      </c>
      <c r="D163" s="134">
        <v>115</v>
      </c>
      <c r="E163" s="41">
        <v>1069</v>
      </c>
      <c r="F163" s="332">
        <f t="shared" si="5"/>
        <v>0.10757717492984098</v>
      </c>
      <c r="G163" s="377">
        <f>Muut[[#This Row],[Keskim. työttömyysaste 2024, %]]/$F$12</f>
        <v>0.99633381807261878</v>
      </c>
      <c r="H163" s="166">
        <v>0</v>
      </c>
      <c r="I163" s="383">
        <v>14</v>
      </c>
      <c r="J163" s="389">
        <v>107</v>
      </c>
      <c r="K163" s="269">
        <v>1904.43</v>
      </c>
      <c r="L163" s="170">
        <f t="shared" si="6"/>
        <v>1.2145366330083016</v>
      </c>
      <c r="M163" s="377">
        <v>15.259631825228642</v>
      </c>
      <c r="N163" s="166">
        <v>0</v>
      </c>
      <c r="O163" s="397">
        <v>0</v>
      </c>
      <c r="P163" s="269">
        <v>723</v>
      </c>
      <c r="Q163" s="15">
        <v>83</v>
      </c>
      <c r="R163" s="158">
        <v>0.11479944674965421</v>
      </c>
      <c r="S163" s="401">
        <v>0.80814987832335139</v>
      </c>
      <c r="T163" s="482">
        <v>142.75</v>
      </c>
      <c r="U163" s="197">
        <v>171248.89020651818</v>
      </c>
      <c r="V163" s="159">
        <v>0</v>
      </c>
      <c r="W163" s="159">
        <v>0</v>
      </c>
      <c r="X163" s="159">
        <v>210050.63</v>
      </c>
      <c r="Y163" s="159">
        <v>1572415.7907436339</v>
      </c>
      <c r="Z163" s="159">
        <v>0</v>
      </c>
      <c r="AA163" s="155">
        <v>0</v>
      </c>
      <c r="AB163" s="159">
        <v>57012.145391138307</v>
      </c>
      <c r="AC163" s="159">
        <v>107233.8</v>
      </c>
      <c r="AD163" s="174">
        <f>SUM(Muut[[#This Row],[Työttömyysaste]:[Työttömät ja palveluissa olevat ]])</f>
        <v>2117961.2563412902</v>
      </c>
      <c r="AF163" s="62"/>
    </row>
    <row r="164" spans="1:32" s="45" customFormat="1" x14ac:dyDescent="0.25">
      <c r="A164" s="90">
        <v>499</v>
      </c>
      <c r="B164" s="151" t="s">
        <v>163</v>
      </c>
      <c r="C164" s="395">
        <v>19738</v>
      </c>
      <c r="D164" s="134">
        <v>383.83333333333331</v>
      </c>
      <c r="E164" s="41">
        <v>9608</v>
      </c>
      <c r="F164" s="332">
        <f t="shared" si="5"/>
        <v>3.9949347765750765E-2</v>
      </c>
      <c r="G164" s="377">
        <f>Muut[[#This Row],[Keskim. työttömyysaste 2024, %]]/$F$12</f>
        <v>0.36999378553043155</v>
      </c>
      <c r="H164" s="166">
        <v>3</v>
      </c>
      <c r="I164" s="383">
        <v>13425</v>
      </c>
      <c r="J164" s="389">
        <v>693</v>
      </c>
      <c r="K164" s="269">
        <v>849.5</v>
      </c>
      <c r="L164" s="170">
        <f t="shared" si="6"/>
        <v>23.234844025897587</v>
      </c>
      <c r="M164" s="377">
        <v>0.79765467060171302</v>
      </c>
      <c r="N164" s="166">
        <v>3</v>
      </c>
      <c r="O164" s="397">
        <v>2070</v>
      </c>
      <c r="P164" s="269">
        <v>6480</v>
      </c>
      <c r="Q164" s="15">
        <v>463</v>
      </c>
      <c r="R164" s="158">
        <v>7.1450617283950621E-2</v>
      </c>
      <c r="S164" s="401">
        <v>0.50298855350822469</v>
      </c>
      <c r="T164" s="482">
        <v>566.5</v>
      </c>
      <c r="U164" s="197">
        <v>542681.27364620264</v>
      </c>
      <c r="V164" s="159">
        <v>435775.56400000001</v>
      </c>
      <c r="W164" s="159">
        <v>3937847.85</v>
      </c>
      <c r="X164" s="159">
        <v>1360421.3699999999</v>
      </c>
      <c r="Y164" s="159">
        <v>701400.00642539596</v>
      </c>
      <c r="Z164" s="159">
        <v>0</v>
      </c>
      <c r="AA164" s="155">
        <v>657349.19999999995</v>
      </c>
      <c r="AB164" s="159">
        <v>302803.63610893284</v>
      </c>
      <c r="AC164" s="159">
        <v>425554.80000000005</v>
      </c>
      <c r="AD164" s="174">
        <f>SUM(Muut[[#This Row],[Työttömyysaste]:[Työttömät ja palveluissa olevat ]])</f>
        <v>8363833.7001805315</v>
      </c>
      <c r="AF164" s="62"/>
    </row>
    <row r="165" spans="1:32" s="45" customFormat="1" x14ac:dyDescent="0.25">
      <c r="A165" s="90">
        <v>500</v>
      </c>
      <c r="B165" s="151" t="s">
        <v>164</v>
      </c>
      <c r="C165" s="395">
        <v>10614</v>
      </c>
      <c r="D165" s="134">
        <v>428.75</v>
      </c>
      <c r="E165" s="41">
        <v>5009</v>
      </c>
      <c r="F165" s="332">
        <f t="shared" si="5"/>
        <v>8.5595927330804553E-2</v>
      </c>
      <c r="G165" s="377">
        <f>Muut[[#This Row],[Keskim. työttömyysaste 2024, %]]/$F$12</f>
        <v>0.79275289711396202</v>
      </c>
      <c r="H165" s="166">
        <v>0</v>
      </c>
      <c r="I165" s="383">
        <v>16</v>
      </c>
      <c r="J165" s="389">
        <v>250</v>
      </c>
      <c r="K165" s="269">
        <v>144.07</v>
      </c>
      <c r="L165" s="170">
        <f t="shared" si="6"/>
        <v>73.672520302630673</v>
      </c>
      <c r="M165" s="377">
        <v>0.25156437952480004</v>
      </c>
      <c r="N165" s="166">
        <v>0</v>
      </c>
      <c r="O165" s="397">
        <v>0</v>
      </c>
      <c r="P165" s="269">
        <v>3638</v>
      </c>
      <c r="Q165" s="15">
        <v>193</v>
      </c>
      <c r="R165" s="158">
        <v>5.3051126992853213E-2</v>
      </c>
      <c r="S165" s="401">
        <v>0.37346226866132631</v>
      </c>
      <c r="T165" s="482">
        <v>596.25</v>
      </c>
      <c r="U165" s="197">
        <v>625265.09106509178</v>
      </c>
      <c r="V165" s="159">
        <v>0</v>
      </c>
      <c r="W165" s="159">
        <v>0</v>
      </c>
      <c r="X165" s="159">
        <v>490772.5</v>
      </c>
      <c r="Y165" s="159">
        <v>118953.14764650592</v>
      </c>
      <c r="Z165" s="159">
        <v>0</v>
      </c>
      <c r="AA165" s="155">
        <v>0</v>
      </c>
      <c r="AB165" s="159">
        <v>120899.81984692518</v>
      </c>
      <c r="AC165" s="159">
        <v>447903</v>
      </c>
      <c r="AD165" s="174">
        <f>SUM(Muut[[#This Row],[Työttömyysaste]:[Työttömät ja palveluissa olevat ]])</f>
        <v>1803793.5585585227</v>
      </c>
      <c r="AF165" s="62"/>
    </row>
    <row r="166" spans="1:32" s="45" customFormat="1" x14ac:dyDescent="0.25">
      <c r="A166" s="90">
        <v>503</v>
      </c>
      <c r="B166" s="151" t="s">
        <v>165</v>
      </c>
      <c r="C166" s="395">
        <v>7477</v>
      </c>
      <c r="D166" s="134">
        <v>269.41666666666669</v>
      </c>
      <c r="E166" s="41">
        <v>3500</v>
      </c>
      <c r="F166" s="332">
        <f t="shared" si="5"/>
        <v>7.6976190476190476E-2</v>
      </c>
      <c r="G166" s="377">
        <f>Muut[[#This Row],[Keskim. työttömyysaste 2024, %]]/$F$12</f>
        <v>0.71292057825320121</v>
      </c>
      <c r="H166" s="166">
        <v>0</v>
      </c>
      <c r="I166" s="383">
        <v>67</v>
      </c>
      <c r="J166" s="389">
        <v>305</v>
      </c>
      <c r="K166" s="269">
        <v>520.12</v>
      </c>
      <c r="L166" s="170">
        <f t="shared" si="6"/>
        <v>14.375528724140583</v>
      </c>
      <c r="M166" s="377">
        <v>1.2892313189731048</v>
      </c>
      <c r="N166" s="166">
        <v>0</v>
      </c>
      <c r="O166" s="397">
        <v>0</v>
      </c>
      <c r="P166" s="269">
        <v>2187</v>
      </c>
      <c r="Q166" s="15">
        <v>297</v>
      </c>
      <c r="R166" s="158">
        <v>0.13580246913580246</v>
      </c>
      <c r="S166" s="401">
        <v>0.95600416217545936</v>
      </c>
      <c r="T166" s="482">
        <v>371.33333333333337</v>
      </c>
      <c r="U166" s="197">
        <v>396109.98732705548</v>
      </c>
      <c r="V166" s="159">
        <v>0</v>
      </c>
      <c r="W166" s="159">
        <v>0</v>
      </c>
      <c r="X166" s="159">
        <v>598742.44999999995</v>
      </c>
      <c r="Y166" s="159">
        <v>429443.40358090278</v>
      </c>
      <c r="Z166" s="159">
        <v>0</v>
      </c>
      <c r="AA166" s="155">
        <v>0</v>
      </c>
      <c r="AB166" s="159">
        <v>218015.31517787024</v>
      </c>
      <c r="AC166" s="159">
        <v>278945.60000000003</v>
      </c>
      <c r="AD166" s="174">
        <f>SUM(Muut[[#This Row],[Työttömyysaste]:[Työttömät ja palveluissa olevat ]])</f>
        <v>1921256.7560858286</v>
      </c>
      <c r="AF166" s="62"/>
    </row>
    <row r="167" spans="1:32" s="45" customFormat="1" x14ac:dyDescent="0.25">
      <c r="A167" s="90">
        <v>504</v>
      </c>
      <c r="B167" s="151" t="s">
        <v>166</v>
      </c>
      <c r="C167" s="395">
        <v>1677</v>
      </c>
      <c r="D167" s="134">
        <v>88</v>
      </c>
      <c r="E167" s="41">
        <v>796</v>
      </c>
      <c r="F167" s="332">
        <f t="shared" si="5"/>
        <v>0.11055276381909548</v>
      </c>
      <c r="G167" s="377">
        <f>Muut[[#This Row],[Keskim. työttömyysaste 2024, %]]/$F$12</f>
        <v>1.0238924506633973</v>
      </c>
      <c r="H167" s="166">
        <v>1</v>
      </c>
      <c r="I167" s="383">
        <v>159</v>
      </c>
      <c r="J167" s="389">
        <v>67</v>
      </c>
      <c r="K167" s="269">
        <v>200.47</v>
      </c>
      <c r="L167" s="170">
        <f t="shared" si="6"/>
        <v>8.3653414475981442</v>
      </c>
      <c r="M167" s="377">
        <v>2.215496160444332</v>
      </c>
      <c r="N167" s="166">
        <v>0</v>
      </c>
      <c r="O167" s="397">
        <v>0</v>
      </c>
      <c r="P167" s="269">
        <v>493</v>
      </c>
      <c r="Q167" s="15">
        <v>82</v>
      </c>
      <c r="R167" s="158">
        <v>0.16632860040567951</v>
      </c>
      <c r="S167" s="401">
        <v>1.1708979614916839</v>
      </c>
      <c r="T167" s="482">
        <v>108.58333333333333</v>
      </c>
      <c r="U167" s="197">
        <v>127595.29631075267</v>
      </c>
      <c r="V167" s="159">
        <v>37024.805999999997</v>
      </c>
      <c r="W167" s="159">
        <v>46638.198000000004</v>
      </c>
      <c r="X167" s="159">
        <v>131527.03</v>
      </c>
      <c r="Y167" s="159">
        <v>165520.49357045218</v>
      </c>
      <c r="Z167" s="159">
        <v>0</v>
      </c>
      <c r="AA167" s="155">
        <v>0</v>
      </c>
      <c r="AB167" s="159">
        <v>59889.674383357393</v>
      </c>
      <c r="AC167" s="159">
        <v>81567.8</v>
      </c>
      <c r="AD167" s="174">
        <f>SUM(Muut[[#This Row],[Työttömyysaste]:[Työttömät ja palveluissa olevat ]])</f>
        <v>649763.29826456227</v>
      </c>
      <c r="AF167" s="62"/>
    </row>
    <row r="168" spans="1:32" s="45" customFormat="1" x14ac:dyDescent="0.25">
      <c r="A168" s="90">
        <v>505</v>
      </c>
      <c r="B168" s="151" t="s">
        <v>167</v>
      </c>
      <c r="C168" s="395">
        <v>20934</v>
      </c>
      <c r="D168" s="134">
        <v>795.58333333333337</v>
      </c>
      <c r="E168" s="41">
        <v>10392</v>
      </c>
      <c r="F168" s="332">
        <f t="shared" si="5"/>
        <v>7.6557287657172193E-2</v>
      </c>
      <c r="G168" s="377">
        <f>Muut[[#This Row],[Keskim. työttömyysaste 2024, %]]/$F$12</f>
        <v>0.7090408793733407</v>
      </c>
      <c r="H168" s="166">
        <v>0</v>
      </c>
      <c r="I168" s="383">
        <v>153</v>
      </c>
      <c r="J168" s="389">
        <v>1237</v>
      </c>
      <c r="K168" s="269">
        <v>581.47</v>
      </c>
      <c r="L168" s="170">
        <f t="shared" si="6"/>
        <v>36.00185736151478</v>
      </c>
      <c r="M168" s="377">
        <v>0.51478960298785337</v>
      </c>
      <c r="N168" s="166">
        <v>0</v>
      </c>
      <c r="O168" s="397">
        <v>0</v>
      </c>
      <c r="P168" s="269">
        <v>6807</v>
      </c>
      <c r="Q168" s="15">
        <v>961</v>
      </c>
      <c r="R168" s="158">
        <v>0.1411781989128838</v>
      </c>
      <c r="S168" s="401">
        <v>0.99384750975466352</v>
      </c>
      <c r="T168" s="482">
        <v>1081.5833333333335</v>
      </c>
      <c r="U168" s="197">
        <v>1102987.9200396405</v>
      </c>
      <c r="V168" s="159">
        <v>0</v>
      </c>
      <c r="W168" s="159">
        <v>0</v>
      </c>
      <c r="X168" s="159">
        <v>2428342.33</v>
      </c>
      <c r="Y168" s="159">
        <v>480097.77720562101</v>
      </c>
      <c r="Z168" s="159">
        <v>0</v>
      </c>
      <c r="AA168" s="155">
        <v>0</v>
      </c>
      <c r="AB168" s="159">
        <v>634558.71496072586</v>
      </c>
      <c r="AC168" s="159">
        <v>812485.40000000014</v>
      </c>
      <c r="AD168" s="174">
        <f>SUM(Muut[[#This Row],[Työttömyysaste]:[Työttömät ja palveluissa olevat ]])</f>
        <v>5458472.1422059881</v>
      </c>
      <c r="AF168" s="62"/>
    </row>
    <row r="169" spans="1:32" s="45" customFormat="1" x14ac:dyDescent="0.25">
      <c r="A169" s="90">
        <v>507</v>
      </c>
      <c r="B169" s="151" t="s">
        <v>168</v>
      </c>
      <c r="C169" s="395">
        <v>7057</v>
      </c>
      <c r="D169" s="134">
        <v>272.41666666666669</v>
      </c>
      <c r="E169" s="41">
        <v>2772</v>
      </c>
      <c r="F169" s="332">
        <f t="shared" si="5"/>
        <v>9.8274410774410778E-2</v>
      </c>
      <c r="G169" s="377">
        <f>Muut[[#This Row],[Keskim. työttömyysaste 2024, %]]/$F$12</f>
        <v>0.91017559226260236</v>
      </c>
      <c r="H169" s="166">
        <v>0</v>
      </c>
      <c r="I169" s="383">
        <v>20</v>
      </c>
      <c r="J169" s="389">
        <v>351</v>
      </c>
      <c r="K169" s="269">
        <v>1356.07</v>
      </c>
      <c r="L169" s="170">
        <f t="shared" si="6"/>
        <v>5.2040086426216936</v>
      </c>
      <c r="M169" s="377">
        <v>3.5613664639539699</v>
      </c>
      <c r="N169" s="166">
        <v>0</v>
      </c>
      <c r="O169" s="397">
        <v>0</v>
      </c>
      <c r="P169" s="269">
        <v>1654</v>
      </c>
      <c r="Q169" s="15">
        <v>325</v>
      </c>
      <c r="R169" s="158">
        <v>0.19649334945586458</v>
      </c>
      <c r="S169" s="401">
        <v>1.3832477503170808</v>
      </c>
      <c r="T169" s="482">
        <v>390.91666666666669</v>
      </c>
      <c r="U169" s="197">
        <v>477301.24127811682</v>
      </c>
      <c r="V169" s="159">
        <v>0</v>
      </c>
      <c r="W169" s="159">
        <v>0</v>
      </c>
      <c r="X169" s="159">
        <v>689044.59</v>
      </c>
      <c r="Y169" s="159">
        <v>1119655.6877142868</v>
      </c>
      <c r="Z169" s="159">
        <v>0</v>
      </c>
      <c r="AA169" s="155">
        <v>0</v>
      </c>
      <c r="AB169" s="159">
        <v>297728.17090662301</v>
      </c>
      <c r="AC169" s="159">
        <v>293656.60000000003</v>
      </c>
      <c r="AD169" s="174">
        <f>SUM(Muut[[#This Row],[Työttömyysaste]:[Työttömät ja palveluissa olevat ]])</f>
        <v>2877386.2898990265</v>
      </c>
      <c r="AF169" s="62"/>
    </row>
    <row r="170" spans="1:32" s="45" customFormat="1" x14ac:dyDescent="0.25">
      <c r="A170" s="90">
        <v>508</v>
      </c>
      <c r="B170" s="151" t="s">
        <v>169</v>
      </c>
      <c r="C170" s="395">
        <v>9270</v>
      </c>
      <c r="D170" s="134">
        <v>443.66666666666669</v>
      </c>
      <c r="E170" s="41">
        <v>3683</v>
      </c>
      <c r="F170" s="332">
        <f t="shared" si="5"/>
        <v>0.12046339035206806</v>
      </c>
      <c r="G170" s="377">
        <f>Muut[[#This Row],[Keskim. työttömyysaste 2024, %]]/$F$12</f>
        <v>1.1156804380271492</v>
      </c>
      <c r="H170" s="166">
        <v>0</v>
      </c>
      <c r="I170" s="383">
        <v>15</v>
      </c>
      <c r="J170" s="389">
        <v>469</v>
      </c>
      <c r="K170" s="269">
        <v>534.78</v>
      </c>
      <c r="L170" s="170">
        <f t="shared" si="6"/>
        <v>17.334230898687313</v>
      </c>
      <c r="M170" s="377">
        <v>1.069178203883451</v>
      </c>
      <c r="N170" s="166">
        <v>0</v>
      </c>
      <c r="O170" s="397">
        <v>0</v>
      </c>
      <c r="P170" s="269">
        <v>2345</v>
      </c>
      <c r="Q170" s="15">
        <v>329</v>
      </c>
      <c r="R170" s="158">
        <v>0.14029850746268657</v>
      </c>
      <c r="S170" s="401">
        <v>0.98765477487163478</v>
      </c>
      <c r="T170" s="482">
        <v>628.16666666666674</v>
      </c>
      <c r="U170" s="197">
        <v>768540.59775262256</v>
      </c>
      <c r="V170" s="159">
        <v>0</v>
      </c>
      <c r="W170" s="159">
        <v>0</v>
      </c>
      <c r="X170" s="159">
        <v>920689.21</v>
      </c>
      <c r="Y170" s="159">
        <v>441547.61087248178</v>
      </c>
      <c r="Z170" s="159">
        <v>0</v>
      </c>
      <c r="AA170" s="155">
        <v>0</v>
      </c>
      <c r="AB170" s="159">
        <v>279244.57277333166</v>
      </c>
      <c r="AC170" s="159">
        <v>471878.8000000001</v>
      </c>
      <c r="AD170" s="174">
        <f>SUM(Muut[[#This Row],[Työttömyysaste]:[Työttömät ja palveluissa olevat ]])</f>
        <v>2881900.7913984363</v>
      </c>
      <c r="AF170" s="62"/>
    </row>
    <row r="171" spans="1:32" s="45" customFormat="1" x14ac:dyDescent="0.25">
      <c r="A171" s="90">
        <v>529</v>
      </c>
      <c r="B171" s="151" t="s">
        <v>170</v>
      </c>
      <c r="C171" s="395">
        <v>20129</v>
      </c>
      <c r="D171" s="134">
        <v>702.08333333333337</v>
      </c>
      <c r="E171" s="41">
        <v>9290</v>
      </c>
      <c r="F171" s="332">
        <f t="shared" si="5"/>
        <v>7.5574094007893791E-2</v>
      </c>
      <c r="G171" s="377">
        <f>Muut[[#This Row],[Keskim. työttömyysaste 2024, %]]/$F$12</f>
        <v>0.69993495998914823</v>
      </c>
      <c r="H171" s="166">
        <v>0</v>
      </c>
      <c r="I171" s="383">
        <v>266</v>
      </c>
      <c r="J171" s="389">
        <v>840</v>
      </c>
      <c r="K171" s="269">
        <v>312.89999999999998</v>
      </c>
      <c r="L171" s="170">
        <f t="shared" si="6"/>
        <v>64.330457015020784</v>
      </c>
      <c r="M171" s="377">
        <v>0.28809653650730449</v>
      </c>
      <c r="N171" s="166">
        <v>3</v>
      </c>
      <c r="O171" s="397">
        <v>4267</v>
      </c>
      <c r="P171" s="269">
        <v>6055</v>
      </c>
      <c r="Q171" s="15">
        <v>627</v>
      </c>
      <c r="R171" s="158">
        <v>0.10355078447563996</v>
      </c>
      <c r="S171" s="401">
        <v>0.72896304157953695</v>
      </c>
      <c r="T171" s="482">
        <v>1014.75</v>
      </c>
      <c r="U171" s="197">
        <v>1046952.9070629785</v>
      </c>
      <c r="V171" s="159">
        <v>0</v>
      </c>
      <c r="W171" s="159">
        <v>0</v>
      </c>
      <c r="X171" s="159">
        <v>1648995.5999999999</v>
      </c>
      <c r="Y171" s="159">
        <v>258349.69041848893</v>
      </c>
      <c r="Z171" s="159">
        <v>0</v>
      </c>
      <c r="AA171" s="155">
        <v>1355028.52</v>
      </c>
      <c r="AB171" s="159">
        <v>447535.56045061228</v>
      </c>
      <c r="AC171" s="159">
        <v>762280.20000000007</v>
      </c>
      <c r="AD171" s="174">
        <f>SUM(Muut[[#This Row],[Työttömyysaste]:[Työttömät ja palveluissa olevat ]])</f>
        <v>5519142.4779320797</v>
      </c>
      <c r="AF171" s="62"/>
    </row>
    <row r="172" spans="1:32" s="45" customFormat="1" x14ac:dyDescent="0.25">
      <c r="A172" s="90">
        <v>531</v>
      </c>
      <c r="B172" s="151" t="s">
        <v>171</v>
      </c>
      <c r="C172" s="395">
        <v>4939</v>
      </c>
      <c r="D172" s="134">
        <v>173.58333333333334</v>
      </c>
      <c r="E172" s="41">
        <v>2206</v>
      </c>
      <c r="F172" s="332">
        <f t="shared" si="5"/>
        <v>7.8686914475672415E-2</v>
      </c>
      <c r="G172" s="377">
        <f>Muut[[#This Row],[Keskim. työttömyysaste 2024, %]]/$F$12</f>
        <v>0.72876457281044726</v>
      </c>
      <c r="H172" s="166">
        <v>0</v>
      </c>
      <c r="I172" s="383">
        <v>31</v>
      </c>
      <c r="J172" s="389">
        <v>108</v>
      </c>
      <c r="K172" s="269">
        <v>182.93</v>
      </c>
      <c r="L172" s="170">
        <f t="shared" si="6"/>
        <v>26.999398677089594</v>
      </c>
      <c r="M172" s="377">
        <v>0.68643683807988154</v>
      </c>
      <c r="N172" s="166">
        <v>0</v>
      </c>
      <c r="O172" s="397">
        <v>0</v>
      </c>
      <c r="P172" s="269">
        <v>1407</v>
      </c>
      <c r="Q172" s="15">
        <v>157</v>
      </c>
      <c r="R172" s="158">
        <v>0.11158493248045487</v>
      </c>
      <c r="S172" s="401">
        <v>0.78552076826163453</v>
      </c>
      <c r="T172" s="482">
        <v>297.25</v>
      </c>
      <c r="U172" s="197">
        <v>267469.05280798348</v>
      </c>
      <c r="V172" s="159">
        <v>0</v>
      </c>
      <c r="W172" s="159">
        <v>0</v>
      </c>
      <c r="X172" s="159">
        <v>212013.72</v>
      </c>
      <c r="Y172" s="159">
        <v>151038.37925296961</v>
      </c>
      <c r="Z172" s="159">
        <v>0</v>
      </c>
      <c r="AA172" s="155">
        <v>0</v>
      </c>
      <c r="AB172" s="159">
        <v>118330.45577054849</v>
      </c>
      <c r="AC172" s="159">
        <v>223294.2</v>
      </c>
      <c r="AD172" s="174">
        <f>SUM(Muut[[#This Row],[Työttömyysaste]:[Työttömät ja palveluissa olevat ]])</f>
        <v>972145.80783150159</v>
      </c>
      <c r="AF172" s="62"/>
    </row>
    <row r="173" spans="1:32" s="45" customFormat="1" x14ac:dyDescent="0.25">
      <c r="A173" s="90">
        <v>535</v>
      </c>
      <c r="B173" s="151" t="s">
        <v>172</v>
      </c>
      <c r="C173" s="395">
        <v>10378</v>
      </c>
      <c r="D173" s="134">
        <v>370.58333333333331</v>
      </c>
      <c r="E173" s="41">
        <v>4424</v>
      </c>
      <c r="F173" s="332">
        <f t="shared" si="5"/>
        <v>8.3766576250753455E-2</v>
      </c>
      <c r="G173" s="377">
        <f>Muut[[#This Row],[Keskim. työttömyysaste 2024, %]]/$F$12</f>
        <v>0.77581022923509968</v>
      </c>
      <c r="H173" s="166">
        <v>0</v>
      </c>
      <c r="I173" s="383">
        <v>7</v>
      </c>
      <c r="J173" s="389">
        <v>186</v>
      </c>
      <c r="K173" s="269">
        <v>527.35</v>
      </c>
      <c r="L173" s="170">
        <f t="shared" si="6"/>
        <v>19.679529724092159</v>
      </c>
      <c r="M173" s="377">
        <v>0.94175938743447218</v>
      </c>
      <c r="N173" s="166">
        <v>0</v>
      </c>
      <c r="O173" s="397">
        <v>0</v>
      </c>
      <c r="P173" s="269">
        <v>2852</v>
      </c>
      <c r="Q173" s="15">
        <v>295</v>
      </c>
      <c r="R173" s="158">
        <v>0.10343618513323984</v>
      </c>
      <c r="S173" s="401">
        <v>0.72815630036920198</v>
      </c>
      <c r="T173" s="482">
        <v>479.5</v>
      </c>
      <c r="U173" s="197">
        <v>598296.45451942855</v>
      </c>
      <c r="V173" s="159">
        <v>0</v>
      </c>
      <c r="W173" s="159">
        <v>0</v>
      </c>
      <c r="X173" s="159">
        <v>365134.74</v>
      </c>
      <c r="Y173" s="159">
        <v>435412.94101051509</v>
      </c>
      <c r="Z173" s="159">
        <v>0</v>
      </c>
      <c r="AA173" s="155">
        <v>0</v>
      </c>
      <c r="AB173" s="159">
        <v>230482.58559956314</v>
      </c>
      <c r="AC173" s="159">
        <v>360200.4</v>
      </c>
      <c r="AD173" s="174">
        <f>SUM(Muut[[#This Row],[Työttömyysaste]:[Työttömät ja palveluissa olevat ]])</f>
        <v>1989527.1211295067</v>
      </c>
      <c r="AF173" s="62"/>
    </row>
    <row r="174" spans="1:32" s="45" customFormat="1" x14ac:dyDescent="0.25">
      <c r="A174" s="90">
        <v>536</v>
      </c>
      <c r="B174" s="151" t="s">
        <v>173</v>
      </c>
      <c r="C174" s="395">
        <v>36176</v>
      </c>
      <c r="D174" s="134">
        <v>1720.25</v>
      </c>
      <c r="E174" s="41">
        <v>17366</v>
      </c>
      <c r="F174" s="332">
        <f t="shared" si="5"/>
        <v>9.9058505124956814E-2</v>
      </c>
      <c r="G174" s="377">
        <f>Muut[[#This Row],[Keskim. työttömyysaste 2024, %]]/$F$12</f>
        <v>0.91743753903261371</v>
      </c>
      <c r="H174" s="166">
        <v>0</v>
      </c>
      <c r="I174" s="383">
        <v>116</v>
      </c>
      <c r="J174" s="389">
        <v>1408</v>
      </c>
      <c r="K174" s="269">
        <v>288.33999999999997</v>
      </c>
      <c r="L174" s="170">
        <f t="shared" si="6"/>
        <v>125.46299507525839</v>
      </c>
      <c r="M174" s="377">
        <v>0.14771990615115124</v>
      </c>
      <c r="N174" s="166">
        <v>0</v>
      </c>
      <c r="O174" s="397">
        <v>0</v>
      </c>
      <c r="P174" s="269">
        <v>12393</v>
      </c>
      <c r="Q174" s="15">
        <v>1099</v>
      </c>
      <c r="R174" s="158">
        <v>8.8679093036391515E-2</v>
      </c>
      <c r="S174" s="401">
        <v>0.62427128593632197</v>
      </c>
      <c r="T174" s="482">
        <v>2357.3333333333335</v>
      </c>
      <c r="U174" s="197">
        <v>2466290.9688189775</v>
      </c>
      <c r="V174" s="159">
        <v>0</v>
      </c>
      <c r="W174" s="159">
        <v>0</v>
      </c>
      <c r="X174" s="159">
        <v>2764030.7199999997</v>
      </c>
      <c r="Y174" s="159">
        <v>238071.42772536629</v>
      </c>
      <c r="Z174" s="159">
        <v>0</v>
      </c>
      <c r="AA174" s="155">
        <v>0</v>
      </c>
      <c r="AB174" s="159">
        <v>688800.96022098768</v>
      </c>
      <c r="AC174" s="159">
        <v>1770828.8000000003</v>
      </c>
      <c r="AD174" s="174">
        <f>SUM(Muut[[#This Row],[Työttömyysaste]:[Työttömät ja palveluissa olevat ]])</f>
        <v>7928022.8767653313</v>
      </c>
      <c r="AF174" s="62"/>
    </row>
    <row r="175" spans="1:32" s="45" customFormat="1" x14ac:dyDescent="0.25">
      <c r="A175" s="90">
        <v>538</v>
      </c>
      <c r="B175" s="151" t="s">
        <v>174</v>
      </c>
      <c r="C175" s="395">
        <v>4659</v>
      </c>
      <c r="D175" s="134">
        <v>130.91666666666666</v>
      </c>
      <c r="E175" s="41">
        <v>2248</v>
      </c>
      <c r="F175" s="332">
        <f t="shared" si="5"/>
        <v>5.823695136417556E-2</v>
      </c>
      <c r="G175" s="377">
        <f>Muut[[#This Row],[Keskim. työttömyysaste 2024, %]]/$F$12</f>
        <v>0.5393657543379422</v>
      </c>
      <c r="H175" s="166">
        <v>0</v>
      </c>
      <c r="I175" s="383">
        <v>36</v>
      </c>
      <c r="J175" s="389">
        <v>168</v>
      </c>
      <c r="K175" s="269">
        <v>198.97</v>
      </c>
      <c r="L175" s="170">
        <f t="shared" si="6"/>
        <v>23.415590289993467</v>
      </c>
      <c r="M175" s="377">
        <v>0.79149752914320781</v>
      </c>
      <c r="N175" s="166">
        <v>0</v>
      </c>
      <c r="O175" s="397">
        <v>0</v>
      </c>
      <c r="P175" s="269">
        <v>1596</v>
      </c>
      <c r="Q175" s="15">
        <v>180</v>
      </c>
      <c r="R175" s="158">
        <v>0.11278195488721804</v>
      </c>
      <c r="S175" s="401">
        <v>0.79394740741160841</v>
      </c>
      <c r="T175" s="482">
        <v>181.25</v>
      </c>
      <c r="U175" s="197">
        <v>186733.97422540776</v>
      </c>
      <c r="V175" s="159">
        <v>0</v>
      </c>
      <c r="W175" s="159">
        <v>0</v>
      </c>
      <c r="X175" s="159">
        <v>329799.12</v>
      </c>
      <c r="Y175" s="159">
        <v>164282.00032779403</v>
      </c>
      <c r="Z175" s="159">
        <v>0</v>
      </c>
      <c r="AA175" s="155">
        <v>0</v>
      </c>
      <c r="AB175" s="159">
        <v>112819.52961948584</v>
      </c>
      <c r="AC175" s="159">
        <v>136155</v>
      </c>
      <c r="AD175" s="174">
        <f>SUM(Muut[[#This Row],[Työttömyysaste]:[Työttömät ja palveluissa olevat ]])</f>
        <v>929789.62417268765</v>
      </c>
      <c r="AF175" s="62"/>
    </row>
    <row r="176" spans="1:32" s="45" customFormat="1" x14ac:dyDescent="0.25">
      <c r="A176" s="90">
        <v>541</v>
      </c>
      <c r="B176" s="151" t="s">
        <v>175</v>
      </c>
      <c r="C176" s="395">
        <v>8980</v>
      </c>
      <c r="D176" s="134">
        <v>482.08333333333331</v>
      </c>
      <c r="E176" s="41">
        <v>3673</v>
      </c>
      <c r="F176" s="332">
        <f t="shared" si="5"/>
        <v>0.13125056720210546</v>
      </c>
      <c r="G176" s="377">
        <f>Muut[[#This Row],[Keskim. työttömyysaste 2024, %]]/$F$12</f>
        <v>1.2155866598091549</v>
      </c>
      <c r="H176" s="166">
        <v>0</v>
      </c>
      <c r="I176" s="383">
        <v>9</v>
      </c>
      <c r="J176" s="390">
        <v>346</v>
      </c>
      <c r="K176" s="269">
        <v>2401.59</v>
      </c>
      <c r="L176" s="170">
        <f t="shared" si="6"/>
        <v>3.739189453653621</v>
      </c>
      <c r="M176" s="377">
        <v>4.9565238904517823</v>
      </c>
      <c r="N176" s="166">
        <v>0</v>
      </c>
      <c r="O176" s="397">
        <v>0</v>
      </c>
      <c r="P176" s="269">
        <v>2184</v>
      </c>
      <c r="Q176" s="15">
        <v>282</v>
      </c>
      <c r="R176" s="158">
        <v>0.12912087912087913</v>
      </c>
      <c r="S176" s="401">
        <v>0.90896799335713641</v>
      </c>
      <c r="T176" s="482">
        <v>650.16666666666663</v>
      </c>
      <c r="U176" s="197">
        <v>811165.5973199564</v>
      </c>
      <c r="V176" s="159">
        <v>0</v>
      </c>
      <c r="W176" s="159">
        <v>0</v>
      </c>
      <c r="X176" s="159">
        <v>679229.14</v>
      </c>
      <c r="Y176" s="159">
        <v>1982901.9910902493</v>
      </c>
      <c r="Z176" s="159">
        <v>0</v>
      </c>
      <c r="AA176" s="155">
        <v>0</v>
      </c>
      <c r="AB176" s="159">
        <v>248957.24370058608</v>
      </c>
      <c r="AC176" s="159">
        <v>488405.2</v>
      </c>
      <c r="AD176" s="174">
        <f>SUM(Muut[[#This Row],[Työttömyysaste]:[Työttömät ja palveluissa olevat ]])</f>
        <v>4210659.1721107922</v>
      </c>
      <c r="AF176" s="62"/>
    </row>
    <row r="177" spans="1:32" s="45" customFormat="1" x14ac:dyDescent="0.25">
      <c r="A177" s="90">
        <v>543</v>
      </c>
      <c r="B177" s="151" t="s">
        <v>176</v>
      </c>
      <c r="C177" s="395">
        <v>45048</v>
      </c>
      <c r="D177" s="134">
        <v>1815.8333333333333</v>
      </c>
      <c r="E177" s="41">
        <v>23017</v>
      </c>
      <c r="F177" s="332">
        <f t="shared" si="5"/>
        <v>7.8890964649317163E-2</v>
      </c>
      <c r="G177" s="377">
        <f>Muut[[#This Row],[Keskim. työttömyysaste 2024, %]]/$F$12</f>
        <v>0.73065439831217138</v>
      </c>
      <c r="H177" s="166">
        <v>0</v>
      </c>
      <c r="I177" s="383">
        <v>569</v>
      </c>
      <c r="J177" s="389">
        <v>3648</v>
      </c>
      <c r="K177" s="269">
        <v>361.92</v>
      </c>
      <c r="L177" s="170">
        <f t="shared" si="6"/>
        <v>124.46949602122015</v>
      </c>
      <c r="M177" s="377">
        <v>0.14889898690358527</v>
      </c>
      <c r="N177" s="166">
        <v>0</v>
      </c>
      <c r="O177" s="397">
        <v>0</v>
      </c>
      <c r="P177" s="269">
        <v>15247</v>
      </c>
      <c r="Q177" s="15">
        <v>2282</v>
      </c>
      <c r="R177" s="158">
        <v>0.14966878730242014</v>
      </c>
      <c r="S177" s="401">
        <v>1.0536184247562039</v>
      </c>
      <c r="T177" s="482">
        <v>2319.083333333333</v>
      </c>
      <c r="U177" s="197">
        <v>2445877.9317962374</v>
      </c>
      <c r="V177" s="159">
        <v>0</v>
      </c>
      <c r="W177" s="159">
        <v>0</v>
      </c>
      <c r="X177" s="159">
        <v>7161352.3199999994</v>
      </c>
      <c r="Y177" s="159">
        <v>298823.64958855719</v>
      </c>
      <c r="Z177" s="159">
        <v>0</v>
      </c>
      <c r="AA177" s="155">
        <v>0</v>
      </c>
      <c r="AB177" s="159">
        <v>1447633.785351733</v>
      </c>
      <c r="AC177" s="159">
        <v>1742095.4</v>
      </c>
      <c r="AD177" s="174">
        <f>SUM(Muut[[#This Row],[Työttömyysaste]:[Työttömät ja palveluissa olevat ]])</f>
        <v>13095783.086736526</v>
      </c>
      <c r="AF177" s="62"/>
    </row>
    <row r="178" spans="1:32" s="45" customFormat="1" x14ac:dyDescent="0.25">
      <c r="A178" s="90">
        <v>545</v>
      </c>
      <c r="B178" s="151" t="s">
        <v>177</v>
      </c>
      <c r="C178" s="395">
        <v>9554</v>
      </c>
      <c r="D178" s="134">
        <v>160.83333333333334</v>
      </c>
      <c r="E178" s="41">
        <v>4493</v>
      </c>
      <c r="F178" s="332">
        <f t="shared" si="5"/>
        <v>3.579642406706729E-2</v>
      </c>
      <c r="G178" s="377">
        <f>Muut[[#This Row],[Keskim. työttömyysaste 2024, %]]/$F$12</f>
        <v>0.33153118110182422</v>
      </c>
      <c r="H178" s="385">
        <v>3</v>
      </c>
      <c r="I178" s="383">
        <v>7003</v>
      </c>
      <c r="J178" s="389">
        <v>2081</v>
      </c>
      <c r="K178" s="269">
        <v>977.77</v>
      </c>
      <c r="L178" s="170">
        <f t="shared" si="6"/>
        <v>9.7712140892029833</v>
      </c>
      <c r="M178" s="377">
        <v>1.896732758976039</v>
      </c>
      <c r="N178" s="166">
        <v>3</v>
      </c>
      <c r="O178" s="397">
        <v>102</v>
      </c>
      <c r="P178" s="269">
        <v>2913</v>
      </c>
      <c r="Q178" s="15">
        <v>747</v>
      </c>
      <c r="R178" s="158">
        <v>0.25643666323377962</v>
      </c>
      <c r="S178" s="401">
        <v>1.8052287189323883</v>
      </c>
      <c r="T178" s="482">
        <v>265.41666666666669</v>
      </c>
      <c r="U178" s="197">
        <v>235373.12807458182</v>
      </c>
      <c r="V178" s="159">
        <v>210933.212</v>
      </c>
      <c r="W178" s="159">
        <v>2054133.966</v>
      </c>
      <c r="X178" s="159">
        <v>4085190.29</v>
      </c>
      <c r="Y178" s="159">
        <v>807307.69191590277</v>
      </c>
      <c r="Z178" s="159">
        <v>0</v>
      </c>
      <c r="AA178" s="155">
        <v>32391.119999999999</v>
      </c>
      <c r="AB178" s="159">
        <v>526038.23301074118</v>
      </c>
      <c r="AC178" s="159">
        <v>199381.00000000003</v>
      </c>
      <c r="AD178" s="174">
        <f>SUM(Muut[[#This Row],[Työttömyysaste]:[Työttömät ja palveluissa olevat ]])</f>
        <v>8150748.6410012254</v>
      </c>
      <c r="AF178" s="62"/>
    </row>
    <row r="179" spans="1:32" s="45" customFormat="1" x14ac:dyDescent="0.25">
      <c r="A179" s="90">
        <v>560</v>
      </c>
      <c r="B179" s="151" t="s">
        <v>178</v>
      </c>
      <c r="C179" s="395">
        <v>15651</v>
      </c>
      <c r="D179" s="134">
        <v>825.66666666666663</v>
      </c>
      <c r="E179" s="41">
        <v>7243</v>
      </c>
      <c r="F179" s="332">
        <f t="shared" si="5"/>
        <v>0.11399512172672464</v>
      </c>
      <c r="G179" s="377">
        <f>Muut[[#This Row],[Keskim. työttömyysaste 2024, %]]/$F$12</f>
        <v>1.0557740984155104</v>
      </c>
      <c r="H179" s="166">
        <v>0</v>
      </c>
      <c r="I179" s="383">
        <v>89</v>
      </c>
      <c r="J179" s="389">
        <v>726</v>
      </c>
      <c r="K179" s="269">
        <v>785.38</v>
      </c>
      <c r="L179" s="170">
        <f t="shared" si="6"/>
        <v>19.927932975120324</v>
      </c>
      <c r="M179" s="377">
        <v>0.93002028264035819</v>
      </c>
      <c r="N179" s="166">
        <v>0</v>
      </c>
      <c r="O179" s="397">
        <v>0</v>
      </c>
      <c r="P179" s="269">
        <v>4770</v>
      </c>
      <c r="Q179" s="15">
        <v>690</v>
      </c>
      <c r="R179" s="158">
        <v>0.14465408805031446</v>
      </c>
      <c r="S179" s="401">
        <v>1.0183166118541342</v>
      </c>
      <c r="T179" s="482">
        <v>1064.6666666666665</v>
      </c>
      <c r="U179" s="197">
        <v>1227892.5259867187</v>
      </c>
      <c r="V179" s="159">
        <v>0</v>
      </c>
      <c r="W179" s="159">
        <v>0</v>
      </c>
      <c r="X179" s="159">
        <v>1425203.3399999999</v>
      </c>
      <c r="Y179" s="159">
        <v>648458.54861256911</v>
      </c>
      <c r="Z179" s="159">
        <v>0</v>
      </c>
      <c r="AA179" s="155">
        <v>0</v>
      </c>
      <c r="AB179" s="159">
        <v>486099.03540993616</v>
      </c>
      <c r="AC179" s="159">
        <v>799777.6</v>
      </c>
      <c r="AD179" s="174">
        <f>SUM(Muut[[#This Row],[Työttömyysaste]:[Työttömät ja palveluissa olevat ]])</f>
        <v>4587431.0500092236</v>
      </c>
      <c r="AF179" s="62"/>
    </row>
    <row r="180" spans="1:32" s="45" customFormat="1" x14ac:dyDescent="0.25">
      <c r="A180" s="90">
        <v>561</v>
      </c>
      <c r="B180" s="151" t="s">
        <v>179</v>
      </c>
      <c r="C180" s="395">
        <v>1304</v>
      </c>
      <c r="D180" s="134">
        <v>48.916666666666664</v>
      </c>
      <c r="E180" s="41">
        <v>587</v>
      </c>
      <c r="F180" s="332">
        <f t="shared" si="5"/>
        <v>8.3333333333333329E-2</v>
      </c>
      <c r="G180" s="377">
        <f>Muut[[#This Row],[Keskim. työttömyysaste 2024, %]]/$F$12</f>
        <v>0.77179771849248502</v>
      </c>
      <c r="H180" s="166">
        <v>0</v>
      </c>
      <c r="I180" s="383">
        <v>6</v>
      </c>
      <c r="J180" s="389">
        <v>124</v>
      </c>
      <c r="K180" s="269">
        <v>117.78</v>
      </c>
      <c r="L180" s="170">
        <f t="shared" si="6"/>
        <v>11.071489217184581</v>
      </c>
      <c r="M180" s="377">
        <v>1.6739737079988284</v>
      </c>
      <c r="N180" s="166">
        <v>0</v>
      </c>
      <c r="O180" s="397">
        <v>0</v>
      </c>
      <c r="P180" s="269">
        <v>387</v>
      </c>
      <c r="Q180" s="15">
        <v>89</v>
      </c>
      <c r="R180" s="158">
        <v>0.22997416020671835</v>
      </c>
      <c r="S180" s="401">
        <v>1.6189415093077018</v>
      </c>
      <c r="T180" s="482">
        <v>69.25</v>
      </c>
      <c r="U180" s="197">
        <v>74787.384153374238</v>
      </c>
      <c r="V180" s="159">
        <v>0</v>
      </c>
      <c r="W180" s="159">
        <v>0</v>
      </c>
      <c r="X180" s="159">
        <v>243423.16</v>
      </c>
      <c r="Y180" s="159">
        <v>97246.489413517542</v>
      </c>
      <c r="Z180" s="159">
        <v>0</v>
      </c>
      <c r="AA180" s="155">
        <v>0</v>
      </c>
      <c r="AB180" s="159">
        <v>64388.541708185905</v>
      </c>
      <c r="AC180" s="159">
        <v>52020.600000000006</v>
      </c>
      <c r="AD180" s="174">
        <f>SUM(Muut[[#This Row],[Työttömyysaste]:[Työttömät ja palveluissa olevat ]])</f>
        <v>531866.17527507769</v>
      </c>
      <c r="AF180" s="62"/>
    </row>
    <row r="181" spans="1:32" s="45" customFormat="1" x14ac:dyDescent="0.25">
      <c r="A181" s="90">
        <v>562</v>
      </c>
      <c r="B181" s="151" t="s">
        <v>180</v>
      </c>
      <c r="C181" s="395">
        <v>8869</v>
      </c>
      <c r="D181" s="134">
        <v>377.08333333333331</v>
      </c>
      <c r="E181" s="41">
        <v>3838</v>
      </c>
      <c r="F181" s="332">
        <f t="shared" si="5"/>
        <v>9.8249956574604821E-2</v>
      </c>
      <c r="G181" s="377">
        <f>Muut[[#This Row],[Keskim. työttömyysaste 2024, %]]/$F$12</f>
        <v>0.90994910791518879</v>
      </c>
      <c r="H181" s="166">
        <v>0</v>
      </c>
      <c r="I181" s="383">
        <v>15</v>
      </c>
      <c r="J181" s="389">
        <v>228</v>
      </c>
      <c r="K181" s="269">
        <v>799.74</v>
      </c>
      <c r="L181" s="170">
        <f t="shared" si="6"/>
        <v>11.08985420261585</v>
      </c>
      <c r="M181" s="377">
        <v>1.671201579330764</v>
      </c>
      <c r="N181" s="166">
        <v>0</v>
      </c>
      <c r="O181" s="397">
        <v>0</v>
      </c>
      <c r="P181" s="269">
        <v>2454</v>
      </c>
      <c r="Q181" s="15">
        <v>243</v>
      </c>
      <c r="R181" s="158">
        <v>9.9022004889975548E-2</v>
      </c>
      <c r="S181" s="401">
        <v>0.69708194132398194</v>
      </c>
      <c r="T181" s="482">
        <v>526.33333333333326</v>
      </c>
      <c r="U181" s="197">
        <v>599706.8641971969</v>
      </c>
      <c r="V181" s="159">
        <v>0</v>
      </c>
      <c r="W181" s="159">
        <v>0</v>
      </c>
      <c r="X181" s="159">
        <v>447584.51999999996</v>
      </c>
      <c r="Y181" s="159">
        <v>660315.05725561641</v>
      </c>
      <c r="Z181" s="159">
        <v>0</v>
      </c>
      <c r="AA181" s="155">
        <v>0</v>
      </c>
      <c r="AB181" s="159">
        <v>188563.80199687308</v>
      </c>
      <c r="AC181" s="159">
        <v>395381.6</v>
      </c>
      <c r="AD181" s="174">
        <f>SUM(Muut[[#This Row],[Työttömyysaste]:[Työttömät ja palveluissa olevat ]])</f>
        <v>2291551.8434496862</v>
      </c>
      <c r="AF181" s="62"/>
    </row>
    <row r="182" spans="1:32" s="45" customFormat="1" x14ac:dyDescent="0.25">
      <c r="A182" s="90">
        <v>563</v>
      </c>
      <c r="B182" s="151" t="s">
        <v>181</v>
      </c>
      <c r="C182" s="395">
        <v>6912</v>
      </c>
      <c r="D182" s="134">
        <v>269.16666666666669</v>
      </c>
      <c r="E182" s="41">
        <v>2888</v>
      </c>
      <c r="F182" s="332">
        <f t="shared" si="5"/>
        <v>9.3201754385964924E-2</v>
      </c>
      <c r="G182" s="377">
        <f>Muut[[#This Row],[Keskim. työttömyysaste 2024, %]]/$F$12</f>
        <v>0.8631948167350163</v>
      </c>
      <c r="H182" s="166">
        <v>0</v>
      </c>
      <c r="I182" s="383">
        <v>8</v>
      </c>
      <c r="J182" s="389">
        <v>184</v>
      </c>
      <c r="K182" s="269">
        <v>587.47</v>
      </c>
      <c r="L182" s="170">
        <f t="shared" si="6"/>
        <v>11.765707185047747</v>
      </c>
      <c r="M182" s="377">
        <v>1.5752033912175172</v>
      </c>
      <c r="N182" s="166">
        <v>0</v>
      </c>
      <c r="O182" s="397">
        <v>0</v>
      </c>
      <c r="P182" s="269">
        <v>1825</v>
      </c>
      <c r="Q182" s="15">
        <v>199</v>
      </c>
      <c r="R182" s="158">
        <v>0.10904109589041096</v>
      </c>
      <c r="S182" s="401">
        <v>0.76761300573380975</v>
      </c>
      <c r="T182" s="482">
        <v>382.33333333333337</v>
      </c>
      <c r="U182" s="197">
        <v>443363.37521987449</v>
      </c>
      <c r="V182" s="159">
        <v>0</v>
      </c>
      <c r="W182" s="159">
        <v>0</v>
      </c>
      <c r="X182" s="159">
        <v>361208.56</v>
      </c>
      <c r="Y182" s="159">
        <v>485051.75017625361</v>
      </c>
      <c r="Z182" s="159">
        <v>0</v>
      </c>
      <c r="AA182" s="155">
        <v>0</v>
      </c>
      <c r="AB182" s="159">
        <v>161825.10341677882</v>
      </c>
      <c r="AC182" s="159">
        <v>287208.80000000005</v>
      </c>
      <c r="AD182" s="174">
        <f>SUM(Muut[[#This Row],[Työttömyysaste]:[Työttömät ja palveluissa olevat ]])</f>
        <v>1738657.588812907</v>
      </c>
      <c r="AF182" s="62"/>
    </row>
    <row r="183" spans="1:32" s="45" customFormat="1" x14ac:dyDescent="0.25">
      <c r="A183" s="90">
        <v>564</v>
      </c>
      <c r="B183" s="151" t="s">
        <v>182</v>
      </c>
      <c r="C183" s="395">
        <v>216152</v>
      </c>
      <c r="D183" s="134">
        <v>13806</v>
      </c>
      <c r="E183" s="41">
        <v>105881</v>
      </c>
      <c r="F183" s="332">
        <f t="shared" si="5"/>
        <v>0.13039166611573369</v>
      </c>
      <c r="G183" s="377">
        <f>Muut[[#This Row],[Keskim. työttömyysaste 2024, %]]/$F$12</f>
        <v>1.2076318850226857</v>
      </c>
      <c r="H183" s="166">
        <v>0</v>
      </c>
      <c r="I183" s="383">
        <v>481</v>
      </c>
      <c r="J183" s="389">
        <v>13945</v>
      </c>
      <c r="K183" s="269">
        <v>2972.39</v>
      </c>
      <c r="L183" s="170">
        <f t="shared" si="6"/>
        <v>72.719932444934884</v>
      </c>
      <c r="M183" s="377">
        <v>0.25485972325391526</v>
      </c>
      <c r="N183" s="166">
        <v>0</v>
      </c>
      <c r="O183" s="397">
        <v>0</v>
      </c>
      <c r="P183" s="269">
        <v>71099</v>
      </c>
      <c r="Q183" s="15">
        <v>6413</v>
      </c>
      <c r="R183" s="158">
        <v>9.0198174376573514E-2</v>
      </c>
      <c r="S183" s="401">
        <v>0.63496511273592771</v>
      </c>
      <c r="T183" s="482">
        <v>18040.916666666668</v>
      </c>
      <c r="U183" s="197">
        <v>19397291.428280886</v>
      </c>
      <c r="V183" s="159">
        <v>0</v>
      </c>
      <c r="W183" s="159">
        <v>0</v>
      </c>
      <c r="X183" s="159">
        <v>27375290.049999997</v>
      </c>
      <c r="Y183" s="159">
        <v>2454189.9530297616</v>
      </c>
      <c r="Z183" s="159">
        <v>0</v>
      </c>
      <c r="AA183" s="155">
        <v>0</v>
      </c>
      <c r="AB183" s="159">
        <v>4186093.8609669358</v>
      </c>
      <c r="AC183" s="159">
        <v>13552336.600000001</v>
      </c>
      <c r="AD183" s="174">
        <f>SUM(Muut[[#This Row],[Työttömyysaste]:[Työttömät ja palveluissa olevat ]])</f>
        <v>66965201.892277583</v>
      </c>
      <c r="AF183" s="62"/>
    </row>
    <row r="184" spans="1:32" s="45" customFormat="1" x14ac:dyDescent="0.25">
      <c r="A184" s="90">
        <v>576</v>
      </c>
      <c r="B184" s="151" t="s">
        <v>183</v>
      </c>
      <c r="C184" s="395">
        <v>2676</v>
      </c>
      <c r="D184" s="134">
        <v>134.33333333333334</v>
      </c>
      <c r="E184" s="41">
        <v>1035</v>
      </c>
      <c r="F184" s="332">
        <f t="shared" si="5"/>
        <v>0.12979066022544283</v>
      </c>
      <c r="G184" s="377">
        <f>Muut[[#This Row],[Keskim. työttömyysaste 2024, %]]/$F$12</f>
        <v>1.2020656253235613</v>
      </c>
      <c r="H184" s="166">
        <v>0</v>
      </c>
      <c r="I184" s="383">
        <v>9</v>
      </c>
      <c r="J184" s="389">
        <v>80</v>
      </c>
      <c r="K184" s="269">
        <v>523.1</v>
      </c>
      <c r="L184" s="170">
        <f t="shared" si="6"/>
        <v>5.1156566622060788</v>
      </c>
      <c r="M184" s="377">
        <v>3.6228744581086043</v>
      </c>
      <c r="N184" s="166">
        <v>0</v>
      </c>
      <c r="O184" s="397">
        <v>0</v>
      </c>
      <c r="P184" s="269">
        <v>574</v>
      </c>
      <c r="Q184" s="15">
        <v>104</v>
      </c>
      <c r="R184" s="158">
        <v>0.18118466898954705</v>
      </c>
      <c r="S184" s="401">
        <v>1.2754797374352345</v>
      </c>
      <c r="T184" s="482">
        <v>173.41666666666669</v>
      </c>
      <c r="U184" s="197">
        <v>239035.02894921633</v>
      </c>
      <c r="V184" s="159">
        <v>0</v>
      </c>
      <c r="W184" s="159">
        <v>0</v>
      </c>
      <c r="X184" s="159">
        <v>157047.19999999998</v>
      </c>
      <c r="Y184" s="159">
        <v>431903.87682298367</v>
      </c>
      <c r="Z184" s="159">
        <v>0</v>
      </c>
      <c r="AA184" s="155">
        <v>0</v>
      </c>
      <c r="AB184" s="159">
        <v>104102.10520998896</v>
      </c>
      <c r="AC184" s="159">
        <v>130270.60000000002</v>
      </c>
      <c r="AD184" s="174">
        <f>SUM(Muut[[#This Row],[Työttömyysaste]:[Työttömät ja palveluissa olevat ]])</f>
        <v>1062358.8109821891</v>
      </c>
      <c r="AF184" s="62"/>
    </row>
    <row r="185" spans="1:32" s="45" customFormat="1" x14ac:dyDescent="0.25">
      <c r="A185" s="90">
        <v>577</v>
      </c>
      <c r="B185" s="151" t="s">
        <v>184</v>
      </c>
      <c r="C185" s="395">
        <v>11221</v>
      </c>
      <c r="D185" s="134">
        <v>307.5</v>
      </c>
      <c r="E185" s="41">
        <v>5241</v>
      </c>
      <c r="F185" s="332">
        <f t="shared" si="5"/>
        <v>5.8672009158557525E-2</v>
      </c>
      <c r="G185" s="377">
        <f>Muut[[#This Row],[Keskim. työttömyysaste 2024, %]]/$F$12</f>
        <v>0.54339507369533868</v>
      </c>
      <c r="H185" s="166">
        <v>0</v>
      </c>
      <c r="I185" s="383">
        <v>97</v>
      </c>
      <c r="J185" s="389">
        <v>571</v>
      </c>
      <c r="K185" s="269">
        <v>238.52</v>
      </c>
      <c r="L185" s="170">
        <f t="shared" si="6"/>
        <v>47.04427301693778</v>
      </c>
      <c r="M185" s="377">
        <v>0.39395617509673869</v>
      </c>
      <c r="N185" s="166">
        <v>0</v>
      </c>
      <c r="O185" s="397">
        <v>0</v>
      </c>
      <c r="P185" s="269">
        <v>3794</v>
      </c>
      <c r="Q185" s="15">
        <v>396</v>
      </c>
      <c r="R185" s="158">
        <v>0.10437532946758039</v>
      </c>
      <c r="S185" s="401">
        <v>0.73476756375952545</v>
      </c>
      <c r="T185" s="482">
        <v>519.5</v>
      </c>
      <c r="U185" s="197">
        <v>453100.47822101921</v>
      </c>
      <c r="V185" s="159">
        <v>0</v>
      </c>
      <c r="W185" s="159">
        <v>0</v>
      </c>
      <c r="X185" s="159">
        <v>1120924.3899999999</v>
      </c>
      <c r="Y185" s="159">
        <v>196936.93882588047</v>
      </c>
      <c r="Z185" s="159">
        <v>0</v>
      </c>
      <c r="AA185" s="155">
        <v>0</v>
      </c>
      <c r="AB185" s="159">
        <v>251467.21840484187</v>
      </c>
      <c r="AC185" s="159">
        <v>390248.4</v>
      </c>
      <c r="AD185" s="174">
        <f>SUM(Muut[[#This Row],[Työttömyysaste]:[Työttömät ja palveluissa olevat ]])</f>
        <v>2412677.4254517416</v>
      </c>
      <c r="AF185" s="62"/>
    </row>
    <row r="186" spans="1:32" s="45" customFormat="1" x14ac:dyDescent="0.25">
      <c r="A186" s="90">
        <v>578</v>
      </c>
      <c r="B186" s="151" t="s">
        <v>185</v>
      </c>
      <c r="C186" s="395">
        <v>2990</v>
      </c>
      <c r="D186" s="134">
        <v>120.16666666666667</v>
      </c>
      <c r="E186" s="41">
        <v>1225</v>
      </c>
      <c r="F186" s="332">
        <f t="shared" si="5"/>
        <v>9.8095238095238096E-2</v>
      </c>
      <c r="G186" s="377">
        <f>Muut[[#This Row],[Keskim. työttömyysaste 2024, %]]/$F$12</f>
        <v>0.90851617148258246</v>
      </c>
      <c r="H186" s="166">
        <v>0</v>
      </c>
      <c r="I186" s="383">
        <v>6</v>
      </c>
      <c r="J186" s="389">
        <v>53</v>
      </c>
      <c r="K186" s="269">
        <v>918.8</v>
      </c>
      <c r="L186" s="170">
        <f t="shared" si="6"/>
        <v>3.2542446669569003</v>
      </c>
      <c r="M186" s="377">
        <v>5.6951408866532462</v>
      </c>
      <c r="N186" s="166">
        <v>0</v>
      </c>
      <c r="O186" s="397">
        <v>0</v>
      </c>
      <c r="P186" s="269">
        <v>702</v>
      </c>
      <c r="Q186" s="15">
        <v>78</v>
      </c>
      <c r="R186" s="158">
        <v>0.1111111111111111</v>
      </c>
      <c r="S186" s="401">
        <v>0.78218522359810305</v>
      </c>
      <c r="T186" s="482">
        <v>187.41666666666669</v>
      </c>
      <c r="U186" s="197">
        <v>201860.39174158339</v>
      </c>
      <c r="V186" s="159">
        <v>0</v>
      </c>
      <c r="W186" s="159">
        <v>0</v>
      </c>
      <c r="X186" s="159">
        <v>104043.76999999999</v>
      </c>
      <c r="Y186" s="159">
        <v>758618.39423620235</v>
      </c>
      <c r="Z186" s="159">
        <v>0</v>
      </c>
      <c r="AA186" s="155">
        <v>0</v>
      </c>
      <c r="AB186" s="159">
        <v>71331.381466029008</v>
      </c>
      <c r="AC186" s="159">
        <v>140787.40000000002</v>
      </c>
      <c r="AD186" s="174">
        <f>SUM(Muut[[#This Row],[Työttömyysaste]:[Työttömät ja palveluissa olevat ]])</f>
        <v>1276641.3374438146</v>
      </c>
      <c r="AF186" s="62"/>
    </row>
    <row r="187" spans="1:32" s="45" customFormat="1" x14ac:dyDescent="0.25">
      <c r="A187" s="90">
        <v>580</v>
      </c>
      <c r="B187" s="151" t="s">
        <v>186</v>
      </c>
      <c r="C187" s="395">
        <v>4300</v>
      </c>
      <c r="D187" s="134">
        <v>178.08333333333334</v>
      </c>
      <c r="E187" s="41">
        <v>1656</v>
      </c>
      <c r="F187" s="332">
        <f t="shared" si="5"/>
        <v>0.10753824476650564</v>
      </c>
      <c r="G187" s="377">
        <f>Muut[[#This Row],[Keskim. työttömyysaste 2024, %]]/$F$12</f>
        <v>0.99597326353770577</v>
      </c>
      <c r="H187" s="166">
        <v>0</v>
      </c>
      <c r="I187" s="383">
        <v>9</v>
      </c>
      <c r="J187" s="389">
        <v>136</v>
      </c>
      <c r="K187" s="269">
        <v>592.15</v>
      </c>
      <c r="L187" s="170">
        <f t="shared" si="6"/>
        <v>7.2616735624419491</v>
      </c>
      <c r="M187" s="377">
        <v>2.5522190853931925</v>
      </c>
      <c r="N187" s="166">
        <v>3</v>
      </c>
      <c r="O187" s="397">
        <v>160</v>
      </c>
      <c r="P187" s="269">
        <v>929</v>
      </c>
      <c r="Q187" s="15">
        <v>138</v>
      </c>
      <c r="R187" s="158">
        <v>0.14854682454251883</v>
      </c>
      <c r="S187" s="401">
        <v>1.0457201805262046</v>
      </c>
      <c r="T187" s="482">
        <v>223.91666666666669</v>
      </c>
      <c r="U187" s="197">
        <v>318246.32481799374</v>
      </c>
      <c r="V187" s="159">
        <v>0</v>
      </c>
      <c r="W187" s="159">
        <v>0</v>
      </c>
      <c r="X187" s="159">
        <v>266980.24</v>
      </c>
      <c r="Y187" s="159">
        <v>488915.84909334691</v>
      </c>
      <c r="Z187" s="159">
        <v>0</v>
      </c>
      <c r="AA187" s="155">
        <v>50809.599999999999</v>
      </c>
      <c r="AB187" s="159">
        <v>137146.20167601173</v>
      </c>
      <c r="AC187" s="159">
        <v>168206.2</v>
      </c>
      <c r="AD187" s="174">
        <f>SUM(Muut[[#This Row],[Työttömyysaste]:[Työttömät ja palveluissa olevat ]])</f>
        <v>1430304.4155873524</v>
      </c>
      <c r="AF187" s="62"/>
    </row>
    <row r="188" spans="1:32" s="45" customFormat="1" x14ac:dyDescent="0.25">
      <c r="A188" s="90">
        <v>581</v>
      </c>
      <c r="B188" s="151" t="s">
        <v>187</v>
      </c>
      <c r="C188" s="395">
        <v>6069</v>
      </c>
      <c r="D188" s="134">
        <v>244</v>
      </c>
      <c r="E188" s="41">
        <v>2481</v>
      </c>
      <c r="F188" s="332">
        <f t="shared" si="5"/>
        <v>9.8347440548166062E-2</v>
      </c>
      <c r="G188" s="377">
        <f>Muut[[#This Row],[Keskim. työttömyysaste 2024, %]]/$F$12</f>
        <v>0.91085196281579861</v>
      </c>
      <c r="H188" s="166">
        <v>0</v>
      </c>
      <c r="I188" s="383">
        <v>11</v>
      </c>
      <c r="J188" s="389">
        <v>209</v>
      </c>
      <c r="K188" s="269">
        <v>852.91</v>
      </c>
      <c r="L188" s="170">
        <f t="shared" si="6"/>
        <v>7.1156393992332134</v>
      </c>
      <c r="M188" s="377">
        <v>2.6045982403150854</v>
      </c>
      <c r="N188" s="166">
        <v>0</v>
      </c>
      <c r="O188" s="397">
        <v>0</v>
      </c>
      <c r="P188" s="269">
        <v>1536</v>
      </c>
      <c r="Q188" s="15">
        <v>254</v>
      </c>
      <c r="R188" s="158">
        <v>0.16536458333333334</v>
      </c>
      <c r="S188" s="401">
        <v>1.1641116023081146</v>
      </c>
      <c r="T188" s="482">
        <v>409.58333333333337</v>
      </c>
      <c r="U188" s="197">
        <v>410782.74938667408</v>
      </c>
      <c r="V188" s="159">
        <v>0</v>
      </c>
      <c r="W188" s="159">
        <v>0</v>
      </c>
      <c r="X188" s="159">
        <v>410285.81</v>
      </c>
      <c r="Y188" s="159">
        <v>704215.51439703885</v>
      </c>
      <c r="Z188" s="159">
        <v>0</v>
      </c>
      <c r="AA188" s="155">
        <v>0</v>
      </c>
      <c r="AB188" s="159">
        <v>215482.29608944242</v>
      </c>
      <c r="AC188" s="159">
        <v>307679.00000000006</v>
      </c>
      <c r="AD188" s="174">
        <f>SUM(Muut[[#This Row],[Työttömyysaste]:[Työttömät ja palveluissa olevat ]])</f>
        <v>2048445.3698731554</v>
      </c>
      <c r="AF188" s="62"/>
    </row>
    <row r="189" spans="1:32" s="45" customFormat="1" x14ac:dyDescent="0.25">
      <c r="A189" s="90">
        <v>583</v>
      </c>
      <c r="B189" s="151" t="s">
        <v>188</v>
      </c>
      <c r="C189" s="395">
        <v>910</v>
      </c>
      <c r="D189" s="134">
        <v>38.333333333333336</v>
      </c>
      <c r="E189" s="41">
        <v>397</v>
      </c>
      <c r="F189" s="332">
        <f t="shared" si="5"/>
        <v>9.6557514693534852E-2</v>
      </c>
      <c r="G189" s="377">
        <f>Muut[[#This Row],[Keskim. työttömyysaste 2024, %]]/$F$12</f>
        <v>0.89427443452529765</v>
      </c>
      <c r="H189" s="166">
        <v>0</v>
      </c>
      <c r="I189" s="383">
        <v>0</v>
      </c>
      <c r="J189" s="389">
        <v>18</v>
      </c>
      <c r="K189" s="269">
        <v>1836.31</v>
      </c>
      <c r="L189" s="170">
        <f t="shared" si="6"/>
        <v>0.49555902870430374</v>
      </c>
      <c r="M189" s="377">
        <v>20</v>
      </c>
      <c r="N189" s="166">
        <v>0</v>
      </c>
      <c r="O189" s="397">
        <v>0</v>
      </c>
      <c r="P189" s="269">
        <v>263</v>
      </c>
      <c r="Q189" s="15">
        <v>37</v>
      </c>
      <c r="R189" s="158">
        <v>0.14068441064638784</v>
      </c>
      <c r="S189" s="401">
        <v>0.99037140478391017</v>
      </c>
      <c r="T189" s="482">
        <v>46.833333333333336</v>
      </c>
      <c r="U189" s="197">
        <v>60472.715238913137</v>
      </c>
      <c r="V189" s="159">
        <v>0</v>
      </c>
      <c r="W189" s="159">
        <v>0</v>
      </c>
      <c r="X189" s="159">
        <v>35335.619999999995</v>
      </c>
      <c r="Y189" s="159">
        <v>810810</v>
      </c>
      <c r="Z189" s="159">
        <v>0</v>
      </c>
      <c r="AA189" s="155">
        <v>0</v>
      </c>
      <c r="AB189" s="159">
        <v>27487.758339777425</v>
      </c>
      <c r="AC189" s="159">
        <v>35181.200000000004</v>
      </c>
      <c r="AD189" s="174">
        <f>SUM(Muut[[#This Row],[Työttömyysaste]:[Työttömät ja palveluissa olevat ]])</f>
        <v>969287.2935786905</v>
      </c>
      <c r="AF189" s="62"/>
    </row>
    <row r="190" spans="1:32" s="45" customFormat="1" x14ac:dyDescent="0.25">
      <c r="A190" s="90">
        <v>584</v>
      </c>
      <c r="B190" s="151" t="s">
        <v>189</v>
      </c>
      <c r="C190" s="395">
        <v>2594</v>
      </c>
      <c r="D190" s="134">
        <v>85.916666666666671</v>
      </c>
      <c r="E190" s="41">
        <v>990</v>
      </c>
      <c r="F190" s="332">
        <f t="shared" si="5"/>
        <v>8.6784511784511784E-2</v>
      </c>
      <c r="G190" s="377">
        <f>Muut[[#This Row],[Keskim. työttömyysaste 2024, %]]/$F$12</f>
        <v>0.80376105834924461</v>
      </c>
      <c r="H190" s="166">
        <v>0</v>
      </c>
      <c r="I190" s="383">
        <v>11</v>
      </c>
      <c r="J190" s="389">
        <v>31</v>
      </c>
      <c r="K190" s="269">
        <v>747.86</v>
      </c>
      <c r="L190" s="170">
        <f t="shared" si="6"/>
        <v>3.4685636349049287</v>
      </c>
      <c r="M190" s="377">
        <v>5.3432440078232863</v>
      </c>
      <c r="N190" s="166">
        <v>0</v>
      </c>
      <c r="O190" s="397">
        <v>0</v>
      </c>
      <c r="P190" s="269">
        <v>606</v>
      </c>
      <c r="Q190" s="15">
        <v>107</v>
      </c>
      <c r="R190" s="158">
        <v>0.17656765676567657</v>
      </c>
      <c r="S190" s="401">
        <v>1.2429775087870847</v>
      </c>
      <c r="T190" s="482">
        <v>132.16666666666669</v>
      </c>
      <c r="U190" s="197">
        <v>154933.09413394856</v>
      </c>
      <c r="V190" s="159">
        <v>0</v>
      </c>
      <c r="W190" s="159">
        <v>0</v>
      </c>
      <c r="X190" s="159">
        <v>60855.79</v>
      </c>
      <c r="Y190" s="159">
        <v>617479.7043028801</v>
      </c>
      <c r="Z190" s="159">
        <v>0</v>
      </c>
      <c r="AA190" s="155">
        <v>0</v>
      </c>
      <c r="AB190" s="159">
        <v>98340.65156270779</v>
      </c>
      <c r="AC190" s="159">
        <v>99283.60000000002</v>
      </c>
      <c r="AD190" s="174">
        <f>SUM(Muut[[#This Row],[Työttömyysaste]:[Työttömät ja palveluissa olevat ]])</f>
        <v>1030892.8399995364</v>
      </c>
      <c r="AF190" s="62"/>
    </row>
    <row r="191" spans="1:32" s="45" customFormat="1" x14ac:dyDescent="0.25">
      <c r="A191" s="90">
        <v>592</v>
      </c>
      <c r="B191" s="151" t="s">
        <v>190</v>
      </c>
      <c r="C191" s="395">
        <v>3552</v>
      </c>
      <c r="D191" s="134">
        <v>168.41666666666666</v>
      </c>
      <c r="E191" s="41">
        <v>1635</v>
      </c>
      <c r="F191" s="332">
        <f t="shared" si="5"/>
        <v>0.1030071355759429</v>
      </c>
      <c r="G191" s="377">
        <f>Muut[[#This Row],[Keskim. työttömyysaste 2024, %]]/$F$12</f>
        <v>0.95400806671150595</v>
      </c>
      <c r="H191" s="166">
        <v>0</v>
      </c>
      <c r="I191" s="383">
        <v>6</v>
      </c>
      <c r="J191" s="389">
        <v>66</v>
      </c>
      <c r="K191" s="269">
        <v>456.42</v>
      </c>
      <c r="L191" s="170">
        <f t="shared" si="6"/>
        <v>7.7823057710003942</v>
      </c>
      <c r="M191" s="377">
        <v>2.3814769559712512</v>
      </c>
      <c r="N191" s="166">
        <v>0</v>
      </c>
      <c r="O191" s="397">
        <v>0</v>
      </c>
      <c r="P191" s="269">
        <v>1059</v>
      </c>
      <c r="Q191" s="15">
        <v>98</v>
      </c>
      <c r="R191" s="158">
        <v>9.2540132200188863E-2</v>
      </c>
      <c r="S191" s="401">
        <v>0.65145171597122475</v>
      </c>
      <c r="T191" s="482">
        <v>243.75</v>
      </c>
      <c r="U191" s="197">
        <v>251809.58968140327</v>
      </c>
      <c r="V191" s="159">
        <v>0</v>
      </c>
      <c r="W191" s="159">
        <v>0</v>
      </c>
      <c r="X191" s="159">
        <v>129563.93999999999</v>
      </c>
      <c r="Y191" s="159">
        <v>376848.72387602029</v>
      </c>
      <c r="Z191" s="159">
        <v>0</v>
      </c>
      <c r="AA191" s="155">
        <v>0</v>
      </c>
      <c r="AB191" s="159">
        <v>70575.673101458597</v>
      </c>
      <c r="AC191" s="159">
        <v>183105</v>
      </c>
      <c r="AD191" s="174">
        <f>SUM(Muut[[#This Row],[Työttömyysaste]:[Työttömät ja palveluissa olevat ]])</f>
        <v>1011902.9266588822</v>
      </c>
      <c r="AF191" s="62"/>
    </row>
    <row r="192" spans="1:32" s="45" customFormat="1" x14ac:dyDescent="0.25">
      <c r="A192" s="90">
        <v>593</v>
      </c>
      <c r="B192" s="151" t="s">
        <v>191</v>
      </c>
      <c r="C192" s="395">
        <v>17178</v>
      </c>
      <c r="D192" s="134">
        <v>733</v>
      </c>
      <c r="E192" s="41">
        <v>6926</v>
      </c>
      <c r="F192" s="332">
        <f t="shared" si="5"/>
        <v>0.10583309269419579</v>
      </c>
      <c r="G192" s="377">
        <f>Muut[[#This Row],[Keskim. työttömyysaste 2024, %]]/$F$12</f>
        <v>0.98018087378860796</v>
      </c>
      <c r="H192" s="166">
        <v>0</v>
      </c>
      <c r="I192" s="383">
        <v>19</v>
      </c>
      <c r="J192" s="389">
        <v>1220</v>
      </c>
      <c r="K192" s="269">
        <v>1569</v>
      </c>
      <c r="L192" s="170">
        <f t="shared" si="6"/>
        <v>10.948374760994264</v>
      </c>
      <c r="M192" s="377">
        <v>1.6927975395935781</v>
      </c>
      <c r="N192" s="166">
        <v>0</v>
      </c>
      <c r="O192" s="397">
        <v>0</v>
      </c>
      <c r="P192" s="269">
        <v>4430</v>
      </c>
      <c r="Q192" s="15">
        <v>671</v>
      </c>
      <c r="R192" s="158">
        <v>0.15146726862302484</v>
      </c>
      <c r="S192" s="401">
        <v>1.0662791343812517</v>
      </c>
      <c r="T192" s="482">
        <v>1045.5</v>
      </c>
      <c r="U192" s="197">
        <v>1251198.1212810939</v>
      </c>
      <c r="V192" s="159">
        <v>0</v>
      </c>
      <c r="W192" s="159">
        <v>0</v>
      </c>
      <c r="X192" s="159">
        <v>2394969.7999999998</v>
      </c>
      <c r="Y192" s="159">
        <v>1295463.9318204194</v>
      </c>
      <c r="Z192" s="159">
        <v>0</v>
      </c>
      <c r="AA192" s="155">
        <v>0</v>
      </c>
      <c r="AB192" s="159">
        <v>558654.56059723475</v>
      </c>
      <c r="AC192" s="159">
        <v>785379.60000000009</v>
      </c>
      <c r="AD192" s="174">
        <f>SUM(Muut[[#This Row],[Työttömyysaste]:[Työttömät ja palveluissa olevat ]])</f>
        <v>6285666.0136987474</v>
      </c>
      <c r="AF192" s="62"/>
    </row>
    <row r="193" spans="1:32" s="45" customFormat="1" x14ac:dyDescent="0.25">
      <c r="A193" s="90">
        <v>595</v>
      </c>
      <c r="B193" s="151" t="s">
        <v>192</v>
      </c>
      <c r="C193" s="395">
        <v>3980</v>
      </c>
      <c r="D193" s="134">
        <v>145.66666666666666</v>
      </c>
      <c r="E193" s="41">
        <v>1486</v>
      </c>
      <c r="F193" s="332">
        <f t="shared" si="5"/>
        <v>9.8026020637056968E-2</v>
      </c>
      <c r="G193" s="377">
        <f>Muut[[#This Row],[Keskim. työttömyysaste 2024, %]]/$F$12</f>
        <v>0.90787510896693391</v>
      </c>
      <c r="H193" s="166">
        <v>0</v>
      </c>
      <c r="I193" s="383">
        <v>10</v>
      </c>
      <c r="J193" s="389">
        <v>86</v>
      </c>
      <c r="K193" s="269">
        <v>1153.22</v>
      </c>
      <c r="L193" s="170">
        <f t="shared" si="6"/>
        <v>3.4512061878912954</v>
      </c>
      <c r="M193" s="377">
        <v>5.370117242772884</v>
      </c>
      <c r="N193" s="166">
        <v>0</v>
      </c>
      <c r="O193" s="397">
        <v>0</v>
      </c>
      <c r="P193" s="269">
        <v>855</v>
      </c>
      <c r="Q193" s="15">
        <v>127</v>
      </c>
      <c r="R193" s="158">
        <v>0.14853801169590644</v>
      </c>
      <c r="S193" s="401">
        <v>1.045658141020622</v>
      </c>
      <c r="T193" s="482">
        <v>198.33333333333331</v>
      </c>
      <c r="U193" s="197">
        <v>268507.51340238476</v>
      </c>
      <c r="V193" s="159">
        <v>0</v>
      </c>
      <c r="W193" s="159">
        <v>0</v>
      </c>
      <c r="X193" s="159">
        <v>168825.74</v>
      </c>
      <c r="Y193" s="159">
        <v>952170.11819881725</v>
      </c>
      <c r="Z193" s="159">
        <v>0</v>
      </c>
      <c r="AA193" s="155">
        <v>0</v>
      </c>
      <c r="AB193" s="159">
        <v>126932.4417384933</v>
      </c>
      <c r="AC193" s="159">
        <v>148988</v>
      </c>
      <c r="AD193" s="174">
        <f>SUM(Muut[[#This Row],[Työttömyysaste]:[Työttömät ja palveluissa olevat ]])</f>
        <v>1665423.8133396953</v>
      </c>
      <c r="AF193" s="62"/>
    </row>
    <row r="194" spans="1:32" s="45" customFormat="1" x14ac:dyDescent="0.25">
      <c r="A194" s="90">
        <v>598</v>
      </c>
      <c r="B194" s="151" t="s">
        <v>193</v>
      </c>
      <c r="C194" s="395">
        <v>19576</v>
      </c>
      <c r="D194" s="134">
        <v>838.16666666666663</v>
      </c>
      <c r="E194" s="41">
        <v>8762</v>
      </c>
      <c r="F194" s="332">
        <f t="shared" si="5"/>
        <v>9.5659286312105296E-2</v>
      </c>
      <c r="G194" s="377">
        <f>Muut[[#This Row],[Keskim. työttömyysaste 2024, %]]/$F$12</f>
        <v>0.88595542713962727</v>
      </c>
      <c r="H194" s="166">
        <v>3</v>
      </c>
      <c r="I194" s="383">
        <v>10477</v>
      </c>
      <c r="J194" s="389">
        <v>3157</v>
      </c>
      <c r="K194" s="269">
        <v>88.38</v>
      </c>
      <c r="L194" s="170">
        <f t="shared" si="6"/>
        <v>221.4980764878932</v>
      </c>
      <c r="M194" s="377">
        <v>8.367287947519729E-2</v>
      </c>
      <c r="N194" s="166">
        <v>0</v>
      </c>
      <c r="O194" s="397">
        <v>0</v>
      </c>
      <c r="P194" s="269">
        <v>5994</v>
      </c>
      <c r="Q194" s="15">
        <v>1138</v>
      </c>
      <c r="R194" s="158">
        <v>0.18985652318985652</v>
      </c>
      <c r="S194" s="401">
        <v>1.3365267033853474</v>
      </c>
      <c r="T194" s="482">
        <v>1340.9166666666665</v>
      </c>
      <c r="U194" s="197">
        <v>1288792.768351638</v>
      </c>
      <c r="V194" s="159">
        <v>432198.92800000001</v>
      </c>
      <c r="W194" s="159">
        <v>3073134.594</v>
      </c>
      <c r="X194" s="159">
        <v>6197475.1299999999</v>
      </c>
      <c r="Y194" s="159">
        <v>72972.021857417887</v>
      </c>
      <c r="Z194" s="159">
        <v>0</v>
      </c>
      <c r="AA194" s="155">
        <v>0</v>
      </c>
      <c r="AB194" s="159">
        <v>797997.32573688263</v>
      </c>
      <c r="AC194" s="159">
        <v>1007296.6</v>
      </c>
      <c r="AD194" s="174">
        <f>SUM(Muut[[#This Row],[Työttömyysaste]:[Työttömät ja palveluissa olevat ]])</f>
        <v>12869867.367945939</v>
      </c>
      <c r="AF194" s="62"/>
    </row>
    <row r="195" spans="1:32" s="45" customFormat="1" x14ac:dyDescent="0.25">
      <c r="A195" s="90">
        <v>599</v>
      </c>
      <c r="B195" s="151" t="s">
        <v>194</v>
      </c>
      <c r="C195" s="395">
        <v>11226</v>
      </c>
      <c r="D195" s="134">
        <v>151.41666666666666</v>
      </c>
      <c r="E195" s="41">
        <v>5337</v>
      </c>
      <c r="F195" s="332">
        <f t="shared" si="5"/>
        <v>2.8371119855099616E-2</v>
      </c>
      <c r="G195" s="377">
        <f>Muut[[#This Row],[Keskim. työttömyysaste 2024, %]]/$F$12</f>
        <v>0.26276118690291272</v>
      </c>
      <c r="H195" s="166">
        <v>3</v>
      </c>
      <c r="I195" s="383">
        <v>9927</v>
      </c>
      <c r="J195" s="389">
        <v>400</v>
      </c>
      <c r="K195" s="269">
        <v>794.23</v>
      </c>
      <c r="L195" s="170">
        <f t="shared" si="6"/>
        <v>14.134444682270878</v>
      </c>
      <c r="M195" s="377">
        <v>1.3112210825803661</v>
      </c>
      <c r="N195" s="166">
        <v>0</v>
      </c>
      <c r="O195" s="397">
        <v>0</v>
      </c>
      <c r="P195" s="269">
        <v>3270</v>
      </c>
      <c r="Q195" s="15">
        <v>315</v>
      </c>
      <c r="R195" s="158">
        <v>9.6330275229357804E-2</v>
      </c>
      <c r="S195" s="401">
        <v>0.67813306082587843</v>
      </c>
      <c r="T195" s="482">
        <v>213.75</v>
      </c>
      <c r="U195" s="197">
        <v>219196.44892482864</v>
      </c>
      <c r="V195" s="159">
        <v>247847.628</v>
      </c>
      <c r="W195" s="159">
        <v>2911807.4939999999</v>
      </c>
      <c r="X195" s="159">
        <v>785236</v>
      </c>
      <c r="Y195" s="159">
        <v>655765.65874425217</v>
      </c>
      <c r="Z195" s="159">
        <v>0</v>
      </c>
      <c r="AA195" s="155">
        <v>0</v>
      </c>
      <c r="AB195" s="159">
        <v>232188.01309535498</v>
      </c>
      <c r="AC195" s="159">
        <v>160569</v>
      </c>
      <c r="AD195" s="174">
        <f>SUM(Muut[[#This Row],[Työttömyysaste]:[Työttömät ja palveluissa olevat ]])</f>
        <v>5212610.2427644357</v>
      </c>
      <c r="AF195" s="62"/>
    </row>
    <row r="196" spans="1:32" s="45" customFormat="1" x14ac:dyDescent="0.25">
      <c r="A196" s="90">
        <v>601</v>
      </c>
      <c r="B196" s="151" t="s">
        <v>195</v>
      </c>
      <c r="C196" s="395">
        <v>3692</v>
      </c>
      <c r="D196" s="134">
        <v>174</v>
      </c>
      <c r="E196" s="41">
        <v>1554</v>
      </c>
      <c r="F196" s="332">
        <f t="shared" si="5"/>
        <v>0.11196911196911197</v>
      </c>
      <c r="G196" s="377">
        <f>Muut[[#This Row],[Keskim. työttömyysaste 2024, %]]/$F$12</f>
        <v>1.0370100619126827</v>
      </c>
      <c r="H196" s="166">
        <v>0</v>
      </c>
      <c r="I196" s="383">
        <v>0</v>
      </c>
      <c r="J196" s="389">
        <v>58</v>
      </c>
      <c r="K196" s="269">
        <v>1074.95</v>
      </c>
      <c r="L196" s="170">
        <f t="shared" si="6"/>
        <v>3.4345783524815108</v>
      </c>
      <c r="M196" s="377">
        <v>5.3961156089419244</v>
      </c>
      <c r="N196" s="166">
        <v>0</v>
      </c>
      <c r="O196" s="397">
        <v>0</v>
      </c>
      <c r="P196" s="269">
        <v>895</v>
      </c>
      <c r="Q196" s="15">
        <v>127</v>
      </c>
      <c r="R196" s="158">
        <v>0.14189944134078211</v>
      </c>
      <c r="S196" s="401">
        <v>0.99892481628227014</v>
      </c>
      <c r="T196" s="482">
        <v>233</v>
      </c>
      <c r="U196" s="197">
        <v>284506.32375110057</v>
      </c>
      <c r="V196" s="159">
        <v>0</v>
      </c>
      <c r="W196" s="159">
        <v>0</v>
      </c>
      <c r="X196" s="159">
        <v>113859.22</v>
      </c>
      <c r="Y196" s="159">
        <v>887545.54079691519</v>
      </c>
      <c r="Z196" s="159">
        <v>0</v>
      </c>
      <c r="AA196" s="155">
        <v>0</v>
      </c>
      <c r="AB196" s="159">
        <v>112484.92786228131</v>
      </c>
      <c r="AC196" s="159">
        <v>175029.6</v>
      </c>
      <c r="AD196" s="174">
        <f>SUM(Muut[[#This Row],[Työttömyysaste]:[Työttömät ja palveluissa olevat ]])</f>
        <v>1573425.6124102969</v>
      </c>
      <c r="AF196" s="62"/>
    </row>
    <row r="197" spans="1:32" s="45" customFormat="1" x14ac:dyDescent="0.25">
      <c r="A197" s="90">
        <v>604</v>
      </c>
      <c r="B197" s="151" t="s">
        <v>196</v>
      </c>
      <c r="C197" s="395">
        <v>21042</v>
      </c>
      <c r="D197" s="134">
        <v>861.83333333333337</v>
      </c>
      <c r="E197" s="41">
        <v>10464</v>
      </c>
      <c r="F197" s="332">
        <f t="shared" si="5"/>
        <v>8.236174821610602E-2</v>
      </c>
      <c r="G197" s="377">
        <f>Muut[[#This Row],[Keskim. työttömyysaste 2024, %]]/$F$12</f>
        <v>0.76279931237091758</v>
      </c>
      <c r="H197" s="166">
        <v>0</v>
      </c>
      <c r="I197" s="383">
        <v>81</v>
      </c>
      <c r="J197" s="389">
        <v>1006</v>
      </c>
      <c r="K197" s="269">
        <v>81.42</v>
      </c>
      <c r="L197" s="170">
        <f t="shared" si="6"/>
        <v>258.43773028739867</v>
      </c>
      <c r="M197" s="377">
        <v>7.1713142803681407E-2</v>
      </c>
      <c r="N197" s="166">
        <v>0</v>
      </c>
      <c r="O197" s="397">
        <v>0</v>
      </c>
      <c r="P197" s="269">
        <v>7474</v>
      </c>
      <c r="Q197" s="15">
        <v>496</v>
      </c>
      <c r="R197" s="158">
        <v>6.636339309606637E-2</v>
      </c>
      <c r="S197" s="401">
        <v>0.46717618920817938</v>
      </c>
      <c r="T197" s="482">
        <v>1185</v>
      </c>
      <c r="U197" s="197">
        <v>1192736.6668578365</v>
      </c>
      <c r="V197" s="159">
        <v>0</v>
      </c>
      <c r="W197" s="159">
        <v>0</v>
      </c>
      <c r="X197" s="159">
        <v>1974868.5399999998</v>
      </c>
      <c r="Y197" s="159">
        <v>67225.413211484105</v>
      </c>
      <c r="Z197" s="159">
        <v>0</v>
      </c>
      <c r="AA197" s="155">
        <v>0</v>
      </c>
      <c r="AB197" s="159">
        <v>299824.80188621458</v>
      </c>
      <c r="AC197" s="159">
        <v>890172</v>
      </c>
      <c r="AD197" s="174">
        <f>SUM(Muut[[#This Row],[Työttömyysaste]:[Työttömät ja palveluissa olevat ]])</f>
        <v>4424827.4219555352</v>
      </c>
      <c r="AF197" s="62"/>
    </row>
    <row r="198" spans="1:32" s="45" customFormat="1" x14ac:dyDescent="0.25">
      <c r="A198" s="90">
        <v>607</v>
      </c>
      <c r="B198" s="151" t="s">
        <v>197</v>
      </c>
      <c r="C198" s="395">
        <v>3999</v>
      </c>
      <c r="D198" s="134">
        <v>208.83333333333334</v>
      </c>
      <c r="E198" s="41">
        <v>1607</v>
      </c>
      <c r="F198" s="332">
        <f t="shared" si="5"/>
        <v>0.12995229205559014</v>
      </c>
      <c r="G198" s="377">
        <f>Muut[[#This Row],[Keskim. työttömyysaste 2024, %]]/$F$12</f>
        <v>1.2035625902564828</v>
      </c>
      <c r="H198" s="166">
        <v>0</v>
      </c>
      <c r="I198" s="383">
        <v>5</v>
      </c>
      <c r="J198" s="389">
        <v>58</v>
      </c>
      <c r="K198" s="269">
        <v>804.62</v>
      </c>
      <c r="L198" s="170">
        <f t="shared" si="6"/>
        <v>4.970047972956178</v>
      </c>
      <c r="M198" s="377">
        <v>3.7290146813081742</v>
      </c>
      <c r="N198" s="166">
        <v>0</v>
      </c>
      <c r="O198" s="397">
        <v>0</v>
      </c>
      <c r="P198" s="269">
        <v>1017</v>
      </c>
      <c r="Q198" s="15">
        <v>123</v>
      </c>
      <c r="R198" s="158">
        <v>0.12094395280235988</v>
      </c>
      <c r="S198" s="401">
        <v>0.85140515488997071</v>
      </c>
      <c r="T198" s="482">
        <v>291.83333333333337</v>
      </c>
      <c r="U198" s="197">
        <v>357657.50759175501</v>
      </c>
      <c r="V198" s="159">
        <v>0</v>
      </c>
      <c r="W198" s="159">
        <v>0</v>
      </c>
      <c r="X198" s="159">
        <v>113859.22</v>
      </c>
      <c r="Y198" s="159">
        <v>664344.28860506427</v>
      </c>
      <c r="Z198" s="159">
        <v>0</v>
      </c>
      <c r="AA198" s="155">
        <v>0</v>
      </c>
      <c r="AB198" s="159">
        <v>103845.46103935229</v>
      </c>
      <c r="AC198" s="159">
        <v>219225.20000000004</v>
      </c>
      <c r="AD198" s="174">
        <f>SUM(Muut[[#This Row],[Työttömyysaste]:[Työttömät ja palveluissa olevat ]])</f>
        <v>1458931.6772361714</v>
      </c>
      <c r="AF198" s="62"/>
    </row>
    <row r="199" spans="1:32" s="45" customFormat="1" x14ac:dyDescent="0.25">
      <c r="A199" s="90">
        <v>608</v>
      </c>
      <c r="B199" s="151" t="s">
        <v>198</v>
      </c>
      <c r="C199" s="395">
        <v>1931</v>
      </c>
      <c r="D199" s="134">
        <v>79</v>
      </c>
      <c r="E199" s="41">
        <v>786</v>
      </c>
      <c r="F199" s="332">
        <f t="shared" si="5"/>
        <v>0.1005089058524173</v>
      </c>
      <c r="G199" s="377">
        <f>Muut[[#This Row],[Keskim. työttömyysaste 2024, %]]/$F$12</f>
        <v>0.9308705307008599</v>
      </c>
      <c r="H199" s="166">
        <v>0</v>
      </c>
      <c r="I199" s="383">
        <v>1</v>
      </c>
      <c r="J199" s="389">
        <v>34</v>
      </c>
      <c r="K199" s="269">
        <v>301.22000000000003</v>
      </c>
      <c r="L199" s="170">
        <f t="shared" si="6"/>
        <v>6.4105969059159413</v>
      </c>
      <c r="M199" s="377">
        <v>2.891054004792629</v>
      </c>
      <c r="N199" s="166">
        <v>0</v>
      </c>
      <c r="O199" s="397">
        <v>0</v>
      </c>
      <c r="P199" s="269">
        <v>488</v>
      </c>
      <c r="Q199" s="15">
        <v>84</v>
      </c>
      <c r="R199" s="158">
        <v>0.1721311475409836</v>
      </c>
      <c r="S199" s="401">
        <v>1.2117459611478811</v>
      </c>
      <c r="T199" s="482">
        <v>108.83333333333333</v>
      </c>
      <c r="U199" s="197">
        <v>133573.04202235152</v>
      </c>
      <c r="V199" s="159">
        <v>0</v>
      </c>
      <c r="W199" s="159">
        <v>0</v>
      </c>
      <c r="X199" s="159">
        <v>66745.06</v>
      </c>
      <c r="Y199" s="159">
        <v>248705.95636899094</v>
      </c>
      <c r="Z199" s="159">
        <v>0</v>
      </c>
      <c r="AA199" s="155">
        <v>0</v>
      </c>
      <c r="AB199" s="159">
        <v>71366.384254785036</v>
      </c>
      <c r="AC199" s="159">
        <v>81755.600000000006</v>
      </c>
      <c r="AD199" s="174">
        <f>SUM(Muut[[#This Row],[Työttömyysaste]:[Työttömät ja palveluissa olevat ]])</f>
        <v>602146.04264612752</v>
      </c>
      <c r="AF199" s="62"/>
    </row>
    <row r="200" spans="1:32" s="45" customFormat="1" x14ac:dyDescent="0.25">
      <c r="A200" s="151">
        <v>609</v>
      </c>
      <c r="B200" s="151" t="s">
        <v>199</v>
      </c>
      <c r="C200" s="395">
        <v>83305</v>
      </c>
      <c r="D200" s="134">
        <v>4838.583333333333</v>
      </c>
      <c r="E200" s="41">
        <v>38375</v>
      </c>
      <c r="F200" s="332">
        <f t="shared" si="5"/>
        <v>0.12608686210640607</v>
      </c>
      <c r="G200" s="377">
        <f>Muut[[#This Row],[Keskim. työttömyysaste 2024, %]]/$F$12</f>
        <v>1.1677626300672093</v>
      </c>
      <c r="H200" s="166">
        <v>0</v>
      </c>
      <c r="I200" s="383">
        <v>467</v>
      </c>
      <c r="J200" s="389">
        <v>4863</v>
      </c>
      <c r="K200" s="269">
        <v>1156.49</v>
      </c>
      <c r="L200" s="170">
        <f t="shared" si="6"/>
        <v>72.032615932692892</v>
      </c>
      <c r="M200" s="377">
        <v>0.2572915285386424</v>
      </c>
      <c r="N200" s="166">
        <v>3</v>
      </c>
      <c r="O200" s="397">
        <v>855</v>
      </c>
      <c r="P200" s="269">
        <v>24671</v>
      </c>
      <c r="Q200" s="15">
        <v>3123</v>
      </c>
      <c r="R200" s="158">
        <v>0.12658587004985611</v>
      </c>
      <c r="S200" s="401">
        <v>0.89112237362376412</v>
      </c>
      <c r="T200" s="482">
        <v>6601.833333333333</v>
      </c>
      <c r="U200" s="197">
        <v>7228911.4208617182</v>
      </c>
      <c r="V200" s="159">
        <v>0</v>
      </c>
      <c r="W200" s="159">
        <v>0</v>
      </c>
      <c r="X200" s="159">
        <v>9546506.6699999999</v>
      </c>
      <c r="Y200" s="159">
        <v>954870.033467812</v>
      </c>
      <c r="Z200" s="159">
        <v>0</v>
      </c>
      <c r="AA200" s="155">
        <v>271513.8</v>
      </c>
      <c r="AB200" s="159">
        <v>2264165.9547091941</v>
      </c>
      <c r="AC200" s="159">
        <v>4959297.2</v>
      </c>
      <c r="AD200" s="174">
        <f>SUM(Muut[[#This Row],[Työttömyysaste]:[Työttömät ja palveluissa olevat ]])</f>
        <v>25225265.079038724</v>
      </c>
      <c r="AF200" s="62"/>
    </row>
    <row r="201" spans="1:32" s="45" customFormat="1" x14ac:dyDescent="0.25">
      <c r="A201" s="90">
        <v>611</v>
      </c>
      <c r="B201" s="151" t="s">
        <v>200</v>
      </c>
      <c r="C201" s="395">
        <v>4961</v>
      </c>
      <c r="D201" s="134">
        <v>190.91666666666666</v>
      </c>
      <c r="E201" s="41">
        <v>2627</v>
      </c>
      <c r="F201" s="332">
        <f t="shared" si="5"/>
        <v>7.2674787463519852E-2</v>
      </c>
      <c r="G201" s="377">
        <f>Muut[[#This Row],[Keskim. työttömyysaste 2024, %]]/$F$12</f>
        <v>0.67308282187525059</v>
      </c>
      <c r="H201" s="166">
        <v>0</v>
      </c>
      <c r="I201" s="383">
        <v>119</v>
      </c>
      <c r="J201" s="389">
        <v>193</v>
      </c>
      <c r="K201" s="269">
        <v>146.54</v>
      </c>
      <c r="L201" s="170">
        <f t="shared" si="6"/>
        <v>33.854237750784769</v>
      </c>
      <c r="M201" s="377">
        <v>0.5474464377071937</v>
      </c>
      <c r="N201" s="166">
        <v>0</v>
      </c>
      <c r="O201" s="397">
        <v>0</v>
      </c>
      <c r="P201" s="269">
        <v>1657</v>
      </c>
      <c r="Q201" s="15">
        <v>202</v>
      </c>
      <c r="R201" s="158">
        <v>0.12190706095353047</v>
      </c>
      <c r="S201" s="401">
        <v>0.85818511557112342</v>
      </c>
      <c r="T201" s="482">
        <v>239.75</v>
      </c>
      <c r="U201" s="197">
        <v>248133.26787250093</v>
      </c>
      <c r="V201" s="159">
        <v>0</v>
      </c>
      <c r="W201" s="159">
        <v>0</v>
      </c>
      <c r="X201" s="159">
        <v>378876.37</v>
      </c>
      <c r="Y201" s="159">
        <v>120992.53318608303</v>
      </c>
      <c r="Z201" s="159">
        <v>0</v>
      </c>
      <c r="AA201" s="155">
        <v>0</v>
      </c>
      <c r="AB201" s="159">
        <v>129852.41892962447</v>
      </c>
      <c r="AC201" s="159">
        <v>180100.2</v>
      </c>
      <c r="AD201" s="174">
        <f>SUM(Muut[[#This Row],[Työttömyysaste]:[Työttömät ja palveluissa olevat ]])</f>
        <v>1057954.7899882086</v>
      </c>
      <c r="AF201" s="62"/>
    </row>
    <row r="202" spans="1:32" s="45" customFormat="1" x14ac:dyDescent="0.25">
      <c r="A202" s="90">
        <v>614</v>
      </c>
      <c r="B202" s="151" t="s">
        <v>201</v>
      </c>
      <c r="C202" s="395">
        <v>2878</v>
      </c>
      <c r="D202" s="134">
        <v>131.16666666666666</v>
      </c>
      <c r="E202" s="41">
        <v>1163</v>
      </c>
      <c r="F202" s="332">
        <f t="shared" si="5"/>
        <v>0.11278303238750358</v>
      </c>
      <c r="G202" s="377">
        <f>Muut[[#This Row],[Keskim. työttömyysaste 2024, %]]/$F$12</f>
        <v>1.0445482449760717</v>
      </c>
      <c r="H202" s="166">
        <v>0</v>
      </c>
      <c r="I202" s="383">
        <v>4</v>
      </c>
      <c r="J202" s="389">
        <v>68</v>
      </c>
      <c r="K202" s="269">
        <v>3039.65</v>
      </c>
      <c r="L202" s="170">
        <f t="shared" si="6"/>
        <v>0.94681953514384876</v>
      </c>
      <c r="M202" s="377">
        <v>19.574355164887649</v>
      </c>
      <c r="N202" s="166">
        <v>0</v>
      </c>
      <c r="O202" s="397">
        <v>0</v>
      </c>
      <c r="P202" s="269">
        <v>588</v>
      </c>
      <c r="Q202" s="15">
        <v>92</v>
      </c>
      <c r="R202" s="158">
        <v>0.15646258503401361</v>
      </c>
      <c r="S202" s="401">
        <v>1.1014444985361045</v>
      </c>
      <c r="T202" s="482">
        <v>184.5</v>
      </c>
      <c r="U202" s="197">
        <v>223391.45388224669</v>
      </c>
      <c r="V202" s="159">
        <v>0</v>
      </c>
      <c r="W202" s="159">
        <v>0</v>
      </c>
      <c r="X202" s="159">
        <v>133490.12</v>
      </c>
      <c r="Y202" s="159">
        <v>2509723.9900305532</v>
      </c>
      <c r="Z202" s="159">
        <v>0</v>
      </c>
      <c r="AA202" s="155">
        <v>0</v>
      </c>
      <c r="AB202" s="159">
        <v>96683.696637000714</v>
      </c>
      <c r="AC202" s="159">
        <v>138596.4</v>
      </c>
      <c r="AD202" s="174">
        <f>SUM(Muut[[#This Row],[Työttömyysaste]:[Työttömät ja palveluissa olevat ]])</f>
        <v>3101885.6605498008</v>
      </c>
      <c r="AF202" s="62"/>
    </row>
    <row r="203" spans="1:32" s="45" customFormat="1" x14ac:dyDescent="0.25">
      <c r="A203" s="90">
        <v>615</v>
      </c>
      <c r="B203" s="151" t="s">
        <v>202</v>
      </c>
      <c r="C203" s="395">
        <v>7304</v>
      </c>
      <c r="D203" s="134">
        <v>463.25</v>
      </c>
      <c r="E203" s="41">
        <v>2874</v>
      </c>
      <c r="F203" s="332">
        <f t="shared" si="5"/>
        <v>0.16118649965205289</v>
      </c>
      <c r="G203" s="377">
        <f>Muut[[#This Row],[Keskim. työttömyysaste 2024, %]]/$F$12</f>
        <v>1.4928404721989299</v>
      </c>
      <c r="H203" s="166">
        <v>0</v>
      </c>
      <c r="I203" s="383">
        <v>11</v>
      </c>
      <c r="J203" s="389">
        <v>163</v>
      </c>
      <c r="K203" s="269">
        <v>5638.52</v>
      </c>
      <c r="L203" s="170">
        <f t="shared" si="6"/>
        <v>1.29537538219249</v>
      </c>
      <c r="M203" s="377">
        <v>14.307344506262584</v>
      </c>
      <c r="N203" s="166">
        <v>0</v>
      </c>
      <c r="O203" s="397">
        <v>0</v>
      </c>
      <c r="P203" s="269">
        <v>1667</v>
      </c>
      <c r="Q203" s="15">
        <v>261</v>
      </c>
      <c r="R203" s="158">
        <v>0.15656868626274745</v>
      </c>
      <c r="S203" s="401">
        <v>1.1021914158559953</v>
      </c>
      <c r="T203" s="482">
        <v>619.5</v>
      </c>
      <c r="U203" s="197">
        <v>810254.45297240454</v>
      </c>
      <c r="V203" s="159">
        <v>0</v>
      </c>
      <c r="W203" s="159">
        <v>0</v>
      </c>
      <c r="X203" s="159">
        <v>319983.67</v>
      </c>
      <c r="Y203" s="159">
        <v>4655512.6123952018</v>
      </c>
      <c r="Z203" s="159">
        <v>0</v>
      </c>
      <c r="AA203" s="155">
        <v>0</v>
      </c>
      <c r="AB203" s="159">
        <v>245537.38609307178</v>
      </c>
      <c r="AC203" s="159">
        <v>465368.4</v>
      </c>
      <c r="AD203" s="174">
        <f>SUM(Muut[[#This Row],[Työttömyysaste]:[Työttömät ja palveluissa olevat ]])</f>
        <v>6496656.5214606784</v>
      </c>
      <c r="AF203" s="62"/>
    </row>
    <row r="204" spans="1:32" s="45" customFormat="1" x14ac:dyDescent="0.25">
      <c r="A204" s="90">
        <v>616</v>
      </c>
      <c r="B204" s="151" t="s">
        <v>203</v>
      </c>
      <c r="C204" s="395">
        <v>1743</v>
      </c>
      <c r="D204" s="134">
        <v>88.833333333333329</v>
      </c>
      <c r="E204" s="41">
        <v>900</v>
      </c>
      <c r="F204" s="332">
        <f t="shared" ref="F204:F267" si="7">D204/E204</f>
        <v>9.8703703703703696E-2</v>
      </c>
      <c r="G204" s="377">
        <f>Muut[[#This Row],[Keskim. työttömyysaste 2024, %]]/$F$12</f>
        <v>0.91415151990332111</v>
      </c>
      <c r="H204" s="166">
        <v>0</v>
      </c>
      <c r="I204" s="383">
        <v>14</v>
      </c>
      <c r="J204" s="389">
        <v>64</v>
      </c>
      <c r="K204" s="269">
        <v>145.09</v>
      </c>
      <c r="L204" s="170">
        <f t="shared" si="6"/>
        <v>12.013233165621338</v>
      </c>
      <c r="M204" s="377">
        <v>1.5427472023931994</v>
      </c>
      <c r="N204" s="166">
        <v>0</v>
      </c>
      <c r="O204" s="397">
        <v>0</v>
      </c>
      <c r="P204" s="269">
        <v>511</v>
      </c>
      <c r="Q204" s="15">
        <v>63</v>
      </c>
      <c r="R204" s="158">
        <v>0.12328767123287671</v>
      </c>
      <c r="S204" s="401">
        <v>0.86790415221159389</v>
      </c>
      <c r="T204" s="482">
        <v>106.75</v>
      </c>
      <c r="U204" s="197">
        <v>118403.03483091953</v>
      </c>
      <c r="V204" s="159">
        <v>0</v>
      </c>
      <c r="W204" s="159">
        <v>0</v>
      </c>
      <c r="X204" s="159">
        <v>125637.75999999999</v>
      </c>
      <c r="Y204" s="159">
        <v>119795.32305151349</v>
      </c>
      <c r="Z204" s="159">
        <v>0</v>
      </c>
      <c r="AA204" s="155">
        <v>0</v>
      </c>
      <c r="AB204" s="159">
        <v>46139.08658779665</v>
      </c>
      <c r="AC204" s="159">
        <v>80190.600000000006</v>
      </c>
      <c r="AD204" s="174">
        <f>SUM(Muut[[#This Row],[Työttömyysaste]:[Työttömät ja palveluissa olevat ]])</f>
        <v>490165.80447022966</v>
      </c>
      <c r="AF204" s="62"/>
    </row>
    <row r="205" spans="1:32" s="45" customFormat="1" x14ac:dyDescent="0.25">
      <c r="A205" s="90">
        <v>619</v>
      </c>
      <c r="B205" s="151" t="s">
        <v>204</v>
      </c>
      <c r="C205" s="395">
        <v>2607</v>
      </c>
      <c r="D205" s="134">
        <v>67.666666666666671</v>
      </c>
      <c r="E205" s="41">
        <v>1015</v>
      </c>
      <c r="F205" s="332">
        <f t="shared" si="7"/>
        <v>6.6666666666666666E-2</v>
      </c>
      <c r="G205" s="377">
        <f>Muut[[#This Row],[Keskim. työttömyysaste 2024, %]]/$F$12</f>
        <v>0.6174381747939881</v>
      </c>
      <c r="H205" s="166">
        <v>0</v>
      </c>
      <c r="I205" s="383">
        <v>3</v>
      </c>
      <c r="J205" s="389">
        <v>89</v>
      </c>
      <c r="K205" s="269">
        <v>361.1</v>
      </c>
      <c r="L205" s="170">
        <f t="shared" ref="L205:L268" si="8">C205/K205</f>
        <v>7.2196067571309879</v>
      </c>
      <c r="M205" s="377">
        <v>2.5670902143878722</v>
      </c>
      <c r="N205" s="166">
        <v>0</v>
      </c>
      <c r="O205" s="397">
        <v>0</v>
      </c>
      <c r="P205" s="269">
        <v>627</v>
      </c>
      <c r="Q205" s="15">
        <v>108</v>
      </c>
      <c r="R205" s="158">
        <v>0.17224880382775121</v>
      </c>
      <c r="S205" s="401">
        <v>1.2125742222286384</v>
      </c>
      <c r="T205" s="482">
        <v>116.33333333333334</v>
      </c>
      <c r="U205" s="197">
        <v>119613.93281462986</v>
      </c>
      <c r="V205" s="159">
        <v>0</v>
      </c>
      <c r="W205" s="159">
        <v>0</v>
      </c>
      <c r="X205" s="159">
        <v>174715.00999999998</v>
      </c>
      <c r="Y205" s="159">
        <v>298146.60661590408</v>
      </c>
      <c r="Z205" s="159">
        <v>0</v>
      </c>
      <c r="AA205" s="155">
        <v>0</v>
      </c>
      <c r="AB205" s="159">
        <v>96416.020419176843</v>
      </c>
      <c r="AC205" s="159">
        <v>87389.6</v>
      </c>
      <c r="AD205" s="174">
        <f>SUM(Muut[[#This Row],[Työttömyysaste]:[Työttömät ja palveluissa olevat ]])</f>
        <v>776281.16984971089</v>
      </c>
      <c r="AF205" s="62"/>
    </row>
    <row r="206" spans="1:32" s="45" customFormat="1" x14ac:dyDescent="0.25">
      <c r="A206" s="90">
        <v>620</v>
      </c>
      <c r="B206" s="151" t="s">
        <v>205</v>
      </c>
      <c r="C206" s="395">
        <v>2345</v>
      </c>
      <c r="D206" s="134">
        <v>160</v>
      </c>
      <c r="E206" s="41">
        <v>854</v>
      </c>
      <c r="F206" s="332">
        <f t="shared" si="7"/>
        <v>0.18735362997658081</v>
      </c>
      <c r="G206" s="377">
        <f>Muut[[#This Row],[Keskim. työttömyysaste 2024, %]]/$F$12</f>
        <v>1.735189250006524</v>
      </c>
      <c r="H206" s="166">
        <v>0</v>
      </c>
      <c r="I206" s="383">
        <v>5</v>
      </c>
      <c r="J206" s="389">
        <v>84</v>
      </c>
      <c r="K206" s="269">
        <v>2461.1999999999998</v>
      </c>
      <c r="L206" s="170">
        <f t="shared" si="8"/>
        <v>0.95278725824800914</v>
      </c>
      <c r="M206" s="377">
        <v>19.451752421667361</v>
      </c>
      <c r="N206" s="166">
        <v>0</v>
      </c>
      <c r="O206" s="397">
        <v>0</v>
      </c>
      <c r="P206" s="269">
        <v>476</v>
      </c>
      <c r="Q206" s="15">
        <v>78</v>
      </c>
      <c r="R206" s="158">
        <v>0.1638655462184874</v>
      </c>
      <c r="S206" s="401">
        <v>1.1535588801803958</v>
      </c>
      <c r="T206" s="482">
        <v>226.08333333333331</v>
      </c>
      <c r="U206" s="197">
        <v>302368.78637892439</v>
      </c>
      <c r="V206" s="159">
        <v>0</v>
      </c>
      <c r="W206" s="159">
        <v>0</v>
      </c>
      <c r="X206" s="159">
        <v>164899.56</v>
      </c>
      <c r="Y206" s="159">
        <v>2032119.7125534837</v>
      </c>
      <c r="Z206" s="159">
        <v>0</v>
      </c>
      <c r="AA206" s="155">
        <v>0</v>
      </c>
      <c r="AB206" s="159">
        <v>82505.415007702351</v>
      </c>
      <c r="AC206" s="159">
        <v>169833.8</v>
      </c>
      <c r="AD206" s="174">
        <f>SUM(Muut[[#This Row],[Työttömyysaste]:[Työttömät ja palveluissa olevat ]])</f>
        <v>2751727.2739401106</v>
      </c>
      <c r="AF206" s="62"/>
    </row>
    <row r="207" spans="1:32" s="45" customFormat="1" x14ac:dyDescent="0.25">
      <c r="A207" s="90">
        <v>623</v>
      </c>
      <c r="B207" s="151" t="s">
        <v>206</v>
      </c>
      <c r="C207" s="395">
        <v>2101</v>
      </c>
      <c r="D207" s="134">
        <v>67.916666666666671</v>
      </c>
      <c r="E207" s="41">
        <v>818</v>
      </c>
      <c r="F207" s="332">
        <f t="shared" si="7"/>
        <v>8.3027709861450694E-2</v>
      </c>
      <c r="G207" s="377">
        <f>Muut[[#This Row],[Keskim. työttömyysaste 2024, %]]/$F$12</f>
        <v>0.76896716451268377</v>
      </c>
      <c r="H207" s="166">
        <v>0</v>
      </c>
      <c r="I207" s="383">
        <v>6</v>
      </c>
      <c r="J207" s="389">
        <v>72</v>
      </c>
      <c r="K207" s="269">
        <v>794.12</v>
      </c>
      <c r="L207" s="170">
        <f t="shared" si="8"/>
        <v>2.6456958646048454</v>
      </c>
      <c r="M207" s="377">
        <v>7.0051067115862988</v>
      </c>
      <c r="N207" s="166">
        <v>1</v>
      </c>
      <c r="O207" s="397">
        <v>0</v>
      </c>
      <c r="P207" s="269">
        <v>443</v>
      </c>
      <c r="Q207" s="15">
        <v>64</v>
      </c>
      <c r="R207" s="158">
        <v>0.14446952595936793</v>
      </c>
      <c r="S207" s="401">
        <v>1.0170173561907616</v>
      </c>
      <c r="T207" s="482">
        <v>94.25</v>
      </c>
      <c r="U207" s="197">
        <v>120055.23693936375</v>
      </c>
      <c r="V207" s="159">
        <v>0</v>
      </c>
      <c r="W207" s="159">
        <v>0</v>
      </c>
      <c r="X207" s="159">
        <v>141342.47999999998</v>
      </c>
      <c r="Y207" s="159">
        <v>655674.83590645727</v>
      </c>
      <c r="Z207" s="159">
        <v>912107.13</v>
      </c>
      <c r="AA207" s="155">
        <v>0</v>
      </c>
      <c r="AB207" s="159">
        <v>65170.980693382095</v>
      </c>
      <c r="AC207" s="159">
        <v>70800.600000000006</v>
      </c>
      <c r="AD207" s="174">
        <f>SUM(Muut[[#This Row],[Työttömyysaste]:[Työttömät ja palveluissa olevat ]])</f>
        <v>1965151.2635392034</v>
      </c>
      <c r="AF207" s="62"/>
    </row>
    <row r="208" spans="1:32" s="45" customFormat="1" x14ac:dyDescent="0.25">
      <c r="A208" s="90">
        <v>624</v>
      </c>
      <c r="B208" s="151" t="s">
        <v>207</v>
      </c>
      <c r="C208" s="395">
        <v>5001</v>
      </c>
      <c r="D208" s="134">
        <v>235</v>
      </c>
      <c r="E208" s="41">
        <v>2360</v>
      </c>
      <c r="F208" s="332">
        <f t="shared" si="7"/>
        <v>9.9576271186440676E-2</v>
      </c>
      <c r="G208" s="377">
        <f>Muut[[#This Row],[Keskim. työttömyysaste 2024, %]]/$F$12</f>
        <v>0.92223286701220675</v>
      </c>
      <c r="H208" s="166">
        <v>1</v>
      </c>
      <c r="I208" s="383">
        <v>331</v>
      </c>
      <c r="J208" s="389">
        <v>246</v>
      </c>
      <c r="K208" s="269">
        <v>324.63</v>
      </c>
      <c r="L208" s="170">
        <f t="shared" si="8"/>
        <v>15.405230570187598</v>
      </c>
      <c r="M208" s="377">
        <v>1.2030577389620873</v>
      </c>
      <c r="N208" s="166">
        <v>3</v>
      </c>
      <c r="O208" s="397">
        <v>189</v>
      </c>
      <c r="P208" s="269">
        <v>1529</v>
      </c>
      <c r="Q208" s="15">
        <v>202</v>
      </c>
      <c r="R208" s="158">
        <v>0.13211249182472204</v>
      </c>
      <c r="S208" s="401">
        <v>0.930027950622205</v>
      </c>
      <c r="T208" s="482">
        <v>292.08333333333331</v>
      </c>
      <c r="U208" s="197">
        <v>342724.15286273311</v>
      </c>
      <c r="V208" s="159">
        <v>110412.07799999999</v>
      </c>
      <c r="W208" s="159">
        <v>97089.581999999995</v>
      </c>
      <c r="X208" s="159">
        <v>482920.13999999996</v>
      </c>
      <c r="Y208" s="159">
        <v>268034.70757607569</v>
      </c>
      <c r="Z208" s="159">
        <v>0</v>
      </c>
      <c r="AA208" s="155">
        <v>60018.840000000004</v>
      </c>
      <c r="AB208" s="159">
        <v>141857.62832238025</v>
      </c>
      <c r="AC208" s="159">
        <v>219413</v>
      </c>
      <c r="AD208" s="174">
        <f>SUM(Muut[[#This Row],[Työttömyysaste]:[Työttömät ja palveluissa olevat ]])</f>
        <v>1722470.1287611891</v>
      </c>
      <c r="AF208" s="62"/>
    </row>
    <row r="209" spans="1:32" s="45" customFormat="1" x14ac:dyDescent="0.25">
      <c r="A209" s="90">
        <v>625</v>
      </c>
      <c r="B209" s="151" t="s">
        <v>208</v>
      </c>
      <c r="C209" s="395">
        <v>2976</v>
      </c>
      <c r="D209" s="134">
        <v>128.25</v>
      </c>
      <c r="E209" s="41">
        <v>1251</v>
      </c>
      <c r="F209" s="332">
        <f t="shared" si="7"/>
        <v>0.10251798561151079</v>
      </c>
      <c r="G209" s="377">
        <f>Muut[[#This Row],[Keskim. työttömyysaste 2024, %]]/$F$12</f>
        <v>0.94947776879291335</v>
      </c>
      <c r="H209" s="166">
        <v>0</v>
      </c>
      <c r="I209" s="383">
        <v>6</v>
      </c>
      <c r="J209" s="389">
        <v>127</v>
      </c>
      <c r="K209" s="269">
        <v>543.6</v>
      </c>
      <c r="L209" s="170">
        <f t="shared" si="8"/>
        <v>5.4746136865342159</v>
      </c>
      <c r="M209" s="377">
        <v>3.3853314442159932</v>
      </c>
      <c r="N209" s="166">
        <v>0</v>
      </c>
      <c r="O209" s="397">
        <v>0</v>
      </c>
      <c r="P209" s="269">
        <v>831</v>
      </c>
      <c r="Q209" s="15">
        <v>115</v>
      </c>
      <c r="R209" s="158">
        <v>0.13838748495788206</v>
      </c>
      <c r="S209" s="401">
        <v>0.97420181278464102</v>
      </c>
      <c r="T209" s="482">
        <v>165.25</v>
      </c>
      <c r="U209" s="197">
        <v>209973.74236502813</v>
      </c>
      <c r="V209" s="159">
        <v>0</v>
      </c>
      <c r="W209" s="159">
        <v>0</v>
      </c>
      <c r="X209" s="159">
        <v>249312.43</v>
      </c>
      <c r="Y209" s="159">
        <v>448829.95113931171</v>
      </c>
      <c r="Z209" s="159">
        <v>0</v>
      </c>
      <c r="AA209" s="155">
        <v>0</v>
      </c>
      <c r="AB209" s="159">
        <v>88426.350142836294</v>
      </c>
      <c r="AC209" s="159">
        <v>124135.8</v>
      </c>
      <c r="AD209" s="174">
        <f>SUM(Muut[[#This Row],[Työttömyysaste]:[Työttömät ja palveluissa olevat ]])</f>
        <v>1120678.2736471761</v>
      </c>
      <c r="AF209" s="62"/>
    </row>
    <row r="210" spans="1:32" s="45" customFormat="1" x14ac:dyDescent="0.25">
      <c r="A210" s="90">
        <v>626</v>
      </c>
      <c r="B210" s="151" t="s">
        <v>209</v>
      </c>
      <c r="C210" s="395">
        <v>4702</v>
      </c>
      <c r="D210" s="134">
        <v>225.16666666666666</v>
      </c>
      <c r="E210" s="41">
        <v>1805</v>
      </c>
      <c r="F210" s="332">
        <f t="shared" si="7"/>
        <v>0.1247460757156048</v>
      </c>
      <c r="G210" s="377">
        <f>Muut[[#This Row],[Keskim. työttömyysaste 2024, %]]/$F$12</f>
        <v>1.155344839538335</v>
      </c>
      <c r="H210" s="166">
        <v>0</v>
      </c>
      <c r="I210" s="383">
        <v>8</v>
      </c>
      <c r="J210" s="389">
        <v>145</v>
      </c>
      <c r="K210" s="269">
        <v>1310.32</v>
      </c>
      <c r="L210" s="170">
        <f t="shared" si="8"/>
        <v>3.5884364124793944</v>
      </c>
      <c r="M210" s="377">
        <v>5.1647513645515772</v>
      </c>
      <c r="N210" s="166">
        <v>0</v>
      </c>
      <c r="O210" s="397">
        <v>0</v>
      </c>
      <c r="P210" s="269">
        <v>1082</v>
      </c>
      <c r="Q210" s="15">
        <v>165</v>
      </c>
      <c r="R210" s="158">
        <v>0.15249537892791126</v>
      </c>
      <c r="S210" s="401">
        <v>1.0735166885796517</v>
      </c>
      <c r="T210" s="482">
        <v>314.08333333333331</v>
      </c>
      <c r="U210" s="197">
        <v>403683.97997269244</v>
      </c>
      <c r="V210" s="159">
        <v>0</v>
      </c>
      <c r="W210" s="159">
        <v>0</v>
      </c>
      <c r="X210" s="159">
        <v>284648.05</v>
      </c>
      <c r="Y210" s="159">
        <v>1081881.6438132136</v>
      </c>
      <c r="Z210" s="159">
        <v>0</v>
      </c>
      <c r="AA210" s="155">
        <v>0</v>
      </c>
      <c r="AB210" s="159">
        <v>153954.10182589642</v>
      </c>
      <c r="AC210" s="159">
        <v>235939.4</v>
      </c>
      <c r="AD210" s="174">
        <f>SUM(Muut[[#This Row],[Työttömyysaste]:[Työttömät ja palveluissa olevat ]])</f>
        <v>2160107.1756118024</v>
      </c>
      <c r="AF210" s="62"/>
    </row>
    <row r="211" spans="1:32" s="45" customFormat="1" x14ac:dyDescent="0.25">
      <c r="A211" s="90">
        <v>630</v>
      </c>
      <c r="B211" s="151" t="s">
        <v>210</v>
      </c>
      <c r="C211" s="395">
        <v>1641</v>
      </c>
      <c r="D211" s="134">
        <v>61</v>
      </c>
      <c r="E211" s="41">
        <v>643</v>
      </c>
      <c r="F211" s="332">
        <f t="shared" si="7"/>
        <v>9.4867807153965783E-2</v>
      </c>
      <c r="G211" s="377">
        <f>Muut[[#This Row],[Keskim. työttömyysaste 2024, %]]/$F$12</f>
        <v>0.87862508543779017</v>
      </c>
      <c r="H211" s="166">
        <v>0</v>
      </c>
      <c r="I211" s="383">
        <v>0</v>
      </c>
      <c r="J211" s="389">
        <v>147</v>
      </c>
      <c r="K211" s="269">
        <v>810.18</v>
      </c>
      <c r="L211" s="170">
        <f t="shared" si="8"/>
        <v>2.0254758201881065</v>
      </c>
      <c r="M211" s="377">
        <v>9.1501373026701049</v>
      </c>
      <c r="N211" s="166">
        <v>0</v>
      </c>
      <c r="O211" s="397">
        <v>0</v>
      </c>
      <c r="P211" s="269">
        <v>426</v>
      </c>
      <c r="Q211" s="15">
        <v>83</v>
      </c>
      <c r="R211" s="158">
        <v>0.19483568075117372</v>
      </c>
      <c r="S211" s="401">
        <v>1.3715783146192091</v>
      </c>
      <c r="T211" s="482">
        <v>87</v>
      </c>
      <c r="U211" s="197">
        <v>107141.92399226567</v>
      </c>
      <c r="V211" s="159">
        <v>0</v>
      </c>
      <c r="W211" s="159">
        <v>0</v>
      </c>
      <c r="X211" s="159">
        <v>288574.23</v>
      </c>
      <c r="Y211" s="159">
        <v>668934.97022451716</v>
      </c>
      <c r="Z211" s="159">
        <v>0</v>
      </c>
      <c r="AA211" s="155">
        <v>0</v>
      </c>
      <c r="AB211" s="159">
        <v>68648.180435848713</v>
      </c>
      <c r="AC211" s="159">
        <v>65354.400000000001</v>
      </c>
      <c r="AD211" s="174">
        <f>SUM(Muut[[#This Row],[Työttömyysaste]:[Työttömät ja palveluissa olevat ]])</f>
        <v>1198653.7046526314</v>
      </c>
      <c r="AF211" s="62"/>
    </row>
    <row r="212" spans="1:32" s="45" customFormat="1" x14ac:dyDescent="0.25">
      <c r="A212" s="90">
        <v>631</v>
      </c>
      <c r="B212" s="151" t="s">
        <v>211</v>
      </c>
      <c r="C212" s="395">
        <v>1919</v>
      </c>
      <c r="D212" s="134">
        <v>67.666666666666671</v>
      </c>
      <c r="E212" s="41">
        <v>900</v>
      </c>
      <c r="F212" s="332">
        <f t="shared" si="7"/>
        <v>7.5185185185185188E-2</v>
      </c>
      <c r="G212" s="377">
        <f>Muut[[#This Row],[Keskim. työttömyysaste 2024, %]]/$F$12</f>
        <v>0.69633305268433099</v>
      </c>
      <c r="H212" s="166">
        <v>0</v>
      </c>
      <c r="I212" s="383">
        <v>10</v>
      </c>
      <c r="J212" s="389">
        <v>64</v>
      </c>
      <c r="K212" s="269">
        <v>143.66999999999999</v>
      </c>
      <c r="L212" s="170">
        <f t="shared" si="8"/>
        <v>13.356998677524885</v>
      </c>
      <c r="M212" s="377">
        <v>1.3875408918879852</v>
      </c>
      <c r="N212" s="166">
        <v>0</v>
      </c>
      <c r="O212" s="397">
        <v>0</v>
      </c>
      <c r="P212" s="269">
        <v>519</v>
      </c>
      <c r="Q212" s="15">
        <v>71</v>
      </c>
      <c r="R212" s="158">
        <v>0.13680154142581888</v>
      </c>
      <c r="S212" s="401">
        <v>0.96303729841847374</v>
      </c>
      <c r="T212" s="482">
        <v>90.583333333333343</v>
      </c>
      <c r="U212" s="197">
        <v>99297.713049202503</v>
      </c>
      <c r="V212" s="159">
        <v>0</v>
      </c>
      <c r="W212" s="159">
        <v>0</v>
      </c>
      <c r="X212" s="159">
        <v>125637.75999999999</v>
      </c>
      <c r="Y212" s="159">
        <v>118622.88278179707</v>
      </c>
      <c r="Z212" s="159">
        <v>0</v>
      </c>
      <c r="AA212" s="155">
        <v>0</v>
      </c>
      <c r="AB212" s="159">
        <v>56366.091557784064</v>
      </c>
      <c r="AC212" s="159">
        <v>68046.200000000012</v>
      </c>
      <c r="AD212" s="174">
        <f>SUM(Muut[[#This Row],[Työttömyysaste]:[Työttömät ja palveluissa olevat ]])</f>
        <v>467970.64738878363</v>
      </c>
      <c r="AF212" s="62"/>
    </row>
    <row r="213" spans="1:32" s="45" customFormat="1" x14ac:dyDescent="0.25">
      <c r="A213" s="90">
        <v>635</v>
      </c>
      <c r="B213" s="151" t="s">
        <v>212</v>
      </c>
      <c r="C213" s="395">
        <v>6238</v>
      </c>
      <c r="D213" s="134">
        <v>181.33333333333334</v>
      </c>
      <c r="E213" s="41">
        <v>2777</v>
      </c>
      <c r="F213" s="332">
        <f t="shared" si="7"/>
        <v>6.5298283519385436E-2</v>
      </c>
      <c r="G213" s="377">
        <f>Muut[[#This Row],[Keskim. työttömyysaste 2024, %]]/$F$12</f>
        <v>0.60476479490084545</v>
      </c>
      <c r="H213" s="166">
        <v>0</v>
      </c>
      <c r="I213" s="383">
        <v>22</v>
      </c>
      <c r="J213" s="389">
        <v>247</v>
      </c>
      <c r="K213" s="269">
        <v>560.67999999999995</v>
      </c>
      <c r="L213" s="170">
        <f t="shared" si="8"/>
        <v>11.125775843618465</v>
      </c>
      <c r="M213" s="377">
        <v>1.6658057935429211</v>
      </c>
      <c r="N213" s="166">
        <v>0</v>
      </c>
      <c r="O213" s="397">
        <v>0</v>
      </c>
      <c r="P213" s="269">
        <v>1735</v>
      </c>
      <c r="Q213" s="15">
        <v>249</v>
      </c>
      <c r="R213" s="158">
        <v>0.14351585014409221</v>
      </c>
      <c r="S213" s="401">
        <v>1.0103037960134578</v>
      </c>
      <c r="T213" s="482">
        <v>323.16666666666669</v>
      </c>
      <c r="U213" s="197">
        <v>280336.16856885242</v>
      </c>
      <c r="V213" s="159">
        <v>0</v>
      </c>
      <c r="W213" s="159">
        <v>0</v>
      </c>
      <c r="X213" s="159">
        <v>484883.23</v>
      </c>
      <c r="Y213" s="159">
        <v>462932.26086237904</v>
      </c>
      <c r="Z213" s="159">
        <v>0</v>
      </c>
      <c r="AA213" s="155">
        <v>0</v>
      </c>
      <c r="AB213" s="159">
        <v>192219.38992572448</v>
      </c>
      <c r="AC213" s="159">
        <v>242762.80000000002</v>
      </c>
      <c r="AD213" s="174">
        <f>SUM(Muut[[#This Row],[Työttömyysaste]:[Työttömät ja palveluissa olevat ]])</f>
        <v>1663133.8493569561</v>
      </c>
      <c r="AF213" s="62"/>
    </row>
    <row r="214" spans="1:32" s="45" customFormat="1" x14ac:dyDescent="0.25">
      <c r="A214" s="90">
        <v>636</v>
      </c>
      <c r="B214" s="151" t="s">
        <v>213</v>
      </c>
      <c r="C214" s="395">
        <v>8011</v>
      </c>
      <c r="D214" s="134">
        <v>318.25</v>
      </c>
      <c r="E214" s="41">
        <v>3656</v>
      </c>
      <c r="F214" s="332">
        <f t="shared" si="7"/>
        <v>8.704868708971554E-2</v>
      </c>
      <c r="G214" s="377">
        <f>Muut[[#This Row],[Keskim. työttömyysaste 2024, %]]/$F$12</f>
        <v>0.8062077371233044</v>
      </c>
      <c r="H214" s="166">
        <v>0</v>
      </c>
      <c r="I214" s="383">
        <v>43</v>
      </c>
      <c r="J214" s="389">
        <v>430</v>
      </c>
      <c r="K214" s="269">
        <v>749.98</v>
      </c>
      <c r="L214" s="170">
        <f t="shared" si="8"/>
        <v>10.681618176484706</v>
      </c>
      <c r="M214" s="377">
        <v>1.7350724910538609</v>
      </c>
      <c r="N214" s="166">
        <v>0</v>
      </c>
      <c r="O214" s="397">
        <v>0</v>
      </c>
      <c r="P214" s="269">
        <v>2351</v>
      </c>
      <c r="Q214" s="15">
        <v>461</v>
      </c>
      <c r="R214" s="158">
        <v>0.19608677158655891</v>
      </c>
      <c r="S214" s="401">
        <v>1.3803855775025649</v>
      </c>
      <c r="T214" s="482">
        <v>449.58333333333337</v>
      </c>
      <c r="U214" s="197">
        <v>479933.37783146399</v>
      </c>
      <c r="V214" s="159">
        <v>0</v>
      </c>
      <c r="W214" s="159">
        <v>0</v>
      </c>
      <c r="X214" s="159">
        <v>844128.7</v>
      </c>
      <c r="Y214" s="159">
        <v>619230.10808583687</v>
      </c>
      <c r="Z214" s="159">
        <v>0</v>
      </c>
      <c r="AA214" s="155">
        <v>0</v>
      </c>
      <c r="AB214" s="159">
        <v>337277.20027187798</v>
      </c>
      <c r="AC214" s="159">
        <v>337727.00000000006</v>
      </c>
      <c r="AD214" s="174">
        <f>SUM(Muut[[#This Row],[Työttömyysaste]:[Työttömät ja palveluissa olevat ]])</f>
        <v>2618296.3861891786</v>
      </c>
      <c r="AF214" s="62"/>
    </row>
    <row r="215" spans="1:32" s="45" customFormat="1" x14ac:dyDescent="0.25">
      <c r="A215" s="90">
        <v>638</v>
      </c>
      <c r="B215" s="151" t="s">
        <v>214</v>
      </c>
      <c r="C215" s="395">
        <v>51737</v>
      </c>
      <c r="D215" s="134">
        <v>2365.6666666666665</v>
      </c>
      <c r="E215" s="41">
        <v>25362</v>
      </c>
      <c r="F215" s="332">
        <f t="shared" si="7"/>
        <v>9.3276029755802639E-2</v>
      </c>
      <c r="G215" s="377">
        <f>Muut[[#This Row],[Keskim. työttömyysaste 2024, %]]/$F$12</f>
        <v>0.86388272346678752</v>
      </c>
      <c r="H215" s="166">
        <v>1</v>
      </c>
      <c r="I215" s="383">
        <v>14191</v>
      </c>
      <c r="J215" s="389">
        <v>4820</v>
      </c>
      <c r="K215" s="269">
        <v>654.91999999999996</v>
      </c>
      <c r="L215" s="170">
        <f t="shared" si="8"/>
        <v>78.997434801197102</v>
      </c>
      <c r="M215" s="377">
        <v>0.23460738826013969</v>
      </c>
      <c r="N215" s="166">
        <v>3</v>
      </c>
      <c r="O215" s="397">
        <v>1703</v>
      </c>
      <c r="P215" s="269">
        <v>16839</v>
      </c>
      <c r="Q215" s="15">
        <v>2227</v>
      </c>
      <c r="R215" s="158">
        <v>0.13225250905635727</v>
      </c>
      <c r="S215" s="401">
        <v>0.93101362530891274</v>
      </c>
      <c r="T215" s="482">
        <v>3121</v>
      </c>
      <c r="U215" s="197">
        <v>3321263.1914799283</v>
      </c>
      <c r="V215" s="159">
        <v>1142249.486</v>
      </c>
      <c r="W215" s="159">
        <v>4162532.5019999999</v>
      </c>
      <c r="X215" s="159">
        <v>9462093.7999999989</v>
      </c>
      <c r="Y215" s="159">
        <v>540742.66298778146</v>
      </c>
      <c r="Z215" s="159">
        <v>0</v>
      </c>
      <c r="AA215" s="155">
        <v>540804.68000000005</v>
      </c>
      <c r="AB215" s="159">
        <v>1469119.4839445201</v>
      </c>
      <c r="AC215" s="159">
        <v>2344495.2000000002</v>
      </c>
      <c r="AD215" s="174">
        <f>SUM(Muut[[#This Row],[Työttömyysaste]:[Työttömät ja palveluissa olevat ]])</f>
        <v>22983301.006412227</v>
      </c>
      <c r="AF215" s="62"/>
    </row>
    <row r="216" spans="1:32" s="45" customFormat="1" x14ac:dyDescent="0.25">
      <c r="A216" s="90">
        <v>678</v>
      </c>
      <c r="B216" s="151" t="s">
        <v>215</v>
      </c>
      <c r="C216" s="395">
        <v>23571</v>
      </c>
      <c r="D216" s="134">
        <v>1195.6666666666667</v>
      </c>
      <c r="E216" s="41">
        <v>10020</v>
      </c>
      <c r="F216" s="332">
        <f t="shared" si="7"/>
        <v>0.11932801064537592</v>
      </c>
      <c r="G216" s="377">
        <f>Muut[[#This Row],[Keskim. työttömyysaste 2024, %]]/$F$12</f>
        <v>1.1051650364201773</v>
      </c>
      <c r="H216" s="166">
        <v>0</v>
      </c>
      <c r="I216" s="383">
        <v>19</v>
      </c>
      <c r="J216" s="389">
        <v>1048</v>
      </c>
      <c r="K216" s="269">
        <v>1013.79</v>
      </c>
      <c r="L216" s="170">
        <f t="shared" si="8"/>
        <v>23.25037729707336</v>
      </c>
      <c r="M216" s="377">
        <v>0.79712176801072421</v>
      </c>
      <c r="N216" s="166">
        <v>0</v>
      </c>
      <c r="O216" s="397">
        <v>0</v>
      </c>
      <c r="P216" s="269">
        <v>6715</v>
      </c>
      <c r="Q216" s="15">
        <v>812</v>
      </c>
      <c r="R216" s="158">
        <v>0.12092330603127327</v>
      </c>
      <c r="S216" s="401">
        <v>0.85125980849664007</v>
      </c>
      <c r="T216" s="482">
        <v>1667.25</v>
      </c>
      <c r="U216" s="197">
        <v>1935763.9874088124</v>
      </c>
      <c r="V216" s="159">
        <v>0</v>
      </c>
      <c r="W216" s="159">
        <v>0</v>
      </c>
      <c r="X216" s="159">
        <v>2057318.3199999998</v>
      </c>
      <c r="Y216" s="159">
        <v>837048.04298293381</v>
      </c>
      <c r="Z216" s="159">
        <v>0</v>
      </c>
      <c r="AA216" s="155">
        <v>0</v>
      </c>
      <c r="AB216" s="159">
        <v>611983.87085526623</v>
      </c>
      <c r="AC216" s="159">
        <v>1252438.2000000002</v>
      </c>
      <c r="AD216" s="174">
        <f>SUM(Muut[[#This Row],[Työttömyysaste]:[Työttömät ja palveluissa olevat ]])</f>
        <v>6694552.4212470129</v>
      </c>
      <c r="AF216" s="62"/>
    </row>
    <row r="217" spans="1:32" s="45" customFormat="1" x14ac:dyDescent="0.25">
      <c r="A217" s="90">
        <v>680</v>
      </c>
      <c r="B217" s="151" t="s">
        <v>216</v>
      </c>
      <c r="C217" s="395">
        <v>25738</v>
      </c>
      <c r="D217" s="134">
        <v>1032.1666666666667</v>
      </c>
      <c r="E217" s="41">
        <v>12271</v>
      </c>
      <c r="F217" s="332">
        <f t="shared" si="7"/>
        <v>8.4114307445739278E-2</v>
      </c>
      <c r="G217" s="377">
        <f>Muut[[#This Row],[Keskim. työttömyysaste 2024, %]]/$F$12</f>
        <v>0.77903076695036433</v>
      </c>
      <c r="H217" s="166">
        <v>0</v>
      </c>
      <c r="I217" s="383">
        <v>362</v>
      </c>
      <c r="J217" s="389">
        <v>3509</v>
      </c>
      <c r="K217" s="269">
        <v>48.8</v>
      </c>
      <c r="L217" s="170">
        <f t="shared" si="8"/>
        <v>527.41803278688531</v>
      </c>
      <c r="M217" s="377">
        <v>3.5139833501764875E-2</v>
      </c>
      <c r="N217" s="166">
        <v>0</v>
      </c>
      <c r="O217" s="397">
        <v>0</v>
      </c>
      <c r="P217" s="269">
        <v>8638</v>
      </c>
      <c r="Q217" s="15">
        <v>1328</v>
      </c>
      <c r="R217" s="158">
        <v>0.15373929150266266</v>
      </c>
      <c r="S217" s="401">
        <v>1.0822734188984173</v>
      </c>
      <c r="T217" s="482">
        <v>1621.5833333333335</v>
      </c>
      <c r="U217" s="197">
        <v>1489967.0622055957</v>
      </c>
      <c r="V217" s="159">
        <v>0</v>
      </c>
      <c r="W217" s="159">
        <v>0</v>
      </c>
      <c r="X217" s="159">
        <v>6888482.8099999996</v>
      </c>
      <c r="Y217" s="159">
        <v>40292.313494478301</v>
      </c>
      <c r="Z217" s="159">
        <v>0</v>
      </c>
      <c r="AA217" s="155">
        <v>0</v>
      </c>
      <c r="AB217" s="159">
        <v>849594.3742960277</v>
      </c>
      <c r="AC217" s="159">
        <v>1218133.4000000001</v>
      </c>
      <c r="AD217" s="174">
        <f>SUM(Muut[[#This Row],[Työttömyysaste]:[Työttömät ja palveluissa olevat ]])</f>
        <v>10486469.959996102</v>
      </c>
      <c r="AF217" s="62"/>
    </row>
    <row r="218" spans="1:32" s="45" customFormat="1" x14ac:dyDescent="0.25">
      <c r="A218" s="90">
        <v>681</v>
      </c>
      <c r="B218" s="151" t="s">
        <v>217</v>
      </c>
      <c r="C218" s="395">
        <v>3246</v>
      </c>
      <c r="D218" s="134">
        <v>135.83333333333334</v>
      </c>
      <c r="E218" s="41">
        <v>1338</v>
      </c>
      <c r="F218" s="332">
        <f t="shared" si="7"/>
        <v>0.10151968111609368</v>
      </c>
      <c r="G218" s="377">
        <f>Muut[[#This Row],[Keskim. työttömyysaste 2024, %]]/$F$12</f>
        <v>0.94023189920982864</v>
      </c>
      <c r="H218" s="166">
        <v>0</v>
      </c>
      <c r="I218" s="383">
        <v>7</v>
      </c>
      <c r="J218" s="389">
        <v>209</v>
      </c>
      <c r="K218" s="269">
        <v>559.66</v>
      </c>
      <c r="L218" s="170">
        <f t="shared" si="8"/>
        <v>5.7999499696244152</v>
      </c>
      <c r="M218" s="377">
        <v>3.1954382287817693</v>
      </c>
      <c r="N218" s="166">
        <v>0</v>
      </c>
      <c r="O218" s="397">
        <v>0</v>
      </c>
      <c r="P218" s="269">
        <v>804</v>
      </c>
      <c r="Q218" s="15">
        <v>154</v>
      </c>
      <c r="R218" s="158">
        <v>0.19154228855721392</v>
      </c>
      <c r="S218" s="401">
        <v>1.3483939302325509</v>
      </c>
      <c r="T218" s="482">
        <v>176.08333333333334</v>
      </c>
      <c r="U218" s="197">
        <v>226793.58086869656</v>
      </c>
      <c r="V218" s="159">
        <v>0</v>
      </c>
      <c r="W218" s="159">
        <v>0</v>
      </c>
      <c r="X218" s="159">
        <v>410285.81</v>
      </c>
      <c r="Y218" s="159">
        <v>462090.08545737149</v>
      </c>
      <c r="Z218" s="159">
        <v>0</v>
      </c>
      <c r="AA218" s="155">
        <v>0</v>
      </c>
      <c r="AB218" s="159">
        <v>133495.04427481323</v>
      </c>
      <c r="AC218" s="159">
        <v>132273.80000000002</v>
      </c>
      <c r="AD218" s="174">
        <f>SUM(Muut[[#This Row],[Työttömyysaste]:[Työttömät ja palveluissa olevat ]])</f>
        <v>1364938.3206008815</v>
      </c>
      <c r="AF218" s="62"/>
    </row>
    <row r="219" spans="1:32" s="45" customFormat="1" x14ac:dyDescent="0.25">
      <c r="A219" s="90">
        <v>683</v>
      </c>
      <c r="B219" s="151" t="s">
        <v>218</v>
      </c>
      <c r="C219" s="395">
        <v>3570</v>
      </c>
      <c r="D219" s="134">
        <v>124.16666666666667</v>
      </c>
      <c r="E219" s="41">
        <v>1369</v>
      </c>
      <c r="F219" s="332">
        <f t="shared" si="7"/>
        <v>9.0698806915023134E-2</v>
      </c>
      <c r="G219" s="377">
        <f>Muut[[#This Row],[Keskim. työttömyysaste 2024, %]]/$F$12</f>
        <v>0.84001358696406336</v>
      </c>
      <c r="H219" s="166">
        <v>0</v>
      </c>
      <c r="I219" s="383">
        <v>7</v>
      </c>
      <c r="J219" s="389">
        <v>70</v>
      </c>
      <c r="K219" s="269">
        <v>3454.14</v>
      </c>
      <c r="L219" s="170">
        <f t="shared" si="8"/>
        <v>1.0335423578662128</v>
      </c>
      <c r="M219" s="377">
        <v>17.931903532451621</v>
      </c>
      <c r="N219" s="166">
        <v>0</v>
      </c>
      <c r="O219" s="397">
        <v>0</v>
      </c>
      <c r="P219" s="269">
        <v>798</v>
      </c>
      <c r="Q219" s="15">
        <v>136</v>
      </c>
      <c r="R219" s="158">
        <v>0.17042606516290726</v>
      </c>
      <c r="S219" s="401">
        <v>1.1997427489775416</v>
      </c>
      <c r="T219" s="482">
        <v>167.41666666666669</v>
      </c>
      <c r="U219" s="197">
        <v>222844.43244085941</v>
      </c>
      <c r="V219" s="159">
        <v>0</v>
      </c>
      <c r="W219" s="159">
        <v>0</v>
      </c>
      <c r="X219" s="159">
        <v>137416.29999999999</v>
      </c>
      <c r="Y219" s="159">
        <v>2851952.699463469</v>
      </c>
      <c r="Z219" s="159">
        <v>0</v>
      </c>
      <c r="AA219" s="155">
        <v>0</v>
      </c>
      <c r="AB219" s="159">
        <v>130633.98922241964</v>
      </c>
      <c r="AC219" s="159">
        <v>125763.40000000002</v>
      </c>
      <c r="AD219" s="174">
        <f>SUM(Muut[[#This Row],[Työttömyysaste]:[Työttömät ja palveluissa olevat ]])</f>
        <v>3468610.8211267479</v>
      </c>
      <c r="AF219" s="62"/>
    </row>
    <row r="220" spans="1:32" s="45" customFormat="1" x14ac:dyDescent="0.25">
      <c r="A220" s="90">
        <v>684</v>
      </c>
      <c r="B220" s="151" t="s">
        <v>219</v>
      </c>
      <c r="C220" s="395">
        <v>38968</v>
      </c>
      <c r="D220" s="134">
        <v>1658.5</v>
      </c>
      <c r="E220" s="41">
        <v>18013</v>
      </c>
      <c r="F220" s="332">
        <f t="shared" si="7"/>
        <v>9.2072392161216904E-2</v>
      </c>
      <c r="G220" s="377">
        <f>Muut[[#This Row],[Keskim. työttömyysaste 2024, %]]/$F$12</f>
        <v>0.85273514647407089</v>
      </c>
      <c r="H220" s="166">
        <v>0</v>
      </c>
      <c r="I220" s="383">
        <v>118</v>
      </c>
      <c r="J220" s="389">
        <v>3681</v>
      </c>
      <c r="K220" s="269">
        <v>496.3</v>
      </c>
      <c r="L220" s="170">
        <f t="shared" si="8"/>
        <v>78.517025992343335</v>
      </c>
      <c r="M220" s="377">
        <v>0.23604284069249923</v>
      </c>
      <c r="N220" s="166">
        <v>0</v>
      </c>
      <c r="O220" s="397">
        <v>0</v>
      </c>
      <c r="P220" s="269">
        <v>11887</v>
      </c>
      <c r="Q220" s="15">
        <v>2051</v>
      </c>
      <c r="R220" s="158">
        <v>0.17254143181626988</v>
      </c>
      <c r="S220" s="401">
        <v>1.2146342258263134</v>
      </c>
      <c r="T220" s="482">
        <v>2317.9166666666665</v>
      </c>
      <c r="U220" s="197">
        <v>2469275.4646855365</v>
      </c>
      <c r="V220" s="159">
        <v>0</v>
      </c>
      <c r="W220" s="159">
        <v>0</v>
      </c>
      <c r="X220" s="159">
        <v>7226134.29</v>
      </c>
      <c r="Y220" s="159">
        <v>409776.13088749151</v>
      </c>
      <c r="Z220" s="159">
        <v>0</v>
      </c>
      <c r="AA220" s="155">
        <v>0</v>
      </c>
      <c r="AB220" s="159">
        <v>1443621.9286159934</v>
      </c>
      <c r="AC220" s="159">
        <v>1741219</v>
      </c>
      <c r="AD220" s="174">
        <f>SUM(Muut[[#This Row],[Työttömyysaste]:[Työttömät ja palveluissa olevat ]])</f>
        <v>13290026.814189021</v>
      </c>
      <c r="AF220" s="62"/>
    </row>
    <row r="221" spans="1:32" s="45" customFormat="1" x14ac:dyDescent="0.25">
      <c r="A221" s="90">
        <v>686</v>
      </c>
      <c r="B221" s="151" t="s">
        <v>220</v>
      </c>
      <c r="C221" s="395">
        <v>2935</v>
      </c>
      <c r="D221" s="134">
        <v>118.83333333333333</v>
      </c>
      <c r="E221" s="41">
        <v>1152</v>
      </c>
      <c r="F221" s="332">
        <f t="shared" si="7"/>
        <v>0.10315393518518517</v>
      </c>
      <c r="G221" s="377">
        <f>Muut[[#This Row],[Keskim. työttömyysaste 2024, %]]/$F$12</f>
        <v>0.95536766195337119</v>
      </c>
      <c r="H221" s="166">
        <v>0</v>
      </c>
      <c r="I221" s="383">
        <v>4</v>
      </c>
      <c r="J221" s="389">
        <v>123</v>
      </c>
      <c r="K221" s="269">
        <v>538.95000000000005</v>
      </c>
      <c r="L221" s="170">
        <f t="shared" si="8"/>
        <v>5.44577419055571</v>
      </c>
      <c r="M221" s="377">
        <v>3.4032593364045258</v>
      </c>
      <c r="N221" s="166">
        <v>0</v>
      </c>
      <c r="O221" s="397">
        <v>0</v>
      </c>
      <c r="P221" s="269">
        <v>714</v>
      </c>
      <c r="Q221" s="15">
        <v>87</v>
      </c>
      <c r="R221" s="158">
        <v>0.12184873949579832</v>
      </c>
      <c r="S221" s="401">
        <v>0.8577745519290122</v>
      </c>
      <c r="T221" s="482">
        <v>162.41666666666666</v>
      </c>
      <c r="U221" s="197">
        <v>208365.54376688096</v>
      </c>
      <c r="V221" s="159">
        <v>0</v>
      </c>
      <c r="W221" s="159">
        <v>0</v>
      </c>
      <c r="X221" s="159">
        <v>241460.06999999998</v>
      </c>
      <c r="Y221" s="159">
        <v>444990.62208707142</v>
      </c>
      <c r="Z221" s="159">
        <v>0</v>
      </c>
      <c r="AA221" s="155">
        <v>0</v>
      </c>
      <c r="AB221" s="159">
        <v>76785.833452305349</v>
      </c>
      <c r="AC221" s="159">
        <v>122007.4</v>
      </c>
      <c r="AD221" s="174">
        <f>SUM(Muut[[#This Row],[Työttömyysaste]:[Työttömät ja palveluissa olevat ]])</f>
        <v>1093609.4693062576</v>
      </c>
      <c r="AF221" s="62"/>
    </row>
    <row r="222" spans="1:32" s="45" customFormat="1" x14ac:dyDescent="0.25">
      <c r="A222" s="90">
        <v>687</v>
      </c>
      <c r="B222" s="151" t="s">
        <v>221</v>
      </c>
      <c r="C222" s="395">
        <v>1413</v>
      </c>
      <c r="D222" s="134">
        <v>61.333333333333336</v>
      </c>
      <c r="E222" s="41">
        <v>517</v>
      </c>
      <c r="F222" s="332">
        <f t="shared" si="7"/>
        <v>0.11863313990973566</v>
      </c>
      <c r="G222" s="377">
        <f>Muut[[#This Row],[Keskim. työttömyysaste 2024, %]]/$F$12</f>
        <v>1.0987294406392052</v>
      </c>
      <c r="H222" s="166">
        <v>0</v>
      </c>
      <c r="I222" s="383">
        <v>0</v>
      </c>
      <c r="J222" s="389">
        <v>35</v>
      </c>
      <c r="K222" s="269">
        <v>1150.81</v>
      </c>
      <c r="L222" s="170">
        <f t="shared" si="8"/>
        <v>1.2278308321964531</v>
      </c>
      <c r="M222" s="377">
        <v>15.094409890982584</v>
      </c>
      <c r="N222" s="166">
        <v>0</v>
      </c>
      <c r="O222" s="397">
        <v>0</v>
      </c>
      <c r="P222" s="269">
        <v>299</v>
      </c>
      <c r="Q222" s="15">
        <v>46</v>
      </c>
      <c r="R222" s="158">
        <v>0.15384615384615385</v>
      </c>
      <c r="S222" s="401">
        <v>1.0830256942127583</v>
      </c>
      <c r="T222" s="482">
        <v>78.666666666666671</v>
      </c>
      <c r="U222" s="197">
        <v>115366.62422899976</v>
      </c>
      <c r="V222" s="159">
        <v>0</v>
      </c>
      <c r="W222" s="159">
        <v>0</v>
      </c>
      <c r="X222" s="159">
        <v>68708.149999999994</v>
      </c>
      <c r="Y222" s="159">
        <v>950180.27238894626</v>
      </c>
      <c r="Z222" s="159">
        <v>0</v>
      </c>
      <c r="AA222" s="155">
        <v>0</v>
      </c>
      <c r="AB222" s="159">
        <v>46674.616830640138</v>
      </c>
      <c r="AC222" s="159">
        <v>59094.400000000009</v>
      </c>
      <c r="AD222" s="174">
        <f>SUM(Muut[[#This Row],[Työttömyysaste]:[Työttömät ja palveluissa olevat ]])</f>
        <v>1240024.0634485863</v>
      </c>
      <c r="AF222" s="62"/>
    </row>
    <row r="223" spans="1:32" s="45" customFormat="1" x14ac:dyDescent="0.25">
      <c r="A223" s="90">
        <v>689</v>
      </c>
      <c r="B223" s="151" t="s">
        <v>222</v>
      </c>
      <c r="C223" s="395">
        <v>3008</v>
      </c>
      <c r="D223" s="134">
        <v>162</v>
      </c>
      <c r="E223" s="41">
        <v>1131</v>
      </c>
      <c r="F223" s="332">
        <f t="shared" si="7"/>
        <v>0.14323607427055704</v>
      </c>
      <c r="G223" s="377">
        <f>Muut[[#This Row],[Keskim. työttömyysaste 2024, %]]/$F$12</f>
        <v>1.3265913039340329</v>
      </c>
      <c r="H223" s="166">
        <v>0</v>
      </c>
      <c r="I223" s="383">
        <v>6</v>
      </c>
      <c r="J223" s="389">
        <v>182</v>
      </c>
      <c r="K223" s="269">
        <v>351.48</v>
      </c>
      <c r="L223" s="170">
        <f t="shared" si="8"/>
        <v>8.5580971890292474</v>
      </c>
      <c r="M223" s="377">
        <v>2.1655960955570519</v>
      </c>
      <c r="N223" s="166">
        <v>0</v>
      </c>
      <c r="O223" s="397">
        <v>0</v>
      </c>
      <c r="P223" s="269">
        <v>655</v>
      </c>
      <c r="Q223" s="15">
        <v>114</v>
      </c>
      <c r="R223" s="158">
        <v>0.17404580152671756</v>
      </c>
      <c r="S223" s="401">
        <v>1.2252244876513798</v>
      </c>
      <c r="T223" s="482">
        <v>228</v>
      </c>
      <c r="U223" s="197">
        <v>296525.63138437667</v>
      </c>
      <c r="V223" s="159">
        <v>0</v>
      </c>
      <c r="W223" s="159">
        <v>0</v>
      </c>
      <c r="X223" s="159">
        <v>357282.38</v>
      </c>
      <c r="Y223" s="159">
        <v>290203.7366196565</v>
      </c>
      <c r="Z223" s="159">
        <v>0</v>
      </c>
      <c r="AA223" s="155">
        <v>0</v>
      </c>
      <c r="AB223" s="159">
        <v>112406.99539508819</v>
      </c>
      <c r="AC223" s="159">
        <v>171273.60000000001</v>
      </c>
      <c r="AD223" s="174">
        <f>SUM(Muut[[#This Row],[Työttömyysaste]:[Työttömät ja palveluissa olevat ]])</f>
        <v>1227692.3433991214</v>
      </c>
      <c r="AF223" s="62"/>
    </row>
    <row r="224" spans="1:32" s="45" customFormat="1" x14ac:dyDescent="0.25">
      <c r="A224" s="90">
        <v>691</v>
      </c>
      <c r="B224" s="151" t="s">
        <v>223</v>
      </c>
      <c r="C224" s="395">
        <v>2556</v>
      </c>
      <c r="D224" s="134">
        <v>65.333333333333329</v>
      </c>
      <c r="E224" s="41">
        <v>1064</v>
      </c>
      <c r="F224" s="332">
        <f t="shared" si="7"/>
        <v>6.1403508771929821E-2</v>
      </c>
      <c r="G224" s="377">
        <f>Muut[[#This Row],[Keskim. työttömyysaste 2024, %]]/$F$12</f>
        <v>0.5686930557313048</v>
      </c>
      <c r="H224" s="166">
        <v>0</v>
      </c>
      <c r="I224" s="383">
        <v>1</v>
      </c>
      <c r="J224" s="389">
        <v>14</v>
      </c>
      <c r="K224" s="269">
        <v>473.7</v>
      </c>
      <c r="L224" s="170">
        <f t="shared" si="8"/>
        <v>5.3958201393286895</v>
      </c>
      <c r="M224" s="377">
        <v>3.434766426492732</v>
      </c>
      <c r="N224" s="166">
        <v>0</v>
      </c>
      <c r="O224" s="397">
        <v>0</v>
      </c>
      <c r="P224" s="269">
        <v>621</v>
      </c>
      <c r="Q224" s="15">
        <v>94</v>
      </c>
      <c r="R224" s="158">
        <v>0.15136876006441224</v>
      </c>
      <c r="S224" s="401">
        <v>1.0655856669307493</v>
      </c>
      <c r="T224" s="482">
        <v>94.833333333333329</v>
      </c>
      <c r="U224" s="197">
        <v>108015.48896288118</v>
      </c>
      <c r="V224" s="159">
        <v>0</v>
      </c>
      <c r="W224" s="159">
        <v>0</v>
      </c>
      <c r="X224" s="159">
        <v>27483.26</v>
      </c>
      <c r="Y224" s="159">
        <v>391116.16603144212</v>
      </c>
      <c r="Z224" s="159">
        <v>0</v>
      </c>
      <c r="AA224" s="155">
        <v>0</v>
      </c>
      <c r="AB224" s="159">
        <v>83070.927422587352</v>
      </c>
      <c r="AC224" s="159">
        <v>71238.8</v>
      </c>
      <c r="AD224" s="174">
        <f>SUM(Muut[[#This Row],[Työttömyysaste]:[Työttömät ja palveluissa olevat ]])</f>
        <v>680924.64241691073</v>
      </c>
      <c r="AF224" s="62"/>
    </row>
    <row r="225" spans="1:32" s="45" customFormat="1" x14ac:dyDescent="0.25">
      <c r="A225" s="90">
        <v>694</v>
      </c>
      <c r="B225" s="151" t="s">
        <v>224</v>
      </c>
      <c r="C225" s="395">
        <v>28643</v>
      </c>
      <c r="D225" s="134">
        <v>1460.3333333333333</v>
      </c>
      <c r="E225" s="41">
        <v>13498</v>
      </c>
      <c r="F225" s="332">
        <f t="shared" si="7"/>
        <v>0.1081888674865412</v>
      </c>
      <c r="G225" s="377">
        <f>Muut[[#This Row],[Keskim. työttömyysaste 2024, %]]/$F$12</f>
        <v>1.0019990531087797</v>
      </c>
      <c r="H225" s="166">
        <v>0</v>
      </c>
      <c r="I225" s="383">
        <v>122</v>
      </c>
      <c r="J225" s="389">
        <v>2330</v>
      </c>
      <c r="K225" s="269">
        <v>121.01</v>
      </c>
      <c r="L225" s="170">
        <f t="shared" si="8"/>
        <v>236.69944632674984</v>
      </c>
      <c r="M225" s="377">
        <v>7.8299219307742959E-2</v>
      </c>
      <c r="N225" s="166">
        <v>0</v>
      </c>
      <c r="O225" s="397">
        <v>0</v>
      </c>
      <c r="P225" s="269">
        <v>8936</v>
      </c>
      <c r="Q225" s="15">
        <v>1334</v>
      </c>
      <c r="R225" s="158">
        <v>0.14928379588182633</v>
      </c>
      <c r="S225" s="401">
        <v>1.0509082133525993</v>
      </c>
      <c r="T225" s="482">
        <v>2118.583333333333</v>
      </c>
      <c r="U225" s="197">
        <v>2132716.2372386539</v>
      </c>
      <c r="V225" s="159">
        <v>0</v>
      </c>
      <c r="W225" s="159">
        <v>0</v>
      </c>
      <c r="X225" s="159">
        <v>4573999.7</v>
      </c>
      <c r="Y225" s="159">
        <v>99913.37819604142</v>
      </c>
      <c r="Z225" s="159">
        <v>0</v>
      </c>
      <c r="AA225" s="155">
        <v>0</v>
      </c>
      <c r="AB225" s="159">
        <v>918085.5006292843</v>
      </c>
      <c r="AC225" s="159">
        <v>1591479.7999999998</v>
      </c>
      <c r="AD225" s="174">
        <f>SUM(Muut[[#This Row],[Työttömyysaste]:[Työttömät ja palveluissa olevat ]])</f>
        <v>9316194.6160639785</v>
      </c>
      <c r="AF225" s="62"/>
    </row>
    <row r="226" spans="1:32" s="45" customFormat="1" x14ac:dyDescent="0.25">
      <c r="A226" s="90">
        <v>697</v>
      </c>
      <c r="B226" s="151" t="s">
        <v>225</v>
      </c>
      <c r="C226" s="395">
        <v>1163</v>
      </c>
      <c r="D226" s="134">
        <v>47.333333333333336</v>
      </c>
      <c r="E226" s="41">
        <v>465</v>
      </c>
      <c r="F226" s="332">
        <f t="shared" si="7"/>
        <v>0.10179211469534051</v>
      </c>
      <c r="G226" s="377">
        <f>Muut[[#This Row],[Keskim. työttömyysaste 2024, %]]/$F$12</f>
        <v>0.94275506258867003</v>
      </c>
      <c r="H226" s="166">
        <v>0</v>
      </c>
      <c r="I226" s="383">
        <v>0</v>
      </c>
      <c r="J226" s="389">
        <v>43</v>
      </c>
      <c r="K226" s="269">
        <v>835.9</v>
      </c>
      <c r="L226" s="170">
        <f t="shared" si="8"/>
        <v>1.3913147505682499</v>
      </c>
      <c r="M226" s="377">
        <v>13.320768611408736</v>
      </c>
      <c r="N226" s="166">
        <v>0</v>
      </c>
      <c r="O226" s="397">
        <v>0</v>
      </c>
      <c r="P226" s="269">
        <v>244</v>
      </c>
      <c r="Q226" s="15">
        <v>20</v>
      </c>
      <c r="R226" s="158">
        <v>8.1967213114754092E-2</v>
      </c>
      <c r="S226" s="401">
        <v>0.57702188626089568</v>
      </c>
      <c r="T226" s="482">
        <v>76.166666666666671</v>
      </c>
      <c r="U226" s="197">
        <v>81475.27767922121</v>
      </c>
      <c r="V226" s="159">
        <v>0</v>
      </c>
      <c r="W226" s="159">
        <v>0</v>
      </c>
      <c r="X226" s="159">
        <v>84412.87</v>
      </c>
      <c r="Y226" s="159">
        <v>690171.00102529547</v>
      </c>
      <c r="Z226" s="159">
        <v>0</v>
      </c>
      <c r="AA226" s="155">
        <v>0</v>
      </c>
      <c r="AB226" s="159">
        <v>20467.83183850336</v>
      </c>
      <c r="AC226" s="159">
        <v>57216.400000000009</v>
      </c>
      <c r="AD226" s="174">
        <f>SUM(Muut[[#This Row],[Työttömyysaste]:[Työttömät ja palveluissa olevat ]])</f>
        <v>933743.38054302009</v>
      </c>
      <c r="AF226" s="62"/>
    </row>
    <row r="227" spans="1:32" s="45" customFormat="1" x14ac:dyDescent="0.25">
      <c r="A227" s="90">
        <v>698</v>
      </c>
      <c r="B227" s="151" t="s">
        <v>226</v>
      </c>
      <c r="C227" s="395">
        <v>65722</v>
      </c>
      <c r="D227" s="134">
        <v>2960.5</v>
      </c>
      <c r="E227" s="41">
        <v>31891</v>
      </c>
      <c r="F227" s="332">
        <f t="shared" si="7"/>
        <v>9.2831833432629893E-2</v>
      </c>
      <c r="G227" s="377">
        <f>Muut[[#This Row],[Keskim. työttömyysaste 2024, %]]/$F$12</f>
        <v>0.85976876696133786</v>
      </c>
      <c r="H227" s="166">
        <v>0</v>
      </c>
      <c r="I227" s="383">
        <v>140</v>
      </c>
      <c r="J227" s="389">
        <v>3616</v>
      </c>
      <c r="K227" s="269">
        <v>7581.53</v>
      </c>
      <c r="L227" s="170">
        <f t="shared" si="8"/>
        <v>8.6686987982636747</v>
      </c>
      <c r="M227" s="377">
        <v>2.1379658342347438</v>
      </c>
      <c r="N227" s="166">
        <v>0</v>
      </c>
      <c r="O227" s="397">
        <v>0</v>
      </c>
      <c r="P227" s="269">
        <v>20740</v>
      </c>
      <c r="Q227" s="15">
        <v>2032</v>
      </c>
      <c r="R227" s="158">
        <v>9.7974927675988421E-2</v>
      </c>
      <c r="S227" s="401">
        <v>0.68971086640125889</v>
      </c>
      <c r="T227" s="482">
        <v>4186.833333333333</v>
      </c>
      <c r="U227" s="197">
        <v>4198940.2688649381</v>
      </c>
      <c r="V227" s="159">
        <v>0</v>
      </c>
      <c r="W227" s="159">
        <v>0</v>
      </c>
      <c r="X227" s="159">
        <v>7098533.4399999995</v>
      </c>
      <c r="Y227" s="159">
        <v>6259782.4493400026</v>
      </c>
      <c r="Z227" s="159">
        <v>0</v>
      </c>
      <c r="AA227" s="155">
        <v>0</v>
      </c>
      <c r="AB227" s="159">
        <v>1382539.915629518</v>
      </c>
      <c r="AC227" s="159">
        <v>3145149.2</v>
      </c>
      <c r="AD227" s="174">
        <f>SUM(Muut[[#This Row],[Työttömyysaste]:[Työttömät ja palveluissa olevat ]])</f>
        <v>22084945.273834459</v>
      </c>
      <c r="AF227" s="62"/>
    </row>
    <row r="228" spans="1:32" s="45" customFormat="1" x14ac:dyDescent="0.25">
      <c r="A228" s="90">
        <v>700</v>
      </c>
      <c r="B228" s="151" t="s">
        <v>227</v>
      </c>
      <c r="C228" s="395">
        <v>4733</v>
      </c>
      <c r="D228" s="134">
        <v>217.25</v>
      </c>
      <c r="E228" s="41">
        <v>1936</v>
      </c>
      <c r="F228" s="332">
        <f t="shared" si="7"/>
        <v>0.11221590909090909</v>
      </c>
      <c r="G228" s="377">
        <f>Muut[[#This Row],[Keskim. työttömyysaste 2024, %]]/$F$12</f>
        <v>1.039295791379085</v>
      </c>
      <c r="H228" s="166">
        <v>0</v>
      </c>
      <c r="I228" s="383">
        <v>11</v>
      </c>
      <c r="J228" s="389">
        <v>199</v>
      </c>
      <c r="K228" s="269">
        <v>942.22</v>
      </c>
      <c r="L228" s="170">
        <f t="shared" si="8"/>
        <v>5.0232429793466489</v>
      </c>
      <c r="M228" s="377">
        <v>3.6895252597098289</v>
      </c>
      <c r="N228" s="166">
        <v>3</v>
      </c>
      <c r="O228" s="397">
        <v>290</v>
      </c>
      <c r="P228" s="269">
        <v>1182</v>
      </c>
      <c r="Q228" s="15">
        <v>164</v>
      </c>
      <c r="R228" s="158">
        <v>0.13874788494077833</v>
      </c>
      <c r="S228" s="401">
        <v>0.97673890865549928</v>
      </c>
      <c r="T228" s="482">
        <v>290.75</v>
      </c>
      <c r="U228" s="197">
        <v>365529.92252817866</v>
      </c>
      <c r="V228" s="159">
        <v>0</v>
      </c>
      <c r="W228" s="159">
        <v>0</v>
      </c>
      <c r="X228" s="159">
        <v>390654.91</v>
      </c>
      <c r="Y228" s="159">
        <v>777955.40206490492</v>
      </c>
      <c r="Z228" s="159">
        <v>0</v>
      </c>
      <c r="AA228" s="155">
        <v>92092.4</v>
      </c>
      <c r="AB228" s="159">
        <v>140998.61026732757</v>
      </c>
      <c r="AC228" s="159">
        <v>218411.40000000002</v>
      </c>
      <c r="AD228" s="174">
        <f>SUM(Muut[[#This Row],[Työttömyysaste]:[Työttömät ja palveluissa olevat ]])</f>
        <v>1985642.6448604111</v>
      </c>
      <c r="AF228" s="62"/>
    </row>
    <row r="229" spans="1:32" s="45" customFormat="1" x14ac:dyDescent="0.25">
      <c r="A229" s="90">
        <v>702</v>
      </c>
      <c r="B229" s="151" t="s">
        <v>228</v>
      </c>
      <c r="C229" s="395">
        <v>4039</v>
      </c>
      <c r="D229" s="134">
        <v>173.58333333333334</v>
      </c>
      <c r="E229" s="41">
        <v>1625</v>
      </c>
      <c r="F229" s="332">
        <f t="shared" si="7"/>
        <v>0.10682051282051283</v>
      </c>
      <c r="G229" s="377">
        <f>Muut[[#This Row],[Keskim. työttömyysaste 2024, %]]/$F$12</f>
        <v>0.98932593699682869</v>
      </c>
      <c r="H229" s="166">
        <v>0</v>
      </c>
      <c r="I229" s="383">
        <v>11</v>
      </c>
      <c r="J229" s="389">
        <v>144</v>
      </c>
      <c r="K229" s="269">
        <v>776.93</v>
      </c>
      <c r="L229" s="170">
        <f t="shared" si="8"/>
        <v>5.1986665465357245</v>
      </c>
      <c r="M229" s="377">
        <v>3.565026087374223</v>
      </c>
      <c r="N229" s="166">
        <v>0</v>
      </c>
      <c r="O229" s="397">
        <v>0</v>
      </c>
      <c r="P229" s="269">
        <v>946</v>
      </c>
      <c r="Q229" s="15">
        <v>142</v>
      </c>
      <c r="R229" s="158">
        <v>0.15010570824524314</v>
      </c>
      <c r="S229" s="401">
        <v>1.0566942027044142</v>
      </c>
      <c r="T229" s="482">
        <v>275.5</v>
      </c>
      <c r="U229" s="197">
        <v>296934.39711768855</v>
      </c>
      <c r="V229" s="159">
        <v>0</v>
      </c>
      <c r="W229" s="159">
        <v>0</v>
      </c>
      <c r="X229" s="159">
        <v>282684.95999999996</v>
      </c>
      <c r="Y229" s="159">
        <v>641481.70334559481</v>
      </c>
      <c r="Z229" s="159">
        <v>0</v>
      </c>
      <c r="AA229" s="155">
        <v>0</v>
      </c>
      <c r="AB229" s="159">
        <v>130173.63048405542</v>
      </c>
      <c r="AC229" s="159">
        <v>206955.6</v>
      </c>
      <c r="AD229" s="174">
        <f>SUM(Muut[[#This Row],[Työttömyysaste]:[Työttömät ja palveluissa olevat ]])</f>
        <v>1558230.2909473388</v>
      </c>
      <c r="AF229" s="62"/>
    </row>
    <row r="230" spans="1:32" s="45" customFormat="1" x14ac:dyDescent="0.25">
      <c r="A230" s="90">
        <v>704</v>
      </c>
      <c r="B230" s="151" t="s">
        <v>229</v>
      </c>
      <c r="C230" s="395">
        <v>6418</v>
      </c>
      <c r="D230" s="134">
        <v>144.75</v>
      </c>
      <c r="E230" s="41">
        <v>3175</v>
      </c>
      <c r="F230" s="332">
        <f t="shared" si="7"/>
        <v>4.5590551181102362E-2</v>
      </c>
      <c r="G230" s="377">
        <f>Muut[[#This Row],[Keskim. työttömyysaste 2024, %]]/$F$12</f>
        <v>0.42224020063667611</v>
      </c>
      <c r="H230" s="166">
        <v>0</v>
      </c>
      <c r="I230" s="383">
        <v>101</v>
      </c>
      <c r="J230" s="389">
        <v>208</v>
      </c>
      <c r="K230" s="269">
        <v>127.16</v>
      </c>
      <c r="L230" s="170">
        <f t="shared" si="8"/>
        <v>50.471846492607739</v>
      </c>
      <c r="M230" s="377">
        <v>0.36720237411314</v>
      </c>
      <c r="N230" s="166">
        <v>0</v>
      </c>
      <c r="O230" s="397">
        <v>0</v>
      </c>
      <c r="P230" s="269">
        <v>2236</v>
      </c>
      <c r="Q230" s="15">
        <v>179</v>
      </c>
      <c r="R230" s="158">
        <v>8.0053667262969586E-2</v>
      </c>
      <c r="S230" s="401">
        <v>0.56355116065140609</v>
      </c>
      <c r="T230" s="482">
        <v>213.41666666666669</v>
      </c>
      <c r="U230" s="197">
        <v>201375.46362716059</v>
      </c>
      <c r="V230" s="159">
        <v>0</v>
      </c>
      <c r="W230" s="159">
        <v>0</v>
      </c>
      <c r="X230" s="159">
        <v>408322.72</v>
      </c>
      <c r="Y230" s="159">
        <v>104991.20049093979</v>
      </c>
      <c r="Z230" s="159">
        <v>0</v>
      </c>
      <c r="AA230" s="155">
        <v>0</v>
      </c>
      <c r="AB230" s="159">
        <v>110314.57614635209</v>
      </c>
      <c r="AC230" s="159">
        <v>160318.60000000003</v>
      </c>
      <c r="AD230" s="174">
        <f>SUM(Muut[[#This Row],[Työttömyysaste]:[Työttömät ja palveluissa olevat ]])</f>
        <v>985322.56026445236</v>
      </c>
      <c r="AF230" s="62"/>
    </row>
    <row r="231" spans="1:32" s="45" customFormat="1" x14ac:dyDescent="0.25">
      <c r="A231" s="90">
        <v>707</v>
      </c>
      <c r="B231" s="151" t="s">
        <v>230</v>
      </c>
      <c r="C231" s="395">
        <v>1881</v>
      </c>
      <c r="D231" s="134">
        <v>118.41666666666667</v>
      </c>
      <c r="E231" s="41">
        <v>716</v>
      </c>
      <c r="F231" s="332">
        <f t="shared" si="7"/>
        <v>0.16538640595903167</v>
      </c>
      <c r="G231" s="377">
        <f>Muut[[#This Row],[Keskim. työttömyysaste 2024, %]]/$F$12</f>
        <v>1.5317382094662311</v>
      </c>
      <c r="H231" s="166">
        <v>0</v>
      </c>
      <c r="I231" s="383">
        <v>2</v>
      </c>
      <c r="J231" s="389">
        <v>89</v>
      </c>
      <c r="K231" s="269">
        <v>428.07</v>
      </c>
      <c r="L231" s="170">
        <f t="shared" si="8"/>
        <v>4.3941411451398134</v>
      </c>
      <c r="M231" s="377">
        <v>4.2177484167659394</v>
      </c>
      <c r="N231" s="166">
        <v>3</v>
      </c>
      <c r="O231" s="397">
        <v>331</v>
      </c>
      <c r="P231" s="269">
        <v>398</v>
      </c>
      <c r="Q231" s="15">
        <v>63</v>
      </c>
      <c r="R231" s="158">
        <v>0.15829145728643215</v>
      </c>
      <c r="S231" s="401">
        <v>1.1143191502013177</v>
      </c>
      <c r="T231" s="482">
        <v>156.16666666666669</v>
      </c>
      <c r="U231" s="197">
        <v>214101.94019576444</v>
      </c>
      <c r="V231" s="159">
        <v>0</v>
      </c>
      <c r="W231" s="159">
        <v>0</v>
      </c>
      <c r="X231" s="159">
        <v>174715.00999999998</v>
      </c>
      <c r="Y231" s="159">
        <v>353441.20158978138</v>
      </c>
      <c r="Z231" s="159">
        <v>0</v>
      </c>
      <c r="AA231" s="155">
        <v>105112.36</v>
      </c>
      <c r="AB231" s="159">
        <v>63929.04680662469</v>
      </c>
      <c r="AC231" s="159">
        <v>117312.40000000002</v>
      </c>
      <c r="AD231" s="174">
        <f>SUM(Muut[[#This Row],[Työttömyysaste]:[Työttömät ja palveluissa olevat ]])</f>
        <v>1028611.9585921705</v>
      </c>
      <c r="AF231" s="62"/>
    </row>
    <row r="232" spans="1:32" s="45" customFormat="1" x14ac:dyDescent="0.25">
      <c r="A232" s="90">
        <v>710</v>
      </c>
      <c r="B232" s="151" t="s">
        <v>231</v>
      </c>
      <c r="C232" s="395">
        <v>27036</v>
      </c>
      <c r="D232" s="134">
        <v>1069.0833333333333</v>
      </c>
      <c r="E232" s="41">
        <v>12656</v>
      </c>
      <c r="F232" s="332">
        <f t="shared" si="7"/>
        <v>8.4472450484618614E-2</v>
      </c>
      <c r="G232" s="377">
        <f>Muut[[#This Row],[Keskim. työttömyysaste 2024, %]]/$F$12</f>
        <v>0.78234773471397678</v>
      </c>
      <c r="H232" s="166">
        <v>3</v>
      </c>
      <c r="I232" s="383">
        <v>17143</v>
      </c>
      <c r="J232" s="389">
        <v>1683</v>
      </c>
      <c r="K232" s="269">
        <v>1152.1400000000001</v>
      </c>
      <c r="L232" s="170">
        <f t="shared" si="8"/>
        <v>23.465898241533147</v>
      </c>
      <c r="M232" s="377">
        <v>0.78980065741342953</v>
      </c>
      <c r="N232" s="166">
        <v>3</v>
      </c>
      <c r="O232" s="397">
        <v>1762</v>
      </c>
      <c r="P232" s="269">
        <v>8085</v>
      </c>
      <c r="Q232" s="15">
        <v>1302</v>
      </c>
      <c r="R232" s="158">
        <v>0.16103896103896104</v>
      </c>
      <c r="S232" s="401">
        <v>1.1336606617343936</v>
      </c>
      <c r="T232" s="482">
        <v>1429</v>
      </c>
      <c r="U232" s="197">
        <v>1571771.9298640792</v>
      </c>
      <c r="V232" s="159">
        <v>596900.80799999996</v>
      </c>
      <c r="W232" s="159">
        <v>5028419.0460000001</v>
      </c>
      <c r="X232" s="159">
        <v>3303880.4699999997</v>
      </c>
      <c r="Y232" s="159">
        <v>951278.40306410333</v>
      </c>
      <c r="Z232" s="159">
        <v>0</v>
      </c>
      <c r="AA232" s="155">
        <v>559540.72</v>
      </c>
      <c r="AB232" s="159">
        <v>934814.31434485759</v>
      </c>
      <c r="AC232" s="159">
        <v>1073464.8</v>
      </c>
      <c r="AD232" s="174">
        <f>SUM(Muut[[#This Row],[Työttömyysaste]:[Työttömät ja palveluissa olevat ]])</f>
        <v>14020070.491273042</v>
      </c>
      <c r="AF232" s="62"/>
    </row>
    <row r="233" spans="1:32" s="45" customFormat="1" x14ac:dyDescent="0.25">
      <c r="A233" s="90">
        <v>729</v>
      </c>
      <c r="B233" s="151" t="s">
        <v>232</v>
      </c>
      <c r="C233" s="395">
        <v>8858</v>
      </c>
      <c r="D233" s="134">
        <v>493.16666666666669</v>
      </c>
      <c r="E233" s="41">
        <v>3559</v>
      </c>
      <c r="F233" s="332">
        <f t="shared" si="7"/>
        <v>0.13856888639130843</v>
      </c>
      <c r="G233" s="377">
        <f>Muut[[#This Row],[Keskim. työttömyysaste 2024, %]]/$F$12</f>
        <v>1.2833658044502745</v>
      </c>
      <c r="H233" s="166">
        <v>0</v>
      </c>
      <c r="I233" s="383">
        <v>12</v>
      </c>
      <c r="J233" s="389">
        <v>246</v>
      </c>
      <c r="K233" s="269">
        <v>1251.76</v>
      </c>
      <c r="L233" s="170">
        <f t="shared" si="8"/>
        <v>7.0764363775803671</v>
      </c>
      <c r="M233" s="377">
        <v>2.6190275541340489</v>
      </c>
      <c r="N233" s="166">
        <v>0</v>
      </c>
      <c r="O233" s="397">
        <v>0</v>
      </c>
      <c r="P233" s="269">
        <v>2182</v>
      </c>
      <c r="Q233" s="15">
        <v>296</v>
      </c>
      <c r="R233" s="158">
        <v>0.13565536205316223</v>
      </c>
      <c r="S233" s="401">
        <v>0.95496857729850904</v>
      </c>
      <c r="T233" s="482">
        <v>718.16666666666674</v>
      </c>
      <c r="U233" s="197">
        <v>844760.1147224236</v>
      </c>
      <c r="V233" s="159">
        <v>0</v>
      </c>
      <c r="W233" s="159">
        <v>0</v>
      </c>
      <c r="X233" s="159">
        <v>482920.13999999996</v>
      </c>
      <c r="Y233" s="159">
        <v>1033530.8676198395</v>
      </c>
      <c r="Z233" s="159">
        <v>0</v>
      </c>
      <c r="AA233" s="155">
        <v>0</v>
      </c>
      <c r="AB233" s="159">
        <v>258002.90556016087</v>
      </c>
      <c r="AC233" s="159">
        <v>539486.80000000005</v>
      </c>
      <c r="AD233" s="174">
        <f>SUM(Muut[[#This Row],[Työttömyysaste]:[Työttömät ja palveluissa olevat ]])</f>
        <v>3158700.8279024241</v>
      </c>
      <c r="AF233" s="62"/>
    </row>
    <row r="234" spans="1:32" s="45" customFormat="1" x14ac:dyDescent="0.25">
      <c r="A234" s="90">
        <v>732</v>
      </c>
      <c r="B234" s="151" t="s">
        <v>233</v>
      </c>
      <c r="C234" s="395">
        <v>3285</v>
      </c>
      <c r="D234" s="134">
        <v>170.25</v>
      </c>
      <c r="E234" s="41">
        <v>1330</v>
      </c>
      <c r="F234" s="332">
        <f t="shared" si="7"/>
        <v>0.12800751879699249</v>
      </c>
      <c r="G234" s="377">
        <f>Muut[[#This Row],[Keskim. työttömyysaste 2024, %]]/$F$12</f>
        <v>1.1855509314888324</v>
      </c>
      <c r="H234" s="166">
        <v>0</v>
      </c>
      <c r="I234" s="383">
        <v>10</v>
      </c>
      <c r="J234" s="389">
        <v>139</v>
      </c>
      <c r="K234" s="269">
        <v>5729.75</v>
      </c>
      <c r="L234" s="170">
        <f t="shared" si="8"/>
        <v>0.57332344343121433</v>
      </c>
      <c r="M234" s="377">
        <v>20</v>
      </c>
      <c r="N234" s="166">
        <v>0</v>
      </c>
      <c r="O234" s="397">
        <v>0</v>
      </c>
      <c r="P234" s="269">
        <v>726</v>
      </c>
      <c r="Q234" s="15">
        <v>99</v>
      </c>
      <c r="R234" s="158">
        <v>0.13636363636363635</v>
      </c>
      <c r="S234" s="401">
        <v>0.95995459259767202</v>
      </c>
      <c r="T234" s="482">
        <v>212.58333333333334</v>
      </c>
      <c r="U234" s="197">
        <v>289402.88172670192</v>
      </c>
      <c r="V234" s="159">
        <v>0</v>
      </c>
      <c r="W234" s="159">
        <v>0</v>
      </c>
      <c r="X234" s="159">
        <v>272869.51</v>
      </c>
      <c r="Y234" s="159">
        <v>2926935</v>
      </c>
      <c r="Z234" s="159">
        <v>0</v>
      </c>
      <c r="AA234" s="155">
        <v>0</v>
      </c>
      <c r="AB234" s="159">
        <v>96180.250518842251</v>
      </c>
      <c r="AC234" s="159">
        <v>159692.6</v>
      </c>
      <c r="AD234" s="174">
        <f>SUM(Muut[[#This Row],[Työttömyysaste]:[Työttömät ja palveluissa olevat ]])</f>
        <v>3745080.2422455442</v>
      </c>
      <c r="AF234" s="62"/>
    </row>
    <row r="235" spans="1:32" s="45" customFormat="1" x14ac:dyDescent="0.25">
      <c r="A235" s="90">
        <v>734</v>
      </c>
      <c r="B235" s="151" t="s">
        <v>234</v>
      </c>
      <c r="C235" s="395">
        <v>50870</v>
      </c>
      <c r="D235" s="134">
        <v>2309.5833333333335</v>
      </c>
      <c r="E235" s="41">
        <v>23041</v>
      </c>
      <c r="F235" s="332">
        <f t="shared" si="7"/>
        <v>0.10023798156908699</v>
      </c>
      <c r="G235" s="377">
        <f>Muut[[#This Row],[Keskim. työttömyysaste 2024, %]]/$F$12</f>
        <v>0.92836134577575735</v>
      </c>
      <c r="H235" s="166">
        <v>0</v>
      </c>
      <c r="I235" s="383">
        <v>588</v>
      </c>
      <c r="J235" s="389">
        <v>4673</v>
      </c>
      <c r="K235" s="269">
        <v>1989.77</v>
      </c>
      <c r="L235" s="170">
        <f t="shared" si="8"/>
        <v>25.565768907964237</v>
      </c>
      <c r="M235" s="377">
        <v>0.72492956987442725</v>
      </c>
      <c r="N235" s="166">
        <v>3</v>
      </c>
      <c r="O235" s="397">
        <v>578</v>
      </c>
      <c r="P235" s="269">
        <v>14985</v>
      </c>
      <c r="Q235" s="15">
        <v>2378</v>
      </c>
      <c r="R235" s="158">
        <v>0.15869202535869203</v>
      </c>
      <c r="S235" s="401">
        <v>1.1171390160458194</v>
      </c>
      <c r="T235" s="482">
        <v>3659.3333333333335</v>
      </c>
      <c r="U235" s="197">
        <v>3509344.8627258255</v>
      </c>
      <c r="V235" s="159">
        <v>0</v>
      </c>
      <c r="W235" s="159">
        <v>0</v>
      </c>
      <c r="X235" s="159">
        <v>9173519.5700000003</v>
      </c>
      <c r="Y235" s="159">
        <v>1642877.7996292645</v>
      </c>
      <c r="Z235" s="159">
        <v>0</v>
      </c>
      <c r="AA235" s="155">
        <v>183549.68</v>
      </c>
      <c r="AB235" s="159">
        <v>1733280.2832606505</v>
      </c>
      <c r="AC235" s="159">
        <v>2748891.2</v>
      </c>
      <c r="AD235" s="174">
        <f>SUM(Muut[[#This Row],[Työttömyysaste]:[Työttömät ja palveluissa olevat ]])</f>
        <v>18991463.395615742</v>
      </c>
      <c r="AF235" s="62"/>
    </row>
    <row r="236" spans="1:32" s="45" customFormat="1" x14ac:dyDescent="0.25">
      <c r="A236" s="90">
        <v>738</v>
      </c>
      <c r="B236" s="151" t="s">
        <v>235</v>
      </c>
      <c r="C236" s="395">
        <v>2965</v>
      </c>
      <c r="D236" s="134">
        <v>87.5</v>
      </c>
      <c r="E236" s="41">
        <v>1328</v>
      </c>
      <c r="F236" s="332">
        <f t="shared" si="7"/>
        <v>6.588855421686747E-2</v>
      </c>
      <c r="G236" s="377">
        <f>Muut[[#This Row],[Keskim. työttömyysaste 2024, %]]/$F$12</f>
        <v>0.61023162983216062</v>
      </c>
      <c r="H236" s="166">
        <v>0</v>
      </c>
      <c r="I236" s="383">
        <v>69</v>
      </c>
      <c r="J236" s="389">
        <v>198</v>
      </c>
      <c r="K236" s="269">
        <v>252.78</v>
      </c>
      <c r="L236" s="170">
        <f t="shared" si="8"/>
        <v>11.729567212595933</v>
      </c>
      <c r="M236" s="377">
        <v>1.5800567507774055</v>
      </c>
      <c r="N236" s="166">
        <v>0</v>
      </c>
      <c r="O236" s="397">
        <v>0</v>
      </c>
      <c r="P236" s="269">
        <v>872</v>
      </c>
      <c r="Q236" s="15">
        <v>162</v>
      </c>
      <c r="R236" s="158">
        <v>0.18577981651376146</v>
      </c>
      <c r="S236" s="401">
        <v>1.3078280458784797</v>
      </c>
      <c r="T236" s="482">
        <v>143.16666666666666</v>
      </c>
      <c r="U236" s="197">
        <v>134451.81630403458</v>
      </c>
      <c r="V236" s="159">
        <v>0</v>
      </c>
      <c r="W236" s="159">
        <v>0</v>
      </c>
      <c r="X236" s="159">
        <v>388691.82</v>
      </c>
      <c r="Y236" s="159">
        <v>208710.88125275058</v>
      </c>
      <c r="Z236" s="159">
        <v>0</v>
      </c>
      <c r="AA236" s="155">
        <v>0</v>
      </c>
      <c r="AB236" s="159">
        <v>118270.15975890562</v>
      </c>
      <c r="AC236" s="159">
        <v>107546.8</v>
      </c>
      <c r="AD236" s="174">
        <f>SUM(Muut[[#This Row],[Työttömyysaste]:[Työttömät ja palveluissa olevat ]])</f>
        <v>957671.47731569083</v>
      </c>
      <c r="AF236" s="62"/>
    </row>
    <row r="237" spans="1:32" s="45" customFormat="1" x14ac:dyDescent="0.25">
      <c r="A237" s="90">
        <v>739</v>
      </c>
      <c r="B237" s="151" t="s">
        <v>236</v>
      </c>
      <c r="C237" s="395">
        <v>3188</v>
      </c>
      <c r="D237" s="134">
        <v>131.66666666666666</v>
      </c>
      <c r="E237" s="41">
        <v>1237</v>
      </c>
      <c r="F237" s="332">
        <f t="shared" si="7"/>
        <v>0.10644031258420911</v>
      </c>
      <c r="G237" s="377">
        <f>Muut[[#This Row],[Keskim. työttömyysaste 2024, %]]/$F$12</f>
        <v>0.98580468489743445</v>
      </c>
      <c r="H237" s="166">
        <v>0</v>
      </c>
      <c r="I237" s="383">
        <v>11</v>
      </c>
      <c r="J237" s="389">
        <v>96</v>
      </c>
      <c r="K237" s="269">
        <v>539.13</v>
      </c>
      <c r="L237" s="170">
        <f t="shared" si="8"/>
        <v>5.9132305751859482</v>
      </c>
      <c r="M237" s="377">
        <v>3.1342227606906259</v>
      </c>
      <c r="N237" s="166">
        <v>0</v>
      </c>
      <c r="O237" s="397">
        <v>0</v>
      </c>
      <c r="P237" s="269">
        <v>754</v>
      </c>
      <c r="Q237" s="15">
        <v>115</v>
      </c>
      <c r="R237" s="158">
        <v>0.15251989389920426</v>
      </c>
      <c r="S237" s="401">
        <v>1.0736892658143724</v>
      </c>
      <c r="T237" s="482">
        <v>168</v>
      </c>
      <c r="U237" s="197">
        <v>233537.40587751399</v>
      </c>
      <c r="V237" s="159">
        <v>0</v>
      </c>
      <c r="W237" s="159">
        <v>0</v>
      </c>
      <c r="X237" s="159">
        <v>188456.63999999998</v>
      </c>
      <c r="Y237" s="159">
        <v>445139.24127619033</v>
      </c>
      <c r="Z237" s="159">
        <v>0</v>
      </c>
      <c r="AA237" s="155">
        <v>0</v>
      </c>
      <c r="AB237" s="159">
        <v>104399.10207219468</v>
      </c>
      <c r="AC237" s="159">
        <v>126201.60000000001</v>
      </c>
      <c r="AD237" s="174">
        <f>SUM(Muut[[#This Row],[Työttömyysaste]:[Työttömät ja palveluissa olevat ]])</f>
        <v>1097733.9892258991</v>
      </c>
      <c r="AF237" s="62"/>
    </row>
    <row r="238" spans="1:32" s="45" customFormat="1" x14ac:dyDescent="0.25">
      <c r="A238" s="90">
        <v>740</v>
      </c>
      <c r="B238" s="151" t="s">
        <v>237</v>
      </c>
      <c r="C238" s="395">
        <v>31460</v>
      </c>
      <c r="D238" s="134">
        <v>1692.25</v>
      </c>
      <c r="E238" s="41">
        <v>13520</v>
      </c>
      <c r="F238" s="332">
        <f t="shared" si="7"/>
        <v>0.1251664201183432</v>
      </c>
      <c r="G238" s="377">
        <f>Muut[[#This Row],[Keskim. työttömyysaste 2024, %]]/$F$12</f>
        <v>1.15923788975051</v>
      </c>
      <c r="H238" s="166">
        <v>0</v>
      </c>
      <c r="I238" s="383">
        <v>41</v>
      </c>
      <c r="J238" s="389">
        <v>1790</v>
      </c>
      <c r="K238" s="269">
        <v>2238</v>
      </c>
      <c r="L238" s="170">
        <f t="shared" si="8"/>
        <v>14.057193923145666</v>
      </c>
      <c r="M238" s="377">
        <v>1.3184268467296059</v>
      </c>
      <c r="N238" s="166">
        <v>3</v>
      </c>
      <c r="O238" s="397">
        <v>4599</v>
      </c>
      <c r="P238" s="269">
        <v>8010</v>
      </c>
      <c r="Q238" s="15">
        <v>989</v>
      </c>
      <c r="R238" s="158">
        <v>0.12347066167290886</v>
      </c>
      <c r="S238" s="401">
        <v>0.86919234397586964</v>
      </c>
      <c r="T238" s="482">
        <v>2427.5833333333335</v>
      </c>
      <c r="U238" s="197">
        <v>2710057.7602983583</v>
      </c>
      <c r="V238" s="159">
        <v>0</v>
      </c>
      <c r="W238" s="159">
        <v>0</v>
      </c>
      <c r="X238" s="159">
        <v>3513931.0999999996</v>
      </c>
      <c r="Y238" s="159">
        <v>1847831.918045952</v>
      </c>
      <c r="Z238" s="159">
        <v>0</v>
      </c>
      <c r="AA238" s="155">
        <v>1460458.44</v>
      </c>
      <c r="AB238" s="159">
        <v>834016.12981516623</v>
      </c>
      <c r="AC238" s="159">
        <v>1823600.6000000003</v>
      </c>
      <c r="AD238" s="174">
        <f>SUM(Muut[[#This Row],[Työttömyysaste]:[Työttömät ja palveluissa olevat ]])</f>
        <v>12189895.948159477</v>
      </c>
      <c r="AF238" s="62"/>
    </row>
    <row r="239" spans="1:32" s="45" customFormat="1" x14ac:dyDescent="0.25">
      <c r="A239" s="90">
        <v>742</v>
      </c>
      <c r="B239" s="151" t="s">
        <v>238</v>
      </c>
      <c r="C239" s="395">
        <v>964</v>
      </c>
      <c r="D239" s="134">
        <v>57.333333333333336</v>
      </c>
      <c r="E239" s="41">
        <v>439</v>
      </c>
      <c r="F239" s="332">
        <f t="shared" si="7"/>
        <v>0.13059984813971148</v>
      </c>
      <c r="G239" s="377">
        <f>Muut[[#This Row],[Keskim. työttömyysaste 2024, %]]/$F$12</f>
        <v>1.2095599779563322</v>
      </c>
      <c r="H239" s="166">
        <v>0</v>
      </c>
      <c r="I239" s="383">
        <v>3</v>
      </c>
      <c r="J239" s="389">
        <v>23</v>
      </c>
      <c r="K239" s="269">
        <v>6440.1</v>
      </c>
      <c r="L239" s="170">
        <f t="shared" si="8"/>
        <v>0.14968711665967918</v>
      </c>
      <c r="M239" s="377">
        <v>20</v>
      </c>
      <c r="N239" s="166">
        <v>0</v>
      </c>
      <c r="O239" s="397">
        <v>0</v>
      </c>
      <c r="P239" s="269">
        <v>231</v>
      </c>
      <c r="Q239" s="15">
        <v>31</v>
      </c>
      <c r="R239" s="158">
        <v>0.13419913419913421</v>
      </c>
      <c r="S239" s="401">
        <v>0.94471721811199472</v>
      </c>
      <c r="T239" s="482">
        <v>76.166666666666671</v>
      </c>
      <c r="U239" s="197">
        <v>86646.63549130538</v>
      </c>
      <c r="V239" s="159">
        <v>0</v>
      </c>
      <c r="W239" s="159">
        <v>0</v>
      </c>
      <c r="X239" s="159">
        <v>45151.07</v>
      </c>
      <c r="Y239" s="159">
        <v>858924</v>
      </c>
      <c r="Z239" s="159">
        <v>0</v>
      </c>
      <c r="AA239" s="155">
        <v>0</v>
      </c>
      <c r="AB239" s="159">
        <v>27776.575646928868</v>
      </c>
      <c r="AC239" s="159">
        <v>57216.400000000009</v>
      </c>
      <c r="AD239" s="174">
        <f>SUM(Muut[[#This Row],[Työttömyysaste]:[Työttömät ja palveluissa olevat ]])</f>
        <v>1075714.6811382342</v>
      </c>
      <c r="AF239" s="62"/>
    </row>
    <row r="240" spans="1:32" s="45" customFormat="1" x14ac:dyDescent="0.25">
      <c r="A240" s="90">
        <v>743</v>
      </c>
      <c r="B240" s="151" t="s">
        <v>239</v>
      </c>
      <c r="C240" s="395">
        <v>66611</v>
      </c>
      <c r="D240" s="134">
        <v>2647.1666666666665</v>
      </c>
      <c r="E240" s="41">
        <v>32301</v>
      </c>
      <c r="F240" s="332">
        <f t="shared" si="7"/>
        <v>8.195308710772628E-2</v>
      </c>
      <c r="G240" s="377">
        <f>Muut[[#This Row],[Keskim. työttömyysaste 2024, %]]/$F$12</f>
        <v>0.75901446783790849</v>
      </c>
      <c r="H240" s="166">
        <v>0</v>
      </c>
      <c r="I240" s="383">
        <v>152</v>
      </c>
      <c r="J240" s="389">
        <v>3561</v>
      </c>
      <c r="K240" s="269">
        <v>1431.59</v>
      </c>
      <c r="L240" s="170">
        <f t="shared" si="8"/>
        <v>46.529383412848652</v>
      </c>
      <c r="M240" s="377">
        <v>0.39831565558295579</v>
      </c>
      <c r="N240" s="166">
        <v>0</v>
      </c>
      <c r="O240" s="397">
        <v>0</v>
      </c>
      <c r="P240" s="269">
        <v>20996</v>
      </c>
      <c r="Q240" s="15">
        <v>1941</v>
      </c>
      <c r="R240" s="158">
        <v>9.2446180224804719E-2</v>
      </c>
      <c r="S240" s="401">
        <v>0.65079032534936476</v>
      </c>
      <c r="T240" s="482">
        <v>3820.9166666666665</v>
      </c>
      <c r="U240" s="197">
        <v>3757017.9420114853</v>
      </c>
      <c r="V240" s="159">
        <v>0</v>
      </c>
      <c r="W240" s="159">
        <v>0</v>
      </c>
      <c r="X240" s="159">
        <v>6990563.4899999993</v>
      </c>
      <c r="Y240" s="159">
        <v>1182009.6941713155</v>
      </c>
      <c r="Z240" s="159">
        <v>0</v>
      </c>
      <c r="AA240" s="155">
        <v>0</v>
      </c>
      <c r="AB240" s="159">
        <v>1322168.7280363194</v>
      </c>
      <c r="AC240" s="159">
        <v>2870272.6</v>
      </c>
      <c r="AD240" s="174">
        <f>SUM(Muut[[#This Row],[Työttömyysaste]:[Työttömät ja palveluissa olevat ]])</f>
        <v>16122032.45421912</v>
      </c>
      <c r="AF240" s="62"/>
    </row>
    <row r="241" spans="1:32" s="45" customFormat="1" x14ac:dyDescent="0.25">
      <c r="A241" s="90">
        <v>746</v>
      </c>
      <c r="B241" s="151" t="s">
        <v>240</v>
      </c>
      <c r="C241" s="395">
        <v>4603</v>
      </c>
      <c r="D241" s="134">
        <v>202</v>
      </c>
      <c r="E241" s="41">
        <v>1949</v>
      </c>
      <c r="F241" s="332">
        <f t="shared" si="7"/>
        <v>0.10364289379168805</v>
      </c>
      <c r="G241" s="377">
        <f>Muut[[#This Row],[Keskim. työttömyysaste 2024, %]]/$F$12</f>
        <v>0.95989618759660544</v>
      </c>
      <c r="H241" s="166">
        <v>0</v>
      </c>
      <c r="I241" s="383">
        <v>11</v>
      </c>
      <c r="J241" s="389">
        <v>182</v>
      </c>
      <c r="K241" s="269">
        <v>786.39</v>
      </c>
      <c r="L241" s="170">
        <f t="shared" si="8"/>
        <v>5.8533297727590634</v>
      </c>
      <c r="M241" s="377">
        <v>3.1662972320835947</v>
      </c>
      <c r="N241" s="166">
        <v>0</v>
      </c>
      <c r="O241" s="397">
        <v>0</v>
      </c>
      <c r="P241" s="269">
        <v>1278</v>
      </c>
      <c r="Q241" s="15">
        <v>217</v>
      </c>
      <c r="R241" s="158">
        <v>0.16979655712050079</v>
      </c>
      <c r="S241" s="401">
        <v>1.1953112219773829</v>
      </c>
      <c r="T241" s="482">
        <v>251.25</v>
      </c>
      <c r="U241" s="197">
        <v>328331.46387849818</v>
      </c>
      <c r="V241" s="159">
        <v>0</v>
      </c>
      <c r="W241" s="159">
        <v>0</v>
      </c>
      <c r="X241" s="159">
        <v>357282.38</v>
      </c>
      <c r="Y241" s="159">
        <v>649292.46739595896</v>
      </c>
      <c r="Z241" s="159">
        <v>0</v>
      </c>
      <c r="AA241" s="155">
        <v>0</v>
      </c>
      <c r="AB241" s="159">
        <v>167811.53542023775</v>
      </c>
      <c r="AC241" s="159">
        <v>188739</v>
      </c>
      <c r="AD241" s="174">
        <f>SUM(Muut[[#This Row],[Työttömyysaste]:[Työttömät ja palveluissa olevat ]])</f>
        <v>1691456.8466946951</v>
      </c>
      <c r="AF241" s="62"/>
    </row>
    <row r="242" spans="1:32" s="45" customFormat="1" x14ac:dyDescent="0.25">
      <c r="A242" s="90">
        <v>747</v>
      </c>
      <c r="B242" s="151" t="s">
        <v>241</v>
      </c>
      <c r="C242" s="395">
        <v>1264</v>
      </c>
      <c r="D242" s="134">
        <v>52.75</v>
      </c>
      <c r="E242" s="41">
        <v>495</v>
      </c>
      <c r="F242" s="332">
        <f t="shared" si="7"/>
        <v>0.10656565656565657</v>
      </c>
      <c r="G242" s="377">
        <f>Muut[[#This Row],[Keskim. työttömyysaste 2024, %]]/$F$12</f>
        <v>0.98696556728432949</v>
      </c>
      <c r="H242" s="166">
        <v>0</v>
      </c>
      <c r="I242" s="383">
        <v>2</v>
      </c>
      <c r="J242" s="389">
        <v>20</v>
      </c>
      <c r="K242" s="269">
        <v>463.31</v>
      </c>
      <c r="L242" s="170">
        <f t="shared" si="8"/>
        <v>2.728194945069176</v>
      </c>
      <c r="M242" s="377">
        <v>6.7932762251671086</v>
      </c>
      <c r="N242" s="166">
        <v>0</v>
      </c>
      <c r="O242" s="397">
        <v>0</v>
      </c>
      <c r="P242" s="269">
        <v>276</v>
      </c>
      <c r="Q242" s="15">
        <v>39</v>
      </c>
      <c r="R242" s="158">
        <v>0.14130434782608695</v>
      </c>
      <c r="S242" s="401">
        <v>0.99473555609758757</v>
      </c>
      <c r="T242" s="482">
        <v>77.083333333333329</v>
      </c>
      <c r="U242" s="197">
        <v>92703.543889391731</v>
      </c>
      <c r="V242" s="159">
        <v>0</v>
      </c>
      <c r="W242" s="159">
        <v>0</v>
      </c>
      <c r="X242" s="159">
        <v>39261.799999999996</v>
      </c>
      <c r="Y242" s="159">
        <v>382537.53617063008</v>
      </c>
      <c r="Z242" s="159">
        <v>0</v>
      </c>
      <c r="AA242" s="155">
        <v>0</v>
      </c>
      <c r="AB242" s="159">
        <v>38349.045158674198</v>
      </c>
      <c r="AC242" s="159">
        <v>57905</v>
      </c>
      <c r="AD242" s="174">
        <f>SUM(Muut[[#This Row],[Työttömyysaste]:[Työttömät ja palveluissa olevat ]])</f>
        <v>610756.92521869601</v>
      </c>
      <c r="AF242" s="62"/>
    </row>
    <row r="243" spans="1:32" s="45" customFormat="1" x14ac:dyDescent="0.25">
      <c r="A243" s="90">
        <v>748</v>
      </c>
      <c r="B243" s="151" t="s">
        <v>242</v>
      </c>
      <c r="C243" s="395">
        <v>4804</v>
      </c>
      <c r="D243" s="134">
        <v>187.25</v>
      </c>
      <c r="E243" s="41">
        <v>1972</v>
      </c>
      <c r="F243" s="332">
        <f t="shared" si="7"/>
        <v>9.4954361054766734E-2</v>
      </c>
      <c r="G243" s="377">
        <f>Muut[[#This Row],[Keskim. työttömyysaste 2024, %]]/$F$12</f>
        <v>0.87942671067576772</v>
      </c>
      <c r="H243" s="166">
        <v>0</v>
      </c>
      <c r="I243" s="383">
        <v>2</v>
      </c>
      <c r="J243" s="389">
        <v>90</v>
      </c>
      <c r="K243" s="269">
        <v>1055.52</v>
      </c>
      <c r="L243" s="170">
        <f t="shared" si="8"/>
        <v>4.5513112020615436</v>
      </c>
      <c r="M243" s="377">
        <v>4.0720972561851436</v>
      </c>
      <c r="N243" s="166">
        <v>0</v>
      </c>
      <c r="O243" s="397">
        <v>0</v>
      </c>
      <c r="P243" s="269">
        <v>1267</v>
      </c>
      <c r="Q243" s="15">
        <v>169</v>
      </c>
      <c r="R243" s="158">
        <v>0.13338595106550907</v>
      </c>
      <c r="S243" s="401">
        <v>0.93899267963118771</v>
      </c>
      <c r="T243" s="482">
        <v>253.58333333333331</v>
      </c>
      <c r="U243" s="197">
        <v>313942.3553729995</v>
      </c>
      <c r="V243" s="159">
        <v>0</v>
      </c>
      <c r="W243" s="159">
        <v>0</v>
      </c>
      <c r="X243" s="159">
        <v>176678.1</v>
      </c>
      <c r="Y243" s="159">
        <v>871502.92499368323</v>
      </c>
      <c r="Z243" s="159">
        <v>0</v>
      </c>
      <c r="AA243" s="155">
        <v>0</v>
      </c>
      <c r="AB243" s="159">
        <v>137583.08540492089</v>
      </c>
      <c r="AC243" s="159">
        <v>190491.8</v>
      </c>
      <c r="AD243" s="174">
        <f>SUM(Muut[[#This Row],[Työttömyysaste]:[Työttömät ja palveluissa olevat ]])</f>
        <v>1690198.2657716037</v>
      </c>
      <c r="AF243" s="62"/>
    </row>
    <row r="244" spans="1:32" s="45" customFormat="1" x14ac:dyDescent="0.25">
      <c r="A244" s="90">
        <v>749</v>
      </c>
      <c r="B244" s="151" t="s">
        <v>243</v>
      </c>
      <c r="C244" s="395">
        <v>21269</v>
      </c>
      <c r="D244" s="134">
        <v>829.41666666666663</v>
      </c>
      <c r="E244" s="41">
        <v>9923</v>
      </c>
      <c r="F244" s="332">
        <f t="shared" si="7"/>
        <v>8.3585273270852231E-2</v>
      </c>
      <c r="G244" s="377">
        <f>Muut[[#This Row],[Keskim. työttömyysaste 2024, %]]/$F$12</f>
        <v>0.77413107852017582</v>
      </c>
      <c r="H244" s="166">
        <v>0</v>
      </c>
      <c r="I244" s="383">
        <v>15</v>
      </c>
      <c r="J244" s="389">
        <v>519</v>
      </c>
      <c r="K244" s="269">
        <v>401.02</v>
      </c>
      <c r="L244" s="170">
        <f t="shared" si="8"/>
        <v>53.037254999750637</v>
      </c>
      <c r="M244" s="377">
        <v>0.34944081962851692</v>
      </c>
      <c r="N244" s="166">
        <v>0</v>
      </c>
      <c r="O244" s="397">
        <v>0</v>
      </c>
      <c r="P244" s="269">
        <v>6792</v>
      </c>
      <c r="Q244" s="15">
        <v>517</v>
      </c>
      <c r="R244" s="158">
        <v>7.6118963486454652E-2</v>
      </c>
      <c r="S244" s="401">
        <v>0.53585215627237548</v>
      </c>
      <c r="T244" s="482">
        <v>1085.5833333333333</v>
      </c>
      <c r="U244" s="197">
        <v>1223513.69738118</v>
      </c>
      <c r="V244" s="159">
        <v>0</v>
      </c>
      <c r="W244" s="159">
        <v>0</v>
      </c>
      <c r="X244" s="159">
        <v>1018843.71</v>
      </c>
      <c r="Y244" s="159">
        <v>331107.04011384613</v>
      </c>
      <c r="Z244" s="159">
        <v>0</v>
      </c>
      <c r="AA244" s="155">
        <v>0</v>
      </c>
      <c r="AB244" s="159">
        <v>347609.70510859316</v>
      </c>
      <c r="AC244" s="159">
        <v>815490.2</v>
      </c>
      <c r="AD244" s="174">
        <f>SUM(Muut[[#This Row],[Työttömyysaste]:[Työttömät ja palveluissa olevat ]])</f>
        <v>3736564.352603619</v>
      </c>
      <c r="AF244" s="62"/>
    </row>
    <row r="245" spans="1:32" s="45" customFormat="1" x14ac:dyDescent="0.25">
      <c r="A245" s="90">
        <v>751</v>
      </c>
      <c r="B245" s="151" t="s">
        <v>244</v>
      </c>
      <c r="C245" s="395">
        <v>2778</v>
      </c>
      <c r="D245" s="134">
        <v>107.33333333333333</v>
      </c>
      <c r="E245" s="41">
        <v>1127</v>
      </c>
      <c r="F245" s="332">
        <f t="shared" si="7"/>
        <v>9.5238095238095233E-2</v>
      </c>
      <c r="G245" s="377">
        <f>Muut[[#This Row],[Keskim. työttömyysaste 2024, %]]/$F$12</f>
        <v>0.88205453541998291</v>
      </c>
      <c r="H245" s="166">
        <v>0</v>
      </c>
      <c r="I245" s="383">
        <v>10</v>
      </c>
      <c r="J245" s="389">
        <v>29</v>
      </c>
      <c r="K245" s="269">
        <v>1445.7</v>
      </c>
      <c r="L245" s="170">
        <f t="shared" si="8"/>
        <v>1.9215604897281593</v>
      </c>
      <c r="M245" s="377">
        <v>9.6449640576141391</v>
      </c>
      <c r="N245" s="166">
        <v>0</v>
      </c>
      <c r="O245" s="397">
        <v>0</v>
      </c>
      <c r="P245" s="269">
        <v>669</v>
      </c>
      <c r="Q245" s="15">
        <v>72</v>
      </c>
      <c r="R245" s="158">
        <v>0.10762331838565023</v>
      </c>
      <c r="S245" s="401">
        <v>0.75763232420264703</v>
      </c>
      <c r="T245" s="482">
        <v>154.08333333333331</v>
      </c>
      <c r="U245" s="197">
        <v>182085.32268016969</v>
      </c>
      <c r="V245" s="159">
        <v>0</v>
      </c>
      <c r="W245" s="159">
        <v>0</v>
      </c>
      <c r="X245" s="159">
        <v>56929.61</v>
      </c>
      <c r="Y245" s="159">
        <v>1193659.7872739199</v>
      </c>
      <c r="Z245" s="159">
        <v>0</v>
      </c>
      <c r="AA245" s="155">
        <v>0</v>
      </c>
      <c r="AB245" s="159">
        <v>64193.42919736608</v>
      </c>
      <c r="AC245" s="159">
        <v>115747.4</v>
      </c>
      <c r="AD245" s="174">
        <f>SUM(Muut[[#This Row],[Työttömyysaste]:[Työttömät ja palveluissa olevat ]])</f>
        <v>1612615.5491514558</v>
      </c>
      <c r="AF245" s="62"/>
    </row>
    <row r="246" spans="1:32" s="45" customFormat="1" x14ac:dyDescent="0.25">
      <c r="A246" s="90">
        <v>753</v>
      </c>
      <c r="B246" s="151" t="s">
        <v>245</v>
      </c>
      <c r="C246" s="395">
        <v>22826</v>
      </c>
      <c r="D246" s="134">
        <v>835.25</v>
      </c>
      <c r="E246" s="41">
        <v>11799</v>
      </c>
      <c r="F246" s="332">
        <f t="shared" si="7"/>
        <v>7.0789897448936351E-2</v>
      </c>
      <c r="G246" s="377">
        <f>Muut[[#This Row],[Keskim. työttömyysaste 2024, %]]/$F$12</f>
        <v>0.65562577612087281</v>
      </c>
      <c r="H246" s="166">
        <v>1</v>
      </c>
      <c r="I246" s="383">
        <v>6265</v>
      </c>
      <c r="J246" s="389">
        <v>1732</v>
      </c>
      <c r="K246" s="269">
        <v>339.67</v>
      </c>
      <c r="L246" s="170">
        <f t="shared" si="8"/>
        <v>67.200518149969085</v>
      </c>
      <c r="M246" s="377">
        <v>0.27579224637225574</v>
      </c>
      <c r="N246" s="166">
        <v>3</v>
      </c>
      <c r="O246" s="397">
        <v>188</v>
      </c>
      <c r="P246" s="269">
        <v>7768</v>
      </c>
      <c r="Q246" s="15">
        <v>992</v>
      </c>
      <c r="R246" s="158">
        <v>0.12770339855818744</v>
      </c>
      <c r="S246" s="401">
        <v>0.89898940219926171</v>
      </c>
      <c r="T246" s="482">
        <v>1076.6666666666667</v>
      </c>
      <c r="U246" s="197">
        <v>1112072.4807937711</v>
      </c>
      <c r="V246" s="159">
        <v>503952.42800000001</v>
      </c>
      <c r="W246" s="159">
        <v>1837662.33</v>
      </c>
      <c r="X246" s="159">
        <v>3400071.88</v>
      </c>
      <c r="Y246" s="159">
        <v>280452.66648912802</v>
      </c>
      <c r="Z246" s="159">
        <v>0</v>
      </c>
      <c r="AA246" s="155">
        <v>59701.279999999999</v>
      </c>
      <c r="AB246" s="159">
        <v>625870.12888531061</v>
      </c>
      <c r="AC246" s="159">
        <v>808792.00000000012</v>
      </c>
      <c r="AD246" s="174">
        <f>SUM(Muut[[#This Row],[Työttömyysaste]:[Työttömät ja palveluissa olevat ]])</f>
        <v>8628575.19416821</v>
      </c>
      <c r="AF246" s="62"/>
    </row>
    <row r="247" spans="1:32" s="45" customFormat="1" x14ac:dyDescent="0.25">
      <c r="A247" s="90">
        <v>755</v>
      </c>
      <c r="B247" s="151" t="s">
        <v>246</v>
      </c>
      <c r="C247" s="395">
        <v>6182</v>
      </c>
      <c r="D247" s="134">
        <v>190.58333333333334</v>
      </c>
      <c r="E247" s="41">
        <v>3193</v>
      </c>
      <c r="F247" s="332">
        <f t="shared" si="7"/>
        <v>5.9687858857918365E-2</v>
      </c>
      <c r="G247" s="377">
        <f>Muut[[#This Row],[Keskim. työttömyysaste 2024, %]]/$F$12</f>
        <v>0.5528034394589143</v>
      </c>
      <c r="H247" s="166">
        <v>1</v>
      </c>
      <c r="I247" s="383">
        <v>1620</v>
      </c>
      <c r="J247" s="389">
        <v>532</v>
      </c>
      <c r="K247" s="269">
        <v>241.53</v>
      </c>
      <c r="L247" s="170">
        <f t="shared" si="8"/>
        <v>25.595164161801847</v>
      </c>
      <c r="M247" s="377">
        <v>0.72409701070089982</v>
      </c>
      <c r="N247" s="166">
        <v>0</v>
      </c>
      <c r="O247" s="397">
        <v>0</v>
      </c>
      <c r="P247" s="269">
        <v>2095</v>
      </c>
      <c r="Q247" s="15">
        <v>325</v>
      </c>
      <c r="R247" s="158">
        <v>0.15513126491646778</v>
      </c>
      <c r="S247" s="401">
        <v>1.0920724482216952</v>
      </c>
      <c r="T247" s="482">
        <v>235.66666666666669</v>
      </c>
      <c r="U247" s="197">
        <v>253949.28740983849</v>
      </c>
      <c r="V247" s="159">
        <v>136486.196</v>
      </c>
      <c r="W247" s="159">
        <v>475181.64</v>
      </c>
      <c r="X247" s="159">
        <v>1044363.88</v>
      </c>
      <c r="Y247" s="159">
        <v>199422.18193281448</v>
      </c>
      <c r="Z247" s="159">
        <v>0</v>
      </c>
      <c r="AA247" s="155">
        <v>0</v>
      </c>
      <c r="AB247" s="159">
        <v>205911.35218464886</v>
      </c>
      <c r="AC247" s="159">
        <v>177032.80000000002</v>
      </c>
      <c r="AD247" s="174">
        <f>SUM(Muut[[#This Row],[Työttömyysaste]:[Työttömät ja palveluissa olevat ]])</f>
        <v>2492347.3375273021</v>
      </c>
      <c r="AF247" s="62"/>
    </row>
    <row r="248" spans="1:32" s="45" customFormat="1" x14ac:dyDescent="0.25">
      <c r="A248" s="90">
        <v>758</v>
      </c>
      <c r="B248" s="151" t="s">
        <v>247</v>
      </c>
      <c r="C248" s="395">
        <v>8127</v>
      </c>
      <c r="D248" s="134">
        <v>240.83333333333334</v>
      </c>
      <c r="E248" s="41">
        <v>3825</v>
      </c>
      <c r="F248" s="332">
        <f t="shared" si="7"/>
        <v>6.2962962962962971E-2</v>
      </c>
      <c r="G248" s="377">
        <f>Muut[[#This Row],[Keskim. työttömyysaste 2024, %]]/$F$12</f>
        <v>0.58313605397209989</v>
      </c>
      <c r="H248" s="166">
        <v>0</v>
      </c>
      <c r="I248" s="383">
        <v>12</v>
      </c>
      <c r="J248" s="389">
        <v>221</v>
      </c>
      <c r="K248" s="269">
        <v>11694.15</v>
      </c>
      <c r="L248" s="170">
        <f t="shared" si="8"/>
        <v>0.69496286604840884</v>
      </c>
      <c r="M248" s="377">
        <v>20</v>
      </c>
      <c r="N248" s="166">
        <v>0</v>
      </c>
      <c r="O248" s="397">
        <v>0</v>
      </c>
      <c r="P248" s="269">
        <v>2342</v>
      </c>
      <c r="Q248" s="15">
        <v>253</v>
      </c>
      <c r="R248" s="158">
        <v>0.10802732707087959</v>
      </c>
      <c r="S248" s="401">
        <v>0.76047641081677231</v>
      </c>
      <c r="T248" s="482">
        <v>373.25</v>
      </c>
      <c r="U248" s="197">
        <v>352165.99206700863</v>
      </c>
      <c r="V248" s="159">
        <v>0</v>
      </c>
      <c r="W248" s="159">
        <v>0</v>
      </c>
      <c r="X248" s="159">
        <v>433842.88999999996</v>
      </c>
      <c r="Y248" s="159">
        <v>7241157</v>
      </c>
      <c r="Z248" s="159">
        <v>0</v>
      </c>
      <c r="AA248" s="155">
        <v>0</v>
      </c>
      <c r="AB248" s="159">
        <v>188501.94961659121</v>
      </c>
      <c r="AC248" s="159">
        <v>280385.40000000002</v>
      </c>
      <c r="AD248" s="174">
        <f>SUM(Muut[[#This Row],[Työttömyysaste]:[Työttömät ja palveluissa olevat ]])</f>
        <v>8496053.2316836007</v>
      </c>
      <c r="AF248" s="62"/>
    </row>
    <row r="249" spans="1:32" s="45" customFormat="1" x14ac:dyDescent="0.25">
      <c r="A249" s="90">
        <v>759</v>
      </c>
      <c r="B249" s="151" t="s">
        <v>248</v>
      </c>
      <c r="C249" s="395">
        <v>1800</v>
      </c>
      <c r="D249" s="134">
        <v>49</v>
      </c>
      <c r="E249" s="41">
        <v>760</v>
      </c>
      <c r="F249" s="332">
        <f t="shared" si="7"/>
        <v>6.4473684210526322E-2</v>
      </c>
      <c r="G249" s="377">
        <f>Muut[[#This Row],[Keskim. työttömyysaste 2024, %]]/$F$12</f>
        <v>0.59712770851787011</v>
      </c>
      <c r="H249" s="166">
        <v>0</v>
      </c>
      <c r="I249" s="383">
        <v>2</v>
      </c>
      <c r="J249" s="389">
        <v>25</v>
      </c>
      <c r="K249" s="269">
        <v>551.96</v>
      </c>
      <c r="L249" s="170">
        <f t="shared" si="8"/>
        <v>3.2611058772374806</v>
      </c>
      <c r="M249" s="377">
        <v>5.6831585835107425</v>
      </c>
      <c r="N249" s="166">
        <v>0</v>
      </c>
      <c r="O249" s="397">
        <v>0</v>
      </c>
      <c r="P249" s="269">
        <v>395</v>
      </c>
      <c r="Q249" s="15">
        <v>55</v>
      </c>
      <c r="R249" s="158">
        <v>0.13924050632911392</v>
      </c>
      <c r="S249" s="401">
        <v>0.9802067991925596</v>
      </c>
      <c r="T249" s="482">
        <v>77.75</v>
      </c>
      <c r="U249" s="197">
        <v>79870.60803593327</v>
      </c>
      <c r="V249" s="159">
        <v>0</v>
      </c>
      <c r="W249" s="159">
        <v>0</v>
      </c>
      <c r="X249" s="159">
        <v>49077.25</v>
      </c>
      <c r="Y249" s="159">
        <v>455732.48681172647</v>
      </c>
      <c r="Z249" s="159">
        <v>0</v>
      </c>
      <c r="AA249" s="155">
        <v>0</v>
      </c>
      <c r="AB249" s="159">
        <v>53813.353275671529</v>
      </c>
      <c r="AC249" s="159">
        <v>58405.8</v>
      </c>
      <c r="AD249" s="174">
        <f>SUM(Muut[[#This Row],[Työttömyysaste]:[Työttömät ja palveluissa olevat ]])</f>
        <v>696899.49812333123</v>
      </c>
      <c r="AF249" s="62"/>
    </row>
    <row r="250" spans="1:32" s="45" customFormat="1" x14ac:dyDescent="0.25">
      <c r="A250" s="90">
        <v>761</v>
      </c>
      <c r="B250" s="151" t="s">
        <v>249</v>
      </c>
      <c r="C250" s="395">
        <v>8429</v>
      </c>
      <c r="D250" s="134">
        <v>335.08333333333331</v>
      </c>
      <c r="E250" s="41">
        <v>3494</v>
      </c>
      <c r="F250" s="332">
        <f t="shared" si="7"/>
        <v>9.5902499522991791E-2</v>
      </c>
      <c r="G250" s="377">
        <f>Muut[[#This Row],[Keskim. työttömyysaste 2024, %]]/$F$12</f>
        <v>0.88820796395486046</v>
      </c>
      <c r="H250" s="166">
        <v>0</v>
      </c>
      <c r="I250" s="383">
        <v>50</v>
      </c>
      <c r="J250" s="389">
        <v>564</v>
      </c>
      <c r="K250" s="269">
        <v>668.06</v>
      </c>
      <c r="L250" s="170">
        <f t="shared" si="8"/>
        <v>12.617130197886418</v>
      </c>
      <c r="M250" s="377">
        <v>1.4689062859210387</v>
      </c>
      <c r="N250" s="166">
        <v>0</v>
      </c>
      <c r="O250" s="397">
        <v>0</v>
      </c>
      <c r="P250" s="269">
        <v>2198</v>
      </c>
      <c r="Q250" s="15">
        <v>388</v>
      </c>
      <c r="R250" s="158">
        <v>0.17652411282984531</v>
      </c>
      <c r="S250" s="401">
        <v>1.2426709739784241</v>
      </c>
      <c r="T250" s="482">
        <v>485.5</v>
      </c>
      <c r="U250" s="197">
        <v>556337.04321272275</v>
      </c>
      <c r="V250" s="159">
        <v>0</v>
      </c>
      <c r="W250" s="159">
        <v>0</v>
      </c>
      <c r="X250" s="159">
        <v>1107182.76</v>
      </c>
      <c r="Y250" s="159">
        <v>551591.86379346682</v>
      </c>
      <c r="Z250" s="159">
        <v>0</v>
      </c>
      <c r="AA250" s="155">
        <v>0</v>
      </c>
      <c r="AB250" s="159">
        <v>319471.44600975618</v>
      </c>
      <c r="AC250" s="159">
        <v>364707.60000000003</v>
      </c>
      <c r="AD250" s="174">
        <f>SUM(Muut[[#This Row],[Työttömyysaste]:[Työttömät ja palveluissa olevat ]])</f>
        <v>2899290.7130159456</v>
      </c>
      <c r="AF250" s="62"/>
    </row>
    <row r="251" spans="1:32" s="45" customFormat="1" x14ac:dyDescent="0.25">
      <c r="A251" s="90">
        <v>762</v>
      </c>
      <c r="B251" s="151" t="s">
        <v>250</v>
      </c>
      <c r="C251" s="395">
        <v>3570</v>
      </c>
      <c r="D251" s="134">
        <v>156.08333333333334</v>
      </c>
      <c r="E251" s="41">
        <v>1453</v>
      </c>
      <c r="F251" s="332">
        <f t="shared" si="7"/>
        <v>0.10742142693278275</v>
      </c>
      <c r="G251" s="377">
        <f>Muut[[#This Row],[Keskim. työttömyysaste 2024, %]]/$F$12</f>
        <v>0.99489134668714707</v>
      </c>
      <c r="H251" s="166">
        <v>0</v>
      </c>
      <c r="I251" s="383">
        <v>2</v>
      </c>
      <c r="J251" s="389">
        <v>59</v>
      </c>
      <c r="K251" s="269">
        <v>1466.06</v>
      </c>
      <c r="L251" s="170">
        <f t="shared" si="8"/>
        <v>2.4350981542365253</v>
      </c>
      <c r="M251" s="377">
        <v>7.6109383211989163</v>
      </c>
      <c r="N251" s="166">
        <v>0</v>
      </c>
      <c r="O251" s="397">
        <v>0</v>
      </c>
      <c r="P251" s="269">
        <v>837</v>
      </c>
      <c r="Q251" s="15">
        <v>114</v>
      </c>
      <c r="R251" s="158">
        <v>0.13620071684587814</v>
      </c>
      <c r="S251" s="401">
        <v>0.95880769344283612</v>
      </c>
      <c r="T251" s="482">
        <v>207.41666666666669</v>
      </c>
      <c r="U251" s="197">
        <v>263931.44222118921</v>
      </c>
      <c r="V251" s="159">
        <v>0</v>
      </c>
      <c r="W251" s="159">
        <v>0</v>
      </c>
      <c r="X251" s="159">
        <v>115822.31</v>
      </c>
      <c r="Y251" s="159">
        <v>1210470.2688875997</v>
      </c>
      <c r="Z251" s="159">
        <v>0</v>
      </c>
      <c r="AA251" s="155">
        <v>0</v>
      </c>
      <c r="AB251" s="159">
        <v>104399.77570052321</v>
      </c>
      <c r="AC251" s="159">
        <v>155811.40000000002</v>
      </c>
      <c r="AD251" s="174">
        <f>SUM(Muut[[#This Row],[Työttömyysaste]:[Työttömät ja palveluissa olevat ]])</f>
        <v>1850435.1968093123</v>
      </c>
      <c r="AF251" s="62"/>
    </row>
    <row r="252" spans="1:32" s="45" customFormat="1" x14ac:dyDescent="0.25">
      <c r="A252" s="90">
        <v>765</v>
      </c>
      <c r="B252" s="151" t="s">
        <v>251</v>
      </c>
      <c r="C252" s="395">
        <v>10185</v>
      </c>
      <c r="D252" s="134">
        <v>314</v>
      </c>
      <c r="E252" s="41">
        <v>4700</v>
      </c>
      <c r="F252" s="332">
        <f t="shared" si="7"/>
        <v>6.6808510638297874E-2</v>
      </c>
      <c r="G252" s="377">
        <f>Muut[[#This Row],[Keskim. työttömyysaste 2024, %]]/$F$12</f>
        <v>0.61875187303823065</v>
      </c>
      <c r="H252" s="166">
        <v>0</v>
      </c>
      <c r="I252" s="383">
        <v>17</v>
      </c>
      <c r="J252" s="389">
        <v>525</v>
      </c>
      <c r="K252" s="269">
        <v>2648.88</v>
      </c>
      <c r="L252" s="170">
        <f t="shared" si="8"/>
        <v>3.8450212920177584</v>
      </c>
      <c r="M252" s="377">
        <v>4.8200986289555043</v>
      </c>
      <c r="N252" s="166">
        <v>0</v>
      </c>
      <c r="O252" s="397">
        <v>0</v>
      </c>
      <c r="P252" s="269">
        <v>2975</v>
      </c>
      <c r="Q252" s="15">
        <v>322</v>
      </c>
      <c r="R252" s="158">
        <v>0.10823529411764705</v>
      </c>
      <c r="S252" s="401">
        <v>0.76194042957556396</v>
      </c>
      <c r="T252" s="482">
        <v>539.16666666666663</v>
      </c>
      <c r="U252" s="197">
        <v>468300.7154165213</v>
      </c>
      <c r="V252" s="159">
        <v>0</v>
      </c>
      <c r="W252" s="159">
        <v>0</v>
      </c>
      <c r="X252" s="159">
        <v>1030622.25</v>
      </c>
      <c r="Y252" s="159">
        <v>2187079.9870748711</v>
      </c>
      <c r="Z252" s="159">
        <v>0</v>
      </c>
      <c r="AA252" s="155">
        <v>0</v>
      </c>
      <c r="AB252" s="159">
        <v>236691.07989442712</v>
      </c>
      <c r="AC252" s="159">
        <v>405022</v>
      </c>
      <c r="AD252" s="174">
        <f>SUM(Muut[[#This Row],[Työttömyysaste]:[Työttömät ja palveluissa olevat ]])</f>
        <v>4327716.0323858196</v>
      </c>
      <c r="AF252" s="62"/>
    </row>
    <row r="253" spans="1:32" s="45" customFormat="1" x14ac:dyDescent="0.25">
      <c r="A253" s="90">
        <v>768</v>
      </c>
      <c r="B253" s="151" t="s">
        <v>252</v>
      </c>
      <c r="C253" s="395">
        <v>2361</v>
      </c>
      <c r="D253" s="134">
        <v>84</v>
      </c>
      <c r="E253" s="41">
        <v>860</v>
      </c>
      <c r="F253" s="332">
        <f t="shared" si="7"/>
        <v>9.7674418604651161E-2</v>
      </c>
      <c r="G253" s="377">
        <f>Muut[[#This Row],[Keskim. työttömyysaste 2024, %]]/$F$12</f>
        <v>0.90461872120979647</v>
      </c>
      <c r="H253" s="166">
        <v>0</v>
      </c>
      <c r="I253" s="383">
        <v>4</v>
      </c>
      <c r="J253" s="389">
        <v>108</v>
      </c>
      <c r="K253" s="269">
        <v>584.45000000000005</v>
      </c>
      <c r="L253" s="170">
        <f t="shared" si="8"/>
        <v>4.0396954401574128</v>
      </c>
      <c r="M253" s="377">
        <v>4.5878166145211523</v>
      </c>
      <c r="N253" s="166">
        <v>1</v>
      </c>
      <c r="O253" s="397">
        <v>0</v>
      </c>
      <c r="P253" s="269">
        <v>512</v>
      </c>
      <c r="Q253" s="15">
        <v>71</v>
      </c>
      <c r="R253" s="158">
        <v>0.138671875</v>
      </c>
      <c r="S253" s="401">
        <v>0.97620382398278893</v>
      </c>
      <c r="T253" s="482">
        <v>120.5</v>
      </c>
      <c r="U253" s="197">
        <v>158711.65474568904</v>
      </c>
      <c r="V253" s="159">
        <v>0</v>
      </c>
      <c r="W253" s="159">
        <v>0</v>
      </c>
      <c r="X253" s="159">
        <v>212013.72</v>
      </c>
      <c r="Y253" s="159">
        <v>482558.25044770178</v>
      </c>
      <c r="Z253" s="159">
        <v>1024980.9299999999</v>
      </c>
      <c r="AA253" s="155">
        <v>0</v>
      </c>
      <c r="AB253" s="159">
        <v>70296.925466912624</v>
      </c>
      <c r="AC253" s="159">
        <v>90519.6</v>
      </c>
      <c r="AD253" s="174">
        <f>SUM(Muut[[#This Row],[Työttömyysaste]:[Työttömät ja palveluissa olevat ]])</f>
        <v>2039081.0806603034</v>
      </c>
      <c r="AF253" s="62"/>
    </row>
    <row r="254" spans="1:32" s="45" customFormat="1" x14ac:dyDescent="0.25">
      <c r="A254" s="90">
        <v>777</v>
      </c>
      <c r="B254" s="151" t="s">
        <v>253</v>
      </c>
      <c r="C254" s="395">
        <v>7038</v>
      </c>
      <c r="D254" s="134">
        <v>355.83333333333331</v>
      </c>
      <c r="E254" s="41">
        <v>2802</v>
      </c>
      <c r="F254" s="332">
        <f t="shared" si="7"/>
        <v>0.12699262431596478</v>
      </c>
      <c r="G254" s="377">
        <f>Muut[[#This Row],[Keskim. työttömyysaste 2024, %]]/$F$12</f>
        <v>1.1761514125492187</v>
      </c>
      <c r="H254" s="166">
        <v>0</v>
      </c>
      <c r="I254" s="383">
        <v>7</v>
      </c>
      <c r="J254" s="389">
        <v>246</v>
      </c>
      <c r="K254" s="269">
        <v>5270.21</v>
      </c>
      <c r="L254" s="170">
        <f t="shared" si="8"/>
        <v>1.3354306564634046</v>
      </c>
      <c r="M254" s="377">
        <v>13.878206081505661</v>
      </c>
      <c r="N254" s="166">
        <v>0</v>
      </c>
      <c r="O254" s="397">
        <v>0</v>
      </c>
      <c r="P254" s="269">
        <v>1532</v>
      </c>
      <c r="Q254" s="15">
        <v>190</v>
      </c>
      <c r="R254" s="158">
        <v>0.12402088772845953</v>
      </c>
      <c r="S254" s="401">
        <v>0.87306575218848326</v>
      </c>
      <c r="T254" s="482">
        <v>485.5</v>
      </c>
      <c r="U254" s="197">
        <v>615119.87310145539</v>
      </c>
      <c r="V254" s="159">
        <v>0</v>
      </c>
      <c r="W254" s="159">
        <v>0</v>
      </c>
      <c r="X254" s="159">
        <v>482920.13999999996</v>
      </c>
      <c r="Y254" s="159">
        <v>4351412.9815929215</v>
      </c>
      <c r="Z254" s="159">
        <v>0</v>
      </c>
      <c r="AA254" s="155">
        <v>0</v>
      </c>
      <c r="AB254" s="159">
        <v>187411.42129902763</v>
      </c>
      <c r="AC254" s="159">
        <v>364707.60000000003</v>
      </c>
      <c r="AD254" s="174">
        <f>SUM(Muut[[#This Row],[Työttömyysaste]:[Työttömät ja palveluissa olevat ]])</f>
        <v>6001572.0159934033</v>
      </c>
      <c r="AF254" s="62"/>
    </row>
    <row r="255" spans="1:32" s="104" customFormat="1" x14ac:dyDescent="0.25">
      <c r="A255" s="90">
        <v>778</v>
      </c>
      <c r="B255" s="151" t="s">
        <v>254</v>
      </c>
      <c r="C255" s="395">
        <v>6632</v>
      </c>
      <c r="D255" s="134">
        <v>245.33333333333334</v>
      </c>
      <c r="E255" s="41">
        <v>2763</v>
      </c>
      <c r="F255" s="332">
        <f t="shared" si="7"/>
        <v>8.8792375437326584E-2</v>
      </c>
      <c r="G255" s="377">
        <f>Muut[[#This Row],[Keskim. työttömyysaste 2024, %]]/$F$12</f>
        <v>0.82235703338468202</v>
      </c>
      <c r="H255" s="166">
        <v>0</v>
      </c>
      <c r="I255" s="383">
        <v>14</v>
      </c>
      <c r="J255" s="389">
        <v>280</v>
      </c>
      <c r="K255" s="269">
        <v>713.56</v>
      </c>
      <c r="L255" s="170">
        <f t="shared" si="8"/>
        <v>9.2942429508380524</v>
      </c>
      <c r="M255" s="377">
        <v>1.9940711638367903</v>
      </c>
      <c r="N255" s="166">
        <v>0</v>
      </c>
      <c r="O255" s="397">
        <v>0</v>
      </c>
      <c r="P255" s="269">
        <v>1821</v>
      </c>
      <c r="Q255" s="15">
        <v>267</v>
      </c>
      <c r="R255" s="158">
        <v>0.14662273476112025</v>
      </c>
      <c r="S255" s="401">
        <v>1.03217522916323</v>
      </c>
      <c r="T255" s="482">
        <v>356.5</v>
      </c>
      <c r="U255" s="197">
        <v>405277.2168322099</v>
      </c>
      <c r="V255" s="159">
        <v>0</v>
      </c>
      <c r="W255" s="159">
        <v>0</v>
      </c>
      <c r="X255" s="159">
        <v>549665.19999999995</v>
      </c>
      <c r="Y255" s="159">
        <v>589159.49215409718</v>
      </c>
      <c r="Z255" s="159">
        <v>0</v>
      </c>
      <c r="AA255" s="155">
        <v>0</v>
      </c>
      <c r="AB255" s="159">
        <v>208784.27665422152</v>
      </c>
      <c r="AC255" s="159">
        <v>267802.8</v>
      </c>
      <c r="AD255" s="174">
        <f>SUM(Muut[[#This Row],[Työttömyysaste]:[Työttömät ja palveluissa olevat ]])</f>
        <v>2020688.9856405286</v>
      </c>
      <c r="AF255" s="351"/>
    </row>
    <row r="256" spans="1:32" s="45" customFormat="1" x14ac:dyDescent="0.25">
      <c r="A256" s="90">
        <v>781</v>
      </c>
      <c r="B256" s="151" t="s">
        <v>255</v>
      </c>
      <c r="C256" s="395">
        <v>3428</v>
      </c>
      <c r="D256" s="134">
        <v>145.41666666666666</v>
      </c>
      <c r="E256" s="41">
        <v>1260</v>
      </c>
      <c r="F256" s="332">
        <f t="shared" si="7"/>
        <v>0.11541005291005291</v>
      </c>
      <c r="G256" s="377">
        <f>Muut[[#This Row],[Keskim. työttömyysaste 2024, %]]/$F$12</f>
        <v>1.06887858632491</v>
      </c>
      <c r="H256" s="166">
        <v>0</v>
      </c>
      <c r="I256" s="383">
        <v>11</v>
      </c>
      <c r="J256" s="389">
        <v>116</v>
      </c>
      <c r="K256" s="269">
        <v>666.75</v>
      </c>
      <c r="L256" s="170">
        <f t="shared" si="8"/>
        <v>5.1413573303337081</v>
      </c>
      <c r="M256" s="377">
        <v>3.6047643972562748</v>
      </c>
      <c r="N256" s="166">
        <v>0</v>
      </c>
      <c r="O256" s="397">
        <v>0</v>
      </c>
      <c r="P256" s="269">
        <v>676</v>
      </c>
      <c r="Q256" s="15">
        <v>104</v>
      </c>
      <c r="R256" s="158">
        <v>0.15384615384615385</v>
      </c>
      <c r="S256" s="401">
        <v>1.0830256942127583</v>
      </c>
      <c r="T256" s="482">
        <v>190.25</v>
      </c>
      <c r="U256" s="197">
        <v>272280.44464632834</v>
      </c>
      <c r="V256" s="159">
        <v>0</v>
      </c>
      <c r="W256" s="159">
        <v>0</v>
      </c>
      <c r="X256" s="159">
        <v>227718.44</v>
      </c>
      <c r="Y256" s="159">
        <v>550510.2463615454</v>
      </c>
      <c r="Z256" s="159">
        <v>0</v>
      </c>
      <c r="AA256" s="155">
        <v>0</v>
      </c>
      <c r="AB256" s="159">
        <v>113234.66843272073</v>
      </c>
      <c r="AC256" s="159">
        <v>142915.80000000002</v>
      </c>
      <c r="AD256" s="174">
        <f>SUM(Muut[[#This Row],[Työttömyysaste]:[Työttömät ja palveluissa olevat ]])</f>
        <v>1306659.5994405944</v>
      </c>
      <c r="AF256" s="62"/>
    </row>
    <row r="257" spans="1:32" s="45" customFormat="1" x14ac:dyDescent="0.25">
      <c r="A257" s="151">
        <v>783</v>
      </c>
      <c r="B257" s="151" t="s">
        <v>256</v>
      </c>
      <c r="C257" s="395">
        <v>6256</v>
      </c>
      <c r="D257" s="134">
        <v>188.5</v>
      </c>
      <c r="E257" s="41">
        <v>2765</v>
      </c>
      <c r="F257" s="332">
        <f t="shared" si="7"/>
        <v>6.8173598553345385E-2</v>
      </c>
      <c r="G257" s="377">
        <f>Muut[[#This Row],[Keskim. työttömyysaste 2024, %]]/$F$12</f>
        <v>0.63139473389873457</v>
      </c>
      <c r="H257" s="166">
        <v>0</v>
      </c>
      <c r="I257" s="383">
        <v>19</v>
      </c>
      <c r="J257" s="389">
        <v>332</v>
      </c>
      <c r="K257" s="269">
        <v>406.85</v>
      </c>
      <c r="L257" s="170">
        <f t="shared" si="8"/>
        <v>15.376674450043012</v>
      </c>
      <c r="M257" s="377">
        <v>1.2052919451583808</v>
      </c>
      <c r="N257" s="166">
        <v>0</v>
      </c>
      <c r="O257" s="397">
        <v>0</v>
      </c>
      <c r="P257" s="269">
        <v>1666</v>
      </c>
      <c r="Q257" s="15">
        <v>295</v>
      </c>
      <c r="R257" s="158">
        <v>0.17707082833133253</v>
      </c>
      <c r="S257" s="401">
        <v>1.246519669059402</v>
      </c>
      <c r="T257" s="482">
        <v>272.25</v>
      </c>
      <c r="U257" s="197">
        <v>293524.90538114961</v>
      </c>
      <c r="V257" s="159">
        <v>0</v>
      </c>
      <c r="W257" s="159">
        <v>0</v>
      </c>
      <c r="X257" s="159">
        <v>651745.88</v>
      </c>
      <c r="Y257" s="159">
        <v>335920.65051697748</v>
      </c>
      <c r="Z257" s="159">
        <v>0</v>
      </c>
      <c r="AA257" s="155">
        <v>0</v>
      </c>
      <c r="AB257" s="159">
        <v>237845.92501388639</v>
      </c>
      <c r="AC257" s="159">
        <v>204514.2</v>
      </c>
      <c r="AD257" s="174">
        <f>SUM(Muut[[#This Row],[Työttömyysaste]:[Työttömät ja palveluissa olevat ]])</f>
        <v>1723551.5609120133</v>
      </c>
      <c r="AF257" s="62"/>
    </row>
    <row r="258" spans="1:32" s="45" customFormat="1" x14ac:dyDescent="0.25">
      <c r="A258" s="90">
        <v>785</v>
      </c>
      <c r="B258" s="151" t="s">
        <v>257</v>
      </c>
      <c r="C258" s="395">
        <v>2581</v>
      </c>
      <c r="D258" s="134">
        <v>145.5</v>
      </c>
      <c r="E258" s="41">
        <v>982</v>
      </c>
      <c r="F258" s="332">
        <f t="shared" si="7"/>
        <v>0.14816700610997963</v>
      </c>
      <c r="G258" s="377">
        <f>Muut[[#This Row],[Keskim. työttömyysaste 2024, %]]/$F$12</f>
        <v>1.3722594872585325</v>
      </c>
      <c r="H258" s="166">
        <v>0</v>
      </c>
      <c r="I258" s="383">
        <v>0</v>
      </c>
      <c r="J258" s="389">
        <v>63</v>
      </c>
      <c r="K258" s="269">
        <v>1302.31</v>
      </c>
      <c r="L258" s="170">
        <f t="shared" si="8"/>
        <v>1.9818629972894319</v>
      </c>
      <c r="M258" s="377">
        <v>9.3514949738238133</v>
      </c>
      <c r="N258" s="166">
        <v>3</v>
      </c>
      <c r="O258" s="397">
        <v>75</v>
      </c>
      <c r="P258" s="269">
        <v>542</v>
      </c>
      <c r="Q258" s="15">
        <v>73</v>
      </c>
      <c r="R258" s="158">
        <v>0.13468634686346864</v>
      </c>
      <c r="S258" s="401">
        <v>0.94814703303312509</v>
      </c>
      <c r="T258" s="482">
        <v>208.91666666666666</v>
      </c>
      <c r="U258" s="197">
        <v>263191.2870478066</v>
      </c>
      <c r="V258" s="159">
        <v>0</v>
      </c>
      <c r="W258" s="159">
        <v>0</v>
      </c>
      <c r="X258" s="159">
        <v>123674.67</v>
      </c>
      <c r="Y258" s="159">
        <v>1075268.0898974191</v>
      </c>
      <c r="Z258" s="159">
        <v>0</v>
      </c>
      <c r="AA258" s="155">
        <v>23817</v>
      </c>
      <c r="AB258" s="159">
        <v>74638.608513884115</v>
      </c>
      <c r="AC258" s="159">
        <v>156938.20000000001</v>
      </c>
      <c r="AD258" s="174">
        <f>SUM(Muut[[#This Row],[Työttömyysaste]:[Työttömät ja palveluissa olevat ]])</f>
        <v>1717527.8554591096</v>
      </c>
      <c r="AF258" s="62"/>
    </row>
    <row r="259" spans="1:32" s="45" customFormat="1" x14ac:dyDescent="0.25">
      <c r="A259" s="90">
        <v>790</v>
      </c>
      <c r="B259" s="151" t="s">
        <v>258</v>
      </c>
      <c r="C259" s="395">
        <v>23464</v>
      </c>
      <c r="D259" s="134">
        <v>872.16666666666663</v>
      </c>
      <c r="E259" s="41">
        <v>10039</v>
      </c>
      <c r="F259" s="332">
        <f t="shared" si="7"/>
        <v>8.6877843078659894E-2</v>
      </c>
      <c r="G259" s="377">
        <f>Muut[[#This Row],[Keskim. työttömyysaste 2024, %]]/$F$12</f>
        <v>0.80462545290789411</v>
      </c>
      <c r="H259" s="166">
        <v>0</v>
      </c>
      <c r="I259" s="383">
        <v>48</v>
      </c>
      <c r="J259" s="389">
        <v>898</v>
      </c>
      <c r="K259" s="269">
        <v>1429.12</v>
      </c>
      <c r="L259" s="170">
        <f t="shared" si="8"/>
        <v>16.418495297805645</v>
      </c>
      <c r="M259" s="377">
        <v>1.1288112291530474</v>
      </c>
      <c r="N259" s="166">
        <v>0</v>
      </c>
      <c r="O259" s="397">
        <v>0</v>
      </c>
      <c r="P259" s="269">
        <v>6452</v>
      </c>
      <c r="Q259" s="15">
        <v>898</v>
      </c>
      <c r="R259" s="158">
        <v>0.13918164910105393</v>
      </c>
      <c r="S259" s="401">
        <v>0.97979246390574537</v>
      </c>
      <c r="T259" s="482">
        <v>1249.75</v>
      </c>
      <c r="U259" s="197">
        <v>1402952.8572046608</v>
      </c>
      <c r="V259" s="159">
        <v>0</v>
      </c>
      <c r="W259" s="159">
        <v>0</v>
      </c>
      <c r="X259" s="159">
        <v>1762854.8199999998</v>
      </c>
      <c r="Y259" s="159">
        <v>1179970.3086317384</v>
      </c>
      <c r="Z259" s="159">
        <v>0</v>
      </c>
      <c r="AA259" s="155">
        <v>0</v>
      </c>
      <c r="AB259" s="159">
        <v>701190.43637907447</v>
      </c>
      <c r="AC259" s="159">
        <v>938812.20000000007</v>
      </c>
      <c r="AD259" s="174">
        <f>SUM(Muut[[#This Row],[Työttömyysaste]:[Työttömät ja palveluissa olevat ]])</f>
        <v>5985780.6222154731</v>
      </c>
      <c r="AF259" s="62"/>
    </row>
    <row r="260" spans="1:32" s="45" customFormat="1" x14ac:dyDescent="0.25">
      <c r="A260" s="90">
        <v>791</v>
      </c>
      <c r="B260" s="151" t="s">
        <v>259</v>
      </c>
      <c r="C260" s="395">
        <v>4938</v>
      </c>
      <c r="D260" s="134">
        <v>196.25</v>
      </c>
      <c r="E260" s="41">
        <v>2087</v>
      </c>
      <c r="F260" s="332">
        <f t="shared" si="7"/>
        <v>9.4034499281264977E-2</v>
      </c>
      <c r="G260" s="377">
        <f>Muut[[#This Row],[Keskim. työttömyysaste 2024, %]]/$F$12</f>
        <v>0.87090734405836245</v>
      </c>
      <c r="H260" s="166">
        <v>0</v>
      </c>
      <c r="I260" s="383">
        <v>3</v>
      </c>
      <c r="J260" s="389">
        <v>100</v>
      </c>
      <c r="K260" s="269">
        <v>2173.4499999999998</v>
      </c>
      <c r="L260" s="170">
        <f t="shared" si="8"/>
        <v>2.2719639283167314</v>
      </c>
      <c r="M260" s="377">
        <v>8.157427865366973</v>
      </c>
      <c r="N260" s="166">
        <v>0</v>
      </c>
      <c r="O260" s="397">
        <v>0</v>
      </c>
      <c r="P260" s="269">
        <v>1250</v>
      </c>
      <c r="Q260" s="15">
        <v>171</v>
      </c>
      <c r="R260" s="158">
        <v>0.1368</v>
      </c>
      <c r="S260" s="401">
        <v>0.96302644729398457</v>
      </c>
      <c r="T260" s="482">
        <v>247.16666666666666</v>
      </c>
      <c r="U260" s="197">
        <v>319573.16195119201</v>
      </c>
      <c r="V260" s="159">
        <v>0</v>
      </c>
      <c r="W260" s="159">
        <v>0</v>
      </c>
      <c r="X260" s="159">
        <v>196309</v>
      </c>
      <c r="Y260" s="159">
        <v>1794535.4255035631</v>
      </c>
      <c r="Z260" s="159">
        <v>0</v>
      </c>
      <c r="AA260" s="155">
        <v>0</v>
      </c>
      <c r="AB260" s="159">
        <v>145040.4502004997</v>
      </c>
      <c r="AC260" s="159">
        <v>185671.6</v>
      </c>
      <c r="AD260" s="174">
        <f>SUM(Muut[[#This Row],[Työttömyysaste]:[Työttömät ja palveluissa olevat ]])</f>
        <v>2641129.6376552549</v>
      </c>
      <c r="AF260" s="62"/>
    </row>
    <row r="261" spans="1:32" s="45" customFormat="1" x14ac:dyDescent="0.25">
      <c r="A261" s="90">
        <v>831</v>
      </c>
      <c r="B261" s="151" t="s">
        <v>260</v>
      </c>
      <c r="C261" s="395">
        <v>4596</v>
      </c>
      <c r="D261" s="134">
        <v>179.91666666666666</v>
      </c>
      <c r="E261" s="41">
        <v>2039</v>
      </c>
      <c r="F261" s="332">
        <f t="shared" si="7"/>
        <v>8.8237698218080751E-2</v>
      </c>
      <c r="G261" s="377">
        <f>Muut[[#This Row],[Keskim. työttömyysaste 2024, %]]/$F$12</f>
        <v>0.81721985003691766</v>
      </c>
      <c r="H261" s="166">
        <v>0</v>
      </c>
      <c r="I261" s="383">
        <v>8</v>
      </c>
      <c r="J261" s="389">
        <v>311</v>
      </c>
      <c r="K261" s="269">
        <v>345.01</v>
      </c>
      <c r="L261" s="170">
        <f t="shared" si="8"/>
        <v>13.321353004260747</v>
      </c>
      <c r="M261" s="377">
        <v>1.3912537151467828</v>
      </c>
      <c r="N261" s="166">
        <v>3</v>
      </c>
      <c r="O261" s="397">
        <v>2089</v>
      </c>
      <c r="P261" s="269">
        <v>1347</v>
      </c>
      <c r="Q261" s="15">
        <v>116</v>
      </c>
      <c r="R261" s="158">
        <v>8.6117297698589459E-2</v>
      </c>
      <c r="S261" s="401">
        <v>0.6062370998043205</v>
      </c>
      <c r="T261" s="482">
        <v>243.25</v>
      </c>
      <c r="U261" s="197">
        <v>279104.08203049446</v>
      </c>
      <c r="V261" s="159">
        <v>0</v>
      </c>
      <c r="W261" s="159">
        <v>0</v>
      </c>
      <c r="X261" s="159">
        <v>610520.99</v>
      </c>
      <c r="Y261" s="159">
        <v>284861.70243299101</v>
      </c>
      <c r="Z261" s="159">
        <v>0</v>
      </c>
      <c r="AA261" s="155">
        <v>663382.84</v>
      </c>
      <c r="AB261" s="159">
        <v>84981.104176370049</v>
      </c>
      <c r="AC261" s="159">
        <v>182729.40000000002</v>
      </c>
      <c r="AD261" s="174">
        <f>SUM(Muut[[#This Row],[Työttömyysaste]:[Työttömät ja palveluissa olevat ]])</f>
        <v>2105580.1186398552</v>
      </c>
      <c r="AF261" s="62"/>
    </row>
    <row r="262" spans="1:32" s="45" customFormat="1" x14ac:dyDescent="0.25">
      <c r="A262" s="90">
        <v>832</v>
      </c>
      <c r="B262" s="151" t="s">
        <v>261</v>
      </c>
      <c r="C262" s="395">
        <v>3657</v>
      </c>
      <c r="D262" s="134">
        <v>220.16666666666666</v>
      </c>
      <c r="E262" s="41">
        <v>1546</v>
      </c>
      <c r="F262" s="332">
        <f t="shared" si="7"/>
        <v>0.14241052177662786</v>
      </c>
      <c r="G262" s="377">
        <f>Muut[[#This Row],[Keskim. työttömyysaste 2024, %]]/$F$12</f>
        <v>1.318945389558309</v>
      </c>
      <c r="H262" s="166">
        <v>0</v>
      </c>
      <c r="I262" s="383">
        <v>2</v>
      </c>
      <c r="J262" s="389">
        <v>87</v>
      </c>
      <c r="K262" s="269">
        <v>2438.16</v>
      </c>
      <c r="L262" s="170">
        <f t="shared" si="8"/>
        <v>1.4999015651146768</v>
      </c>
      <c r="M262" s="377">
        <v>12.356398772437128</v>
      </c>
      <c r="N262" s="166">
        <v>0</v>
      </c>
      <c r="O262" s="397">
        <v>0</v>
      </c>
      <c r="P262" s="269">
        <v>846</v>
      </c>
      <c r="Q262" s="15">
        <v>103</v>
      </c>
      <c r="R262" s="158">
        <v>0.12174940898345153</v>
      </c>
      <c r="S262" s="401">
        <v>0.8570752981979215</v>
      </c>
      <c r="T262" s="482">
        <v>286.83333333333331</v>
      </c>
      <c r="U262" s="197">
        <v>358425.61225127103</v>
      </c>
      <c r="V262" s="159">
        <v>0</v>
      </c>
      <c r="W262" s="159">
        <v>0</v>
      </c>
      <c r="X262" s="159">
        <v>170788.83</v>
      </c>
      <c r="Y262" s="159">
        <v>2013096.4563462546</v>
      </c>
      <c r="Z262" s="159">
        <v>0</v>
      </c>
      <c r="AA262" s="155">
        <v>0</v>
      </c>
      <c r="AB262" s="159">
        <v>95596.893148048868</v>
      </c>
      <c r="AC262" s="159">
        <v>215469.2</v>
      </c>
      <c r="AD262" s="174">
        <f>SUM(Muut[[#This Row],[Työttömyysaste]:[Työttömät ja palveluissa olevat ]])</f>
        <v>2853376.9917455744</v>
      </c>
      <c r="AF262" s="62"/>
    </row>
    <row r="263" spans="1:32" s="45" customFormat="1" x14ac:dyDescent="0.25">
      <c r="A263" s="90">
        <v>833</v>
      </c>
      <c r="B263" s="151" t="s">
        <v>262</v>
      </c>
      <c r="C263" s="395">
        <v>1692</v>
      </c>
      <c r="D263" s="134">
        <v>75.75</v>
      </c>
      <c r="E263" s="41">
        <v>708</v>
      </c>
      <c r="F263" s="332">
        <f t="shared" si="7"/>
        <v>0.10699152542372882</v>
      </c>
      <c r="G263" s="377">
        <f>Muut[[#This Row],[Keskim. työttömyysaste 2024, %]]/$F$12</f>
        <v>0.99090978264077545</v>
      </c>
      <c r="H263" s="166">
        <v>0</v>
      </c>
      <c r="I263" s="383">
        <v>15</v>
      </c>
      <c r="J263" s="389">
        <v>132</v>
      </c>
      <c r="K263" s="269">
        <v>141.69999999999999</v>
      </c>
      <c r="L263" s="170">
        <f t="shared" si="8"/>
        <v>11.940719830628089</v>
      </c>
      <c r="M263" s="377">
        <v>1.5521159629272243</v>
      </c>
      <c r="N263" s="166">
        <v>3</v>
      </c>
      <c r="O263" s="397">
        <v>197</v>
      </c>
      <c r="P263" s="269">
        <v>446</v>
      </c>
      <c r="Q263" s="15">
        <v>89</v>
      </c>
      <c r="R263" s="158">
        <v>0.19955156950672645</v>
      </c>
      <c r="S263" s="401">
        <v>1.4047766011257412</v>
      </c>
      <c r="T263" s="482">
        <v>91.666666666666671</v>
      </c>
      <c r="U263" s="197">
        <v>124589.58406407696</v>
      </c>
      <c r="V263" s="159">
        <v>0</v>
      </c>
      <c r="W263" s="159">
        <v>0</v>
      </c>
      <c r="X263" s="159">
        <v>259127.87999999998</v>
      </c>
      <c r="Y263" s="159">
        <v>116996.32832310606</v>
      </c>
      <c r="Z263" s="159">
        <v>0</v>
      </c>
      <c r="AA263" s="155">
        <v>62559.32</v>
      </c>
      <c r="AB263" s="159">
        <v>72494.901277694997</v>
      </c>
      <c r="AC263" s="159">
        <v>68860.000000000015</v>
      </c>
      <c r="AD263" s="174">
        <f>SUM(Muut[[#This Row],[Työttömyysaste]:[Työttömät ja palveluissa olevat ]])</f>
        <v>704628.01366487797</v>
      </c>
      <c r="AF263" s="62"/>
    </row>
    <row r="264" spans="1:32" s="45" customFormat="1" x14ac:dyDescent="0.25">
      <c r="A264" s="90">
        <v>834</v>
      </c>
      <c r="B264" s="151" t="s">
        <v>263</v>
      </c>
      <c r="C264" s="395">
        <v>5832</v>
      </c>
      <c r="D264" s="134">
        <v>190.08333333333334</v>
      </c>
      <c r="E264" s="41">
        <v>2696</v>
      </c>
      <c r="F264" s="332">
        <f t="shared" si="7"/>
        <v>7.0505687438180017E-2</v>
      </c>
      <c r="G264" s="377">
        <f>Muut[[#This Row],[Keskim. työttömyysaste 2024, %]]/$F$12</f>
        <v>0.65299354446637925</v>
      </c>
      <c r="H264" s="166">
        <v>0</v>
      </c>
      <c r="I264" s="383">
        <v>14</v>
      </c>
      <c r="J264" s="389">
        <v>168</v>
      </c>
      <c r="K264" s="269">
        <v>640.54999999999995</v>
      </c>
      <c r="L264" s="170">
        <f t="shared" si="8"/>
        <v>9.1046756693466566</v>
      </c>
      <c r="M264" s="377">
        <v>2.0355894631543157</v>
      </c>
      <c r="N264" s="166">
        <v>0</v>
      </c>
      <c r="O264" s="397">
        <v>0</v>
      </c>
      <c r="P264" s="269">
        <v>1578</v>
      </c>
      <c r="Q264" s="15">
        <v>221</v>
      </c>
      <c r="R264" s="158">
        <v>0.14005069708491763</v>
      </c>
      <c r="S264" s="401">
        <v>0.98591027232992856</v>
      </c>
      <c r="T264" s="482">
        <v>266.58333333333337</v>
      </c>
      <c r="U264" s="197">
        <v>282991.67808717804</v>
      </c>
      <c r="V264" s="159">
        <v>0</v>
      </c>
      <c r="W264" s="159">
        <v>0</v>
      </c>
      <c r="X264" s="159">
        <v>329799.12</v>
      </c>
      <c r="Y264" s="159">
        <v>528877.89772311645</v>
      </c>
      <c r="Z264" s="159">
        <v>0</v>
      </c>
      <c r="AA264" s="155">
        <v>0</v>
      </c>
      <c r="AB264" s="159">
        <v>175369.77560095835</v>
      </c>
      <c r="AC264" s="159">
        <v>200257.40000000005</v>
      </c>
      <c r="AD264" s="174">
        <f>SUM(Muut[[#This Row],[Työttömyysaste]:[Työttömät ja palveluissa olevat ]])</f>
        <v>1517295.871411253</v>
      </c>
      <c r="AF264" s="62"/>
    </row>
    <row r="265" spans="1:32" s="45" customFormat="1" x14ac:dyDescent="0.25">
      <c r="A265" s="90">
        <v>837</v>
      </c>
      <c r="B265" s="151" t="s">
        <v>264</v>
      </c>
      <c r="C265" s="395">
        <v>260180</v>
      </c>
      <c r="D265" s="134">
        <v>16410.333333333332</v>
      </c>
      <c r="E265" s="41">
        <v>127863</v>
      </c>
      <c r="F265" s="332">
        <f t="shared" si="7"/>
        <v>0.12834309638701838</v>
      </c>
      <c r="G265" s="377">
        <f>Muut[[#This Row],[Keskim. työttömyysaste 2024, %]]/$F$12</f>
        <v>1.1886589077091427</v>
      </c>
      <c r="H265" s="166">
        <v>0</v>
      </c>
      <c r="I265" s="383">
        <v>1421</v>
      </c>
      <c r="J265" s="389">
        <v>29579</v>
      </c>
      <c r="K265" s="269">
        <v>526.16</v>
      </c>
      <c r="L265" s="170">
        <f t="shared" si="8"/>
        <v>494.48836855709294</v>
      </c>
      <c r="M265" s="377">
        <v>3.7479914668244983E-2</v>
      </c>
      <c r="N265" s="166">
        <v>0</v>
      </c>
      <c r="O265" s="397">
        <v>0</v>
      </c>
      <c r="P265" s="269">
        <v>87694</v>
      </c>
      <c r="Q265" s="15">
        <v>10312</v>
      </c>
      <c r="R265" s="158">
        <v>0.11759071316167582</v>
      </c>
      <c r="S265" s="401">
        <v>0.82779946440683239</v>
      </c>
      <c r="T265" s="482">
        <v>23643.5</v>
      </c>
      <c r="U265" s="197">
        <v>22981502.556102999</v>
      </c>
      <c r="V265" s="159">
        <v>0</v>
      </c>
      <c r="W265" s="159">
        <v>0</v>
      </c>
      <c r="X265" s="159">
        <v>58066239.109999999</v>
      </c>
      <c r="Y265" s="159">
        <v>434430.40303800633</v>
      </c>
      <c r="Z265" s="159">
        <v>0</v>
      </c>
      <c r="AA265" s="155">
        <v>0</v>
      </c>
      <c r="AB265" s="159">
        <v>6568994.371805774</v>
      </c>
      <c r="AC265" s="159">
        <v>17760997.199999999</v>
      </c>
      <c r="AD265" s="174">
        <f>SUM(Muut[[#This Row],[Työttömyysaste]:[Työttömät ja palveluissa olevat ]])</f>
        <v>105812163.64094679</v>
      </c>
      <c r="AF265" s="62"/>
    </row>
    <row r="266" spans="1:32" s="45" customFormat="1" x14ac:dyDescent="0.25">
      <c r="A266" s="90">
        <v>844</v>
      </c>
      <c r="B266" s="151" t="s">
        <v>265</v>
      </c>
      <c r="C266" s="395">
        <v>1388</v>
      </c>
      <c r="D266" s="134">
        <v>63.583333333333336</v>
      </c>
      <c r="E266" s="41">
        <v>557</v>
      </c>
      <c r="F266" s="332">
        <f t="shared" si="7"/>
        <v>0.11415320167564333</v>
      </c>
      <c r="G266" s="377">
        <f>Muut[[#This Row],[Keskim. työttömyysaste 2024, %]]/$F$12</f>
        <v>1.0572381673424887</v>
      </c>
      <c r="H266" s="166">
        <v>0</v>
      </c>
      <c r="I266" s="383">
        <v>2</v>
      </c>
      <c r="J266" s="389">
        <v>36</v>
      </c>
      <c r="K266" s="269">
        <v>347.73</v>
      </c>
      <c r="L266" s="170">
        <f t="shared" si="8"/>
        <v>3.9916026802404163</v>
      </c>
      <c r="M266" s="377">
        <v>4.6430928483200749</v>
      </c>
      <c r="N266" s="166">
        <v>3</v>
      </c>
      <c r="O266" s="397">
        <v>162</v>
      </c>
      <c r="P266" s="269">
        <v>320</v>
      </c>
      <c r="Q266" s="15">
        <v>49</v>
      </c>
      <c r="R266" s="158">
        <v>0.15312500000000001</v>
      </c>
      <c r="S266" s="401">
        <v>1.0779490112711361</v>
      </c>
      <c r="T266" s="482">
        <v>81.583333333333343</v>
      </c>
      <c r="U266" s="197">
        <v>109045.95508272582</v>
      </c>
      <c r="V266" s="159">
        <v>0</v>
      </c>
      <c r="W266" s="159">
        <v>0</v>
      </c>
      <c r="X266" s="159">
        <v>70671.239999999991</v>
      </c>
      <c r="Y266" s="159">
        <v>287107.50351301115</v>
      </c>
      <c r="Z266" s="159">
        <v>0</v>
      </c>
      <c r="AA266" s="155">
        <v>51444.72</v>
      </c>
      <c r="AB266" s="159">
        <v>45633.893443152279</v>
      </c>
      <c r="AC266" s="159">
        <v>61285.400000000009</v>
      </c>
      <c r="AD266" s="174">
        <f>SUM(Muut[[#This Row],[Työttömyysaste]:[Työttömät ja palveluissa olevat ]])</f>
        <v>625188.71203888929</v>
      </c>
      <c r="AF266" s="62"/>
    </row>
    <row r="267" spans="1:32" s="45" customFormat="1" x14ac:dyDescent="0.25">
      <c r="A267" s="90">
        <v>845</v>
      </c>
      <c r="B267" s="151" t="s">
        <v>266</v>
      </c>
      <c r="C267" s="395">
        <v>2826</v>
      </c>
      <c r="D267" s="134">
        <v>103.66666666666667</v>
      </c>
      <c r="E267" s="41">
        <v>1219</v>
      </c>
      <c r="F267" s="332">
        <f t="shared" si="7"/>
        <v>8.5042384468143287E-2</v>
      </c>
      <c r="G267" s="377">
        <f>Muut[[#This Row],[Keskim. työttömyysaste 2024, %]]/$F$12</f>
        <v>0.78762621969208491</v>
      </c>
      <c r="H267" s="166">
        <v>0</v>
      </c>
      <c r="I267" s="383">
        <v>3</v>
      </c>
      <c r="J267" s="389">
        <v>95</v>
      </c>
      <c r="K267" s="269">
        <v>1559.9</v>
      </c>
      <c r="L267" s="170">
        <f t="shared" si="8"/>
        <v>1.8116545932431565</v>
      </c>
      <c r="M267" s="377">
        <v>10.230085760874401</v>
      </c>
      <c r="N267" s="166">
        <v>0</v>
      </c>
      <c r="O267" s="397">
        <v>0</v>
      </c>
      <c r="P267" s="269">
        <v>686</v>
      </c>
      <c r="Q267" s="15">
        <v>93</v>
      </c>
      <c r="R267" s="158">
        <v>0.13556851311953352</v>
      </c>
      <c r="S267" s="401">
        <v>0.95435718972538242</v>
      </c>
      <c r="T267" s="482">
        <v>164.33333333333334</v>
      </c>
      <c r="U267" s="197">
        <v>165401.55339291101</v>
      </c>
      <c r="V267" s="159">
        <v>0</v>
      </c>
      <c r="W267" s="159">
        <v>0</v>
      </c>
      <c r="X267" s="159">
        <v>186493.55</v>
      </c>
      <c r="Y267" s="159">
        <v>1287950.4061482935</v>
      </c>
      <c r="Z267" s="159">
        <v>0</v>
      </c>
      <c r="AA267" s="155">
        <v>0</v>
      </c>
      <c r="AB267" s="159">
        <v>82258.909253999882</v>
      </c>
      <c r="AC267" s="159">
        <v>123447.20000000001</v>
      </c>
      <c r="AD267" s="174">
        <f>SUM(Muut[[#This Row],[Työttömyysaste]:[Työttömät ja palveluissa olevat ]])</f>
        <v>1845551.6187952044</v>
      </c>
      <c r="AF267" s="62"/>
    </row>
    <row r="268" spans="1:32" s="45" customFormat="1" x14ac:dyDescent="0.25">
      <c r="A268" s="90">
        <v>846</v>
      </c>
      <c r="B268" s="151" t="s">
        <v>267</v>
      </c>
      <c r="C268" s="395">
        <v>4662</v>
      </c>
      <c r="D268" s="134">
        <v>180.83333333333334</v>
      </c>
      <c r="E268" s="41">
        <v>1948</v>
      </c>
      <c r="F268" s="332">
        <f t="shared" ref="F268:F304" si="9">D268/E268</f>
        <v>9.2830253251197814E-2</v>
      </c>
      <c r="G268" s="377">
        <f>Muut[[#This Row],[Keskim. työttömyysaste 2024, %]]/$F$12</f>
        <v>0.85975413199624884</v>
      </c>
      <c r="H268" s="166">
        <v>0</v>
      </c>
      <c r="I268" s="383">
        <v>33</v>
      </c>
      <c r="J268" s="389">
        <v>127</v>
      </c>
      <c r="K268" s="269">
        <v>554.78</v>
      </c>
      <c r="L268" s="170">
        <f t="shared" si="8"/>
        <v>8.4033310501460043</v>
      </c>
      <c r="M268" s="377">
        <v>2.2054803919259505</v>
      </c>
      <c r="N268" s="166">
        <v>0</v>
      </c>
      <c r="O268" s="397">
        <v>0</v>
      </c>
      <c r="P268" s="269">
        <v>1086</v>
      </c>
      <c r="Q268" s="15">
        <v>172</v>
      </c>
      <c r="R268" s="158">
        <v>0.15837937384898712</v>
      </c>
      <c r="S268" s="401">
        <v>1.114938053526578</v>
      </c>
      <c r="T268" s="482">
        <v>254.5</v>
      </c>
      <c r="U268" s="197">
        <v>297847.39235576557</v>
      </c>
      <c r="V268" s="159">
        <v>0</v>
      </c>
      <c r="W268" s="159">
        <v>0</v>
      </c>
      <c r="X268" s="159">
        <v>249312.43</v>
      </c>
      <c r="Y268" s="159">
        <v>458060.85410792363</v>
      </c>
      <c r="Z268" s="159">
        <v>0</v>
      </c>
      <c r="AA268" s="155">
        <v>0</v>
      </c>
      <c r="AB268" s="159">
        <v>158534.15676899767</v>
      </c>
      <c r="AC268" s="159">
        <v>191180.40000000002</v>
      </c>
      <c r="AD268" s="174">
        <f>SUM(Muut[[#This Row],[Työttömyysaste]:[Työttömät ja palveluissa olevat ]])</f>
        <v>1354935.2332326868</v>
      </c>
      <c r="AF268" s="62"/>
    </row>
    <row r="269" spans="1:32" s="45" customFormat="1" x14ac:dyDescent="0.25">
      <c r="A269" s="90">
        <v>848</v>
      </c>
      <c r="B269" s="151" t="s">
        <v>268</v>
      </c>
      <c r="C269" s="395">
        <v>3976</v>
      </c>
      <c r="D269" s="134">
        <v>269</v>
      </c>
      <c r="E269" s="41">
        <v>1700</v>
      </c>
      <c r="F269" s="332">
        <f t="shared" si="9"/>
        <v>0.15823529411764706</v>
      </c>
      <c r="G269" s="377">
        <f>Muut[[#This Row],[Keskim. työttömyysaste 2024, %]]/$F$12</f>
        <v>1.4655076678198482</v>
      </c>
      <c r="H269" s="166">
        <v>0</v>
      </c>
      <c r="I269" s="383">
        <v>10</v>
      </c>
      <c r="J269" s="389">
        <v>252</v>
      </c>
      <c r="K269" s="269">
        <v>837.78</v>
      </c>
      <c r="L269" s="170">
        <f t="shared" ref="L269:L304" si="10">C269/K269</f>
        <v>4.7458760056339377</v>
      </c>
      <c r="M269" s="377">
        <v>3.9051550938031498</v>
      </c>
      <c r="N269" s="166">
        <v>0</v>
      </c>
      <c r="O269" s="397">
        <v>0</v>
      </c>
      <c r="P269" s="269">
        <v>994</v>
      </c>
      <c r="Q269" s="15">
        <v>156</v>
      </c>
      <c r="R269" s="158">
        <v>0.15694164989939638</v>
      </c>
      <c r="S269" s="401">
        <v>1.1048169556657312</v>
      </c>
      <c r="T269" s="482">
        <v>364.66666666666669</v>
      </c>
      <c r="U269" s="197">
        <v>432993.85418767505</v>
      </c>
      <c r="V269" s="159">
        <v>0</v>
      </c>
      <c r="W269" s="159">
        <v>0</v>
      </c>
      <c r="X269" s="159">
        <v>494698.68</v>
      </c>
      <c r="Y269" s="159">
        <v>691723.24588942691</v>
      </c>
      <c r="Z269" s="159">
        <v>0</v>
      </c>
      <c r="AA269" s="155">
        <v>0</v>
      </c>
      <c r="AB269" s="159">
        <v>133978.94257967192</v>
      </c>
      <c r="AC269" s="159">
        <v>273937.60000000003</v>
      </c>
      <c r="AD269" s="174">
        <f>SUM(Muut[[#This Row],[Työttömyysaste]:[Työttömät ja palveluissa olevat ]])</f>
        <v>2027332.322656774</v>
      </c>
      <c r="AF269" s="62"/>
    </row>
    <row r="270" spans="1:32" s="45" customFormat="1" x14ac:dyDescent="0.25">
      <c r="A270" s="90">
        <v>849</v>
      </c>
      <c r="B270" s="151" t="s">
        <v>269</v>
      </c>
      <c r="C270" s="395">
        <v>2799</v>
      </c>
      <c r="D270" s="134">
        <v>85.25</v>
      </c>
      <c r="E270" s="41">
        <v>1156</v>
      </c>
      <c r="F270" s="332">
        <f t="shared" si="9"/>
        <v>7.3745674740484435E-2</v>
      </c>
      <c r="G270" s="377">
        <f>Muut[[#This Row],[Keskim. työttömyysaste 2024, %]]/$F$12</f>
        <v>0.68300092216073727</v>
      </c>
      <c r="H270" s="166">
        <v>0</v>
      </c>
      <c r="I270" s="383">
        <v>3</v>
      </c>
      <c r="J270" s="389">
        <v>70</v>
      </c>
      <c r="K270" s="269">
        <v>609.14</v>
      </c>
      <c r="L270" s="170">
        <f t="shared" si="10"/>
        <v>4.5950027908198443</v>
      </c>
      <c r="M270" s="377">
        <v>4.0333777152402508</v>
      </c>
      <c r="N270" s="166">
        <v>0</v>
      </c>
      <c r="O270" s="397">
        <v>0</v>
      </c>
      <c r="P270" s="269">
        <v>695</v>
      </c>
      <c r="Q270" s="15">
        <v>93</v>
      </c>
      <c r="R270" s="158">
        <v>0.13381294964028778</v>
      </c>
      <c r="S270" s="401">
        <v>0.94199860741239194</v>
      </c>
      <c r="T270" s="482">
        <v>122.08333333333334</v>
      </c>
      <c r="U270" s="197">
        <v>142059.88207361451</v>
      </c>
      <c r="V270" s="159">
        <v>0</v>
      </c>
      <c r="W270" s="159">
        <v>0</v>
      </c>
      <c r="X270" s="159">
        <v>137416.29999999999</v>
      </c>
      <c r="Y270" s="159">
        <v>502943.84922185488</v>
      </c>
      <c r="Z270" s="159">
        <v>0</v>
      </c>
      <c r="AA270" s="155">
        <v>0</v>
      </c>
      <c r="AB270" s="159">
        <v>80417.950115492189</v>
      </c>
      <c r="AC270" s="159">
        <v>91709.000000000015</v>
      </c>
      <c r="AD270" s="174">
        <f>SUM(Muut[[#This Row],[Työttömyysaste]:[Työttömät ja palveluissa olevat ]])</f>
        <v>954546.9814109616</v>
      </c>
      <c r="AF270" s="62"/>
    </row>
    <row r="271" spans="1:32" s="45" customFormat="1" x14ac:dyDescent="0.25">
      <c r="A271" s="90">
        <v>850</v>
      </c>
      <c r="B271" s="151" t="s">
        <v>270</v>
      </c>
      <c r="C271" s="395">
        <v>2349</v>
      </c>
      <c r="D271" s="134">
        <v>85.916666666666671</v>
      </c>
      <c r="E271" s="41">
        <v>1026</v>
      </c>
      <c r="F271" s="332">
        <f t="shared" si="9"/>
        <v>8.3739441195581549E-2</v>
      </c>
      <c r="G271" s="377">
        <f>Muut[[#This Row],[Keskim. työttömyysaste 2024, %]]/$F$12</f>
        <v>0.77555891595102544</v>
      </c>
      <c r="H271" s="166">
        <v>0</v>
      </c>
      <c r="I271" s="383">
        <v>2</v>
      </c>
      <c r="J271" s="389">
        <v>56</v>
      </c>
      <c r="K271" s="269">
        <v>361.47</v>
      </c>
      <c r="L271" s="170">
        <f t="shared" si="10"/>
        <v>6.4984646028716071</v>
      </c>
      <c r="M271" s="377">
        <v>2.8519631929317275</v>
      </c>
      <c r="N271" s="166">
        <v>0</v>
      </c>
      <c r="O271" s="397">
        <v>0</v>
      </c>
      <c r="P271" s="269">
        <v>674</v>
      </c>
      <c r="Q271" s="15">
        <v>65</v>
      </c>
      <c r="R271" s="158">
        <v>9.6439169139465875E-2</v>
      </c>
      <c r="S271" s="401">
        <v>0.67889963769271566</v>
      </c>
      <c r="T271" s="482">
        <v>119.25</v>
      </c>
      <c r="U271" s="197">
        <v>135377.05837110933</v>
      </c>
      <c r="V271" s="159">
        <v>0</v>
      </c>
      <c r="W271" s="159">
        <v>0</v>
      </c>
      <c r="X271" s="159">
        <v>109933.04</v>
      </c>
      <c r="Y271" s="159">
        <v>298452.10161575972</v>
      </c>
      <c r="Z271" s="159">
        <v>0</v>
      </c>
      <c r="AA271" s="155">
        <v>0</v>
      </c>
      <c r="AB271" s="159">
        <v>48639.425092675767</v>
      </c>
      <c r="AC271" s="159">
        <v>89580.6</v>
      </c>
      <c r="AD271" s="174">
        <f>SUM(Muut[[#This Row],[Työttömyysaste]:[Työttömät ja palveluissa olevat ]])</f>
        <v>681982.2250795447</v>
      </c>
      <c r="AF271" s="62"/>
    </row>
    <row r="272" spans="1:32" s="45" customFormat="1" x14ac:dyDescent="0.25">
      <c r="A272" s="90">
        <v>851</v>
      </c>
      <c r="B272" s="151" t="s">
        <v>271</v>
      </c>
      <c r="C272" s="395">
        <v>20959</v>
      </c>
      <c r="D272" s="134">
        <v>791.5</v>
      </c>
      <c r="E272" s="41">
        <v>9632</v>
      </c>
      <c r="F272" s="332">
        <f t="shared" si="9"/>
        <v>8.2174003322259132E-2</v>
      </c>
      <c r="G272" s="377">
        <f>Muut[[#This Row],[Keskim. työttömyysaste 2024, %]]/$F$12</f>
        <v>0.76106049940216181</v>
      </c>
      <c r="H272" s="166">
        <v>0</v>
      </c>
      <c r="I272" s="383">
        <v>104</v>
      </c>
      <c r="J272" s="389">
        <v>861</v>
      </c>
      <c r="K272" s="269">
        <v>1188.74</v>
      </c>
      <c r="L272" s="170">
        <f t="shared" si="10"/>
        <v>17.631273449198311</v>
      </c>
      <c r="M272" s="377">
        <v>1.05116524403983</v>
      </c>
      <c r="N272" s="166">
        <v>0</v>
      </c>
      <c r="O272" s="397">
        <v>0</v>
      </c>
      <c r="P272" s="269">
        <v>6220</v>
      </c>
      <c r="Q272" s="15">
        <v>671</v>
      </c>
      <c r="R272" s="158">
        <v>0.10787781350482314</v>
      </c>
      <c r="S272" s="401">
        <v>0.75942388509790104</v>
      </c>
      <c r="T272" s="482">
        <v>1224.75</v>
      </c>
      <c r="U272" s="197">
        <v>1185323.7892879341</v>
      </c>
      <c r="V272" s="159">
        <v>0</v>
      </c>
      <c r="W272" s="159">
        <v>0</v>
      </c>
      <c r="X272" s="159">
        <v>1690220.49</v>
      </c>
      <c r="Y272" s="159">
        <v>981497.63818496198</v>
      </c>
      <c r="Z272" s="159">
        <v>0</v>
      </c>
      <c r="AA272" s="155">
        <v>0</v>
      </c>
      <c r="AB272" s="159">
        <v>485461.3388368907</v>
      </c>
      <c r="AC272" s="159">
        <v>920032.20000000007</v>
      </c>
      <c r="AD272" s="174">
        <f>SUM(Muut[[#This Row],[Työttömyysaste]:[Työttömät ja palveluissa olevat ]])</f>
        <v>5262535.456309787</v>
      </c>
      <c r="AF272" s="62"/>
    </row>
    <row r="273" spans="1:32" s="45" customFormat="1" x14ac:dyDescent="0.25">
      <c r="A273" s="90">
        <v>853</v>
      </c>
      <c r="B273" s="151" t="s">
        <v>272</v>
      </c>
      <c r="C273" s="395">
        <v>206073</v>
      </c>
      <c r="D273" s="134">
        <v>13075.666666666666</v>
      </c>
      <c r="E273" s="41">
        <v>100115</v>
      </c>
      <c r="F273" s="332">
        <f t="shared" si="9"/>
        <v>0.13060646922705554</v>
      </c>
      <c r="G273" s="377">
        <f>Muut[[#This Row],[Keskim. työttömyysaste 2024, %]]/$F$12</f>
        <v>1.2096212996376052</v>
      </c>
      <c r="H273" s="166">
        <v>1</v>
      </c>
      <c r="I273" s="383">
        <v>11164</v>
      </c>
      <c r="J273" s="389">
        <v>34338</v>
      </c>
      <c r="K273" s="269">
        <v>245.85</v>
      </c>
      <c r="L273" s="170">
        <f t="shared" si="10"/>
        <v>838.20622330689446</v>
      </c>
      <c r="M273" s="377">
        <v>2.2110766232254334E-2</v>
      </c>
      <c r="N273" s="166">
        <v>0</v>
      </c>
      <c r="O273" s="397">
        <v>0</v>
      </c>
      <c r="P273" s="269">
        <v>66670</v>
      </c>
      <c r="Q273" s="15">
        <v>10900</v>
      </c>
      <c r="R273" s="158">
        <v>0.16349182540872956</v>
      </c>
      <c r="S273" s="401">
        <v>1.1509280101241026</v>
      </c>
      <c r="T273" s="482">
        <v>18663.166666666664</v>
      </c>
      <c r="U273" s="197">
        <v>18523275.255861167</v>
      </c>
      <c r="V273" s="159">
        <v>4549679.6940000001</v>
      </c>
      <c r="W273" s="159">
        <v>3274646.8080000002</v>
      </c>
      <c r="X273" s="159">
        <v>67408584.420000002</v>
      </c>
      <c r="Y273" s="159">
        <v>202989.04247166991</v>
      </c>
      <c r="Z273" s="159">
        <v>0</v>
      </c>
      <c r="AA273" s="155">
        <v>0</v>
      </c>
      <c r="AB273" s="159">
        <v>7233843.2288242783</v>
      </c>
      <c r="AC273" s="159">
        <v>14019770.799999999</v>
      </c>
      <c r="AD273" s="174">
        <f>SUM(Muut[[#This Row],[Työttömyysaste]:[Työttömät ja palveluissa olevat ]])</f>
        <v>115212789.24915712</v>
      </c>
      <c r="AF273" s="62"/>
    </row>
    <row r="274" spans="1:32" s="45" customFormat="1" x14ac:dyDescent="0.25">
      <c r="A274" s="90">
        <v>854</v>
      </c>
      <c r="B274" s="151" t="s">
        <v>273</v>
      </c>
      <c r="C274" s="395">
        <v>3191</v>
      </c>
      <c r="D274" s="134">
        <v>123.41666666666667</v>
      </c>
      <c r="E274" s="41">
        <v>1218</v>
      </c>
      <c r="F274" s="332">
        <f t="shared" si="9"/>
        <v>0.1013273125342091</v>
      </c>
      <c r="G274" s="377">
        <f>Muut[[#This Row],[Keskim. työttömyysaste 2024, %]]/$F$12</f>
        <v>0.93845026361853079</v>
      </c>
      <c r="H274" s="166">
        <v>0</v>
      </c>
      <c r="I274" s="383">
        <v>26</v>
      </c>
      <c r="J274" s="389">
        <v>84</v>
      </c>
      <c r="K274" s="269">
        <v>1738.14</v>
      </c>
      <c r="L274" s="170">
        <f t="shared" si="10"/>
        <v>1.8358705282658474</v>
      </c>
      <c r="M274" s="377">
        <v>10.095146456469369</v>
      </c>
      <c r="N274" s="166">
        <v>0</v>
      </c>
      <c r="O274" s="397">
        <v>0</v>
      </c>
      <c r="P274" s="269">
        <v>639</v>
      </c>
      <c r="Q274" s="15">
        <v>118</v>
      </c>
      <c r="R274" s="158">
        <v>0.18466353677621283</v>
      </c>
      <c r="S274" s="401">
        <v>1.2999698082334672</v>
      </c>
      <c r="T274" s="482">
        <v>180.58333333333334</v>
      </c>
      <c r="U274" s="197">
        <v>222528.33893457227</v>
      </c>
      <c r="V274" s="159">
        <v>0</v>
      </c>
      <c r="W274" s="159">
        <v>0</v>
      </c>
      <c r="X274" s="159">
        <v>164899.56</v>
      </c>
      <c r="Y274" s="159">
        <v>1435116.4298625516</v>
      </c>
      <c r="Z274" s="159">
        <v>0</v>
      </c>
      <c r="AA274" s="155">
        <v>0</v>
      </c>
      <c r="AB274" s="159">
        <v>126520.2115712263</v>
      </c>
      <c r="AC274" s="159">
        <v>135654.20000000001</v>
      </c>
      <c r="AD274" s="174">
        <f>SUM(Muut[[#This Row],[Työttömyysaste]:[Työttömät ja palveluissa olevat ]])</f>
        <v>2084718.7403683502</v>
      </c>
      <c r="AF274" s="62"/>
    </row>
    <row r="275" spans="1:32" s="45" customFormat="1" x14ac:dyDescent="0.25">
      <c r="A275" s="90">
        <v>857</v>
      </c>
      <c r="B275" s="151" t="s">
        <v>274</v>
      </c>
      <c r="C275" s="395">
        <v>2311</v>
      </c>
      <c r="D275" s="134">
        <v>99.083333333333329</v>
      </c>
      <c r="E275" s="41">
        <v>878</v>
      </c>
      <c r="F275" s="332">
        <f t="shared" si="9"/>
        <v>0.11285117691723613</v>
      </c>
      <c r="G275" s="377">
        <f>Muut[[#This Row],[Keskim. työttömyysaste 2024, %]]/$F$12</f>
        <v>1.0451793704869756</v>
      </c>
      <c r="H275" s="166">
        <v>0</v>
      </c>
      <c r="I275" s="383">
        <v>4</v>
      </c>
      <c r="J275" s="389">
        <v>59</v>
      </c>
      <c r="K275" s="269">
        <v>543.15</v>
      </c>
      <c r="L275" s="170">
        <f t="shared" si="10"/>
        <v>4.2548099051827304</v>
      </c>
      <c r="M275" s="377">
        <v>4.3558660130466089</v>
      </c>
      <c r="N275" s="166">
        <v>0</v>
      </c>
      <c r="O275" s="397">
        <v>0</v>
      </c>
      <c r="P275" s="269">
        <v>538</v>
      </c>
      <c r="Q275" s="15">
        <v>90</v>
      </c>
      <c r="R275" s="158">
        <v>0.16728624535315986</v>
      </c>
      <c r="S275" s="401">
        <v>1.1776394630380365</v>
      </c>
      <c r="T275" s="482">
        <v>122.5</v>
      </c>
      <c r="U275" s="197">
        <v>179489.08181727023</v>
      </c>
      <c r="V275" s="159">
        <v>0</v>
      </c>
      <c r="W275" s="159">
        <v>0</v>
      </c>
      <c r="X275" s="159">
        <v>115822.31</v>
      </c>
      <c r="Y275" s="159">
        <v>448458.40316651424</v>
      </c>
      <c r="Z275" s="159">
        <v>0</v>
      </c>
      <c r="AA275" s="155">
        <v>0</v>
      </c>
      <c r="AB275" s="159">
        <v>83006.506371967509</v>
      </c>
      <c r="AC275" s="159">
        <v>92022</v>
      </c>
      <c r="AD275" s="174">
        <f>SUM(Muut[[#This Row],[Työttömyysaste]:[Työttömät ja palveluissa olevat ]])</f>
        <v>918798.30135575193</v>
      </c>
      <c r="AF275" s="62"/>
    </row>
    <row r="276" spans="1:32" s="45" customFormat="1" x14ac:dyDescent="0.25">
      <c r="A276" s="90">
        <v>858</v>
      </c>
      <c r="B276" s="151" t="s">
        <v>275</v>
      </c>
      <c r="C276" s="395">
        <v>42225</v>
      </c>
      <c r="D276" s="134">
        <v>1738.4166666666667</v>
      </c>
      <c r="E276" s="41">
        <v>20947</v>
      </c>
      <c r="F276" s="332">
        <f t="shared" si="9"/>
        <v>8.299120001273054E-2</v>
      </c>
      <c r="G276" s="377">
        <f>Muut[[#This Row],[Keskim. työttömyysaste 2024, %]]/$F$12</f>
        <v>0.76862902589734716</v>
      </c>
      <c r="H276" s="166">
        <v>0</v>
      </c>
      <c r="I276" s="383">
        <v>605</v>
      </c>
      <c r="J276" s="389">
        <v>3646</v>
      </c>
      <c r="K276" s="269">
        <v>219.54</v>
      </c>
      <c r="L276" s="170">
        <f t="shared" si="10"/>
        <v>192.33397103033616</v>
      </c>
      <c r="M276" s="377">
        <v>9.6360418072147611E-2</v>
      </c>
      <c r="N276" s="166">
        <v>0</v>
      </c>
      <c r="O276" s="397">
        <v>0</v>
      </c>
      <c r="P276" s="269">
        <v>14660</v>
      </c>
      <c r="Q276" s="15">
        <v>2151</v>
      </c>
      <c r="R276" s="158">
        <v>0.14672578444747614</v>
      </c>
      <c r="S276" s="401">
        <v>1.0329006646409058</v>
      </c>
      <c r="T276" s="482">
        <v>2205.166666666667</v>
      </c>
      <c r="U276" s="197">
        <v>2411757.8475618856</v>
      </c>
      <c r="V276" s="159">
        <v>0</v>
      </c>
      <c r="W276" s="159">
        <v>0</v>
      </c>
      <c r="X276" s="159">
        <v>7157426.1399999997</v>
      </c>
      <c r="Y276" s="159">
        <v>181265.87099544608</v>
      </c>
      <c r="Z276" s="159">
        <v>0</v>
      </c>
      <c r="AA276" s="155">
        <v>0</v>
      </c>
      <c r="AB276" s="159">
        <v>1330234.0322160986</v>
      </c>
      <c r="AC276" s="159">
        <v>1656521.2000000004</v>
      </c>
      <c r="AD276" s="174">
        <f>SUM(Muut[[#This Row],[Työttömyysaste]:[Työttömät ja palveluissa olevat ]])</f>
        <v>12737205.09077343</v>
      </c>
      <c r="AF276" s="62"/>
    </row>
    <row r="277" spans="1:32" s="45" customFormat="1" x14ac:dyDescent="0.25">
      <c r="A277" s="90">
        <v>859</v>
      </c>
      <c r="B277" s="151" t="s">
        <v>276</v>
      </c>
      <c r="C277" s="395">
        <v>6501</v>
      </c>
      <c r="D277" s="134">
        <v>235.25</v>
      </c>
      <c r="E277" s="41">
        <v>2811</v>
      </c>
      <c r="F277" s="332">
        <f t="shared" si="9"/>
        <v>8.3689078619708285E-2</v>
      </c>
      <c r="G277" s="377">
        <f>Muut[[#This Row],[Keskim. työttömyysaste 2024, %]]/$F$12</f>
        <v>0.77509247929714886</v>
      </c>
      <c r="H277" s="166">
        <v>0</v>
      </c>
      <c r="I277" s="383">
        <v>14</v>
      </c>
      <c r="J277" s="389">
        <v>70</v>
      </c>
      <c r="K277" s="269">
        <v>491.81</v>
      </c>
      <c r="L277" s="170">
        <f t="shared" si="10"/>
        <v>13.218519346902259</v>
      </c>
      <c r="M277" s="377">
        <v>1.4020769930107786</v>
      </c>
      <c r="N277" s="166">
        <v>0</v>
      </c>
      <c r="O277" s="397">
        <v>0</v>
      </c>
      <c r="P277" s="269">
        <v>1949</v>
      </c>
      <c r="Q277" s="15">
        <v>141</v>
      </c>
      <c r="R277" s="158">
        <v>7.2344792201128785E-2</v>
      </c>
      <c r="S277" s="401">
        <v>0.50928324717598406</v>
      </c>
      <c r="T277" s="482">
        <v>315.91666666666669</v>
      </c>
      <c r="U277" s="197">
        <v>374438.89100984891</v>
      </c>
      <c r="V277" s="159">
        <v>0</v>
      </c>
      <c r="W277" s="159">
        <v>0</v>
      </c>
      <c r="X277" s="159">
        <v>137416.29999999999</v>
      </c>
      <c r="Y277" s="159">
        <v>406068.90778113483</v>
      </c>
      <c r="Z277" s="159">
        <v>0</v>
      </c>
      <c r="AA277" s="155">
        <v>0</v>
      </c>
      <c r="AB277" s="159">
        <v>100980.9368916777</v>
      </c>
      <c r="AC277" s="159">
        <v>237316.60000000003</v>
      </c>
      <c r="AD277" s="174">
        <f>SUM(Muut[[#This Row],[Työttömyysaste]:[Työttömät ja palveluissa olevat ]])</f>
        <v>1256221.6356826613</v>
      </c>
      <c r="AF277" s="62"/>
    </row>
    <row r="278" spans="1:32" s="45" customFormat="1" x14ac:dyDescent="0.25">
      <c r="A278" s="90">
        <v>886</v>
      </c>
      <c r="B278" s="151" t="s">
        <v>277</v>
      </c>
      <c r="C278" s="395">
        <v>12382</v>
      </c>
      <c r="D278" s="134">
        <v>440.16666666666669</v>
      </c>
      <c r="E278" s="41">
        <v>5739</v>
      </c>
      <c r="F278" s="332">
        <f t="shared" si="9"/>
        <v>7.6697450194575134E-2</v>
      </c>
      <c r="G278" s="377">
        <f>Muut[[#This Row],[Keskim. työttömyysaste 2024, %]]/$F$12</f>
        <v>0.71033900489236912</v>
      </c>
      <c r="H278" s="166">
        <v>0</v>
      </c>
      <c r="I278" s="383">
        <v>38</v>
      </c>
      <c r="J278" s="389">
        <v>381</v>
      </c>
      <c r="K278" s="269">
        <v>400.84</v>
      </c>
      <c r="L278" s="170">
        <f t="shared" si="10"/>
        <v>30.890130725476503</v>
      </c>
      <c r="M278" s="377">
        <v>0.59997744984206858</v>
      </c>
      <c r="N278" s="166">
        <v>0</v>
      </c>
      <c r="O278" s="397">
        <v>0</v>
      </c>
      <c r="P278" s="269">
        <v>3722</v>
      </c>
      <c r="Q278" s="15">
        <v>354</v>
      </c>
      <c r="R278" s="158">
        <v>9.5110155830198814E-2</v>
      </c>
      <c r="S278" s="401">
        <v>0.66954382654045042</v>
      </c>
      <c r="T278" s="482">
        <v>605.75</v>
      </c>
      <c r="U278" s="197">
        <v>653587.47877788031</v>
      </c>
      <c r="V278" s="159">
        <v>0</v>
      </c>
      <c r="W278" s="159">
        <v>0</v>
      </c>
      <c r="X278" s="159">
        <v>747937.28999999992</v>
      </c>
      <c r="Y278" s="159">
        <v>330958.42092472716</v>
      </c>
      <c r="Z278" s="159">
        <v>0</v>
      </c>
      <c r="AA278" s="155">
        <v>0</v>
      </c>
      <c r="AB278" s="159">
        <v>252853.89563682763</v>
      </c>
      <c r="AC278" s="159">
        <v>455039.4</v>
      </c>
      <c r="AD278" s="174">
        <f>SUM(Muut[[#This Row],[Työttömyysaste]:[Työttömät ja palveluissa olevat ]])</f>
        <v>2440376.4853394353</v>
      </c>
      <c r="AF278" s="62"/>
    </row>
    <row r="279" spans="1:32" s="45" customFormat="1" x14ac:dyDescent="0.25">
      <c r="A279" s="90">
        <v>887</v>
      </c>
      <c r="B279" s="151" t="s">
        <v>278</v>
      </c>
      <c r="C279" s="395">
        <v>4493</v>
      </c>
      <c r="D279" s="134">
        <v>203.91666666666666</v>
      </c>
      <c r="E279" s="41">
        <v>1894</v>
      </c>
      <c r="F279" s="332">
        <f t="shared" si="9"/>
        <v>0.1076645547342485</v>
      </c>
      <c r="G279" s="377">
        <f>Muut[[#This Row],[Keskim. työttömyysaste 2024, %]]/$F$12</f>
        <v>0.99714309247682742</v>
      </c>
      <c r="H279" s="166">
        <v>0</v>
      </c>
      <c r="I279" s="383">
        <v>12</v>
      </c>
      <c r="J279" s="389">
        <v>151</v>
      </c>
      <c r="K279" s="269">
        <v>475.51</v>
      </c>
      <c r="L279" s="170">
        <f t="shared" si="10"/>
        <v>9.4488023385417765</v>
      </c>
      <c r="M279" s="377">
        <v>1.9614530174222859</v>
      </c>
      <c r="N279" s="166">
        <v>0</v>
      </c>
      <c r="O279" s="397">
        <v>0</v>
      </c>
      <c r="P279" s="269">
        <v>1227</v>
      </c>
      <c r="Q279" s="15">
        <v>204</v>
      </c>
      <c r="R279" s="158">
        <v>0.16625916870415647</v>
      </c>
      <c r="S279" s="401">
        <v>1.1704091854328584</v>
      </c>
      <c r="T279" s="482">
        <v>361.33333333333331</v>
      </c>
      <c r="U279" s="197">
        <v>332920.98048637505</v>
      </c>
      <c r="V279" s="159">
        <v>0</v>
      </c>
      <c r="W279" s="159">
        <v>0</v>
      </c>
      <c r="X279" s="159">
        <v>296426.58999999997</v>
      </c>
      <c r="Y279" s="159">
        <v>392610.61454424961</v>
      </c>
      <c r="Z279" s="159">
        <v>0</v>
      </c>
      <c r="AA279" s="155">
        <v>0</v>
      </c>
      <c r="AB279" s="159">
        <v>160388.77833956989</v>
      </c>
      <c r="AC279" s="159">
        <v>271433.59999999998</v>
      </c>
      <c r="AD279" s="174">
        <f>SUM(Muut[[#This Row],[Työttömyysaste]:[Työttömät ja palveluissa olevat ]])</f>
        <v>1453780.5633701943</v>
      </c>
      <c r="AF279" s="62"/>
    </row>
    <row r="280" spans="1:32" s="45" customFormat="1" x14ac:dyDescent="0.25">
      <c r="A280" s="90">
        <v>889</v>
      </c>
      <c r="B280" s="151" t="s">
        <v>279</v>
      </c>
      <c r="C280" s="395">
        <v>2466</v>
      </c>
      <c r="D280" s="134">
        <v>118.58333333333333</v>
      </c>
      <c r="E280" s="41">
        <v>1012</v>
      </c>
      <c r="F280" s="332">
        <f t="shared" si="9"/>
        <v>0.11717720685111989</v>
      </c>
      <c r="G280" s="377">
        <f>Muut[[#This Row],[Keskim. työttömyysaste 2024, %]]/$F$12</f>
        <v>1.0852452108841959</v>
      </c>
      <c r="H280" s="166">
        <v>0</v>
      </c>
      <c r="I280" s="383">
        <v>0</v>
      </c>
      <c r="J280" s="389">
        <v>77</v>
      </c>
      <c r="K280" s="269">
        <v>1669.43</v>
      </c>
      <c r="L280" s="170">
        <f t="shared" si="10"/>
        <v>1.4771508838346021</v>
      </c>
      <c r="M280" s="377">
        <v>12.546708708488792</v>
      </c>
      <c r="N280" s="166">
        <v>0</v>
      </c>
      <c r="O280" s="397">
        <v>0</v>
      </c>
      <c r="P280" s="269">
        <v>582</v>
      </c>
      <c r="Q280" s="15">
        <v>76</v>
      </c>
      <c r="R280" s="158">
        <v>0.13058419243986255</v>
      </c>
      <c r="S280" s="401">
        <v>0.91926923185756459</v>
      </c>
      <c r="T280" s="482">
        <v>170.41666666666666</v>
      </c>
      <c r="U280" s="197">
        <v>198869.51361690412</v>
      </c>
      <c r="V280" s="159">
        <v>0</v>
      </c>
      <c r="W280" s="159">
        <v>0</v>
      </c>
      <c r="X280" s="159">
        <v>151157.93</v>
      </c>
      <c r="Y280" s="159">
        <v>1378385.1827271911</v>
      </c>
      <c r="Z280" s="159">
        <v>0</v>
      </c>
      <c r="AA280" s="155">
        <v>0</v>
      </c>
      <c r="AB280" s="159">
        <v>69140.996735703011</v>
      </c>
      <c r="AC280" s="159">
        <v>128017</v>
      </c>
      <c r="AD280" s="174">
        <f>SUM(Muut[[#This Row],[Työttömyysaste]:[Työttömät ja palveluissa olevat ]])</f>
        <v>1925570.6230797982</v>
      </c>
      <c r="AF280" s="62"/>
    </row>
    <row r="281" spans="1:32" s="45" customFormat="1" x14ac:dyDescent="0.25">
      <c r="A281" s="90">
        <v>890</v>
      </c>
      <c r="B281" s="151" t="s">
        <v>280</v>
      </c>
      <c r="C281" s="395">
        <v>1137</v>
      </c>
      <c r="D281" s="134">
        <v>39.666666666666664</v>
      </c>
      <c r="E281" s="41">
        <v>523</v>
      </c>
      <c r="F281" s="332">
        <f t="shared" si="9"/>
        <v>7.5844486934353084E-2</v>
      </c>
      <c r="G281" s="377">
        <f>Muut[[#This Row],[Keskim. työttömyysaste 2024, %]]/$F$12</f>
        <v>0.70243922371400169</v>
      </c>
      <c r="H281" s="166">
        <v>0</v>
      </c>
      <c r="I281" s="383">
        <v>2</v>
      </c>
      <c r="J281" s="389">
        <v>47</v>
      </c>
      <c r="K281" s="269">
        <v>5148.38</v>
      </c>
      <c r="L281" s="170">
        <f t="shared" si="10"/>
        <v>0.22084616908619797</v>
      </c>
      <c r="M281" s="377">
        <v>20</v>
      </c>
      <c r="N281" s="166">
        <v>0</v>
      </c>
      <c r="O281" s="397">
        <v>0</v>
      </c>
      <c r="P281" s="269">
        <v>333</v>
      </c>
      <c r="Q281" s="15">
        <v>64</v>
      </c>
      <c r="R281" s="158">
        <v>0.19219219219219219</v>
      </c>
      <c r="S281" s="401">
        <v>1.3529690354129351</v>
      </c>
      <c r="T281" s="482">
        <v>50.083333333333329</v>
      </c>
      <c r="U281" s="197">
        <v>59349.420158031149</v>
      </c>
      <c r="V281" s="159">
        <v>0</v>
      </c>
      <c r="W281" s="159">
        <v>0</v>
      </c>
      <c r="X281" s="159">
        <v>92265.23</v>
      </c>
      <c r="Y281" s="159">
        <v>1013066.9999999999</v>
      </c>
      <c r="Z281" s="159">
        <v>0</v>
      </c>
      <c r="AA281" s="155">
        <v>0</v>
      </c>
      <c r="AB281" s="159">
        <v>46918.93669456747</v>
      </c>
      <c r="AC281" s="159">
        <v>37622.6</v>
      </c>
      <c r="AD281" s="174">
        <f>SUM(Muut[[#This Row],[Työttömyysaste]:[Työttömät ja palveluissa olevat ]])</f>
        <v>1249223.1868525986</v>
      </c>
      <c r="AF281" s="62"/>
    </row>
    <row r="282" spans="1:32" s="45" customFormat="1" x14ac:dyDescent="0.25">
      <c r="A282" s="90">
        <v>892</v>
      </c>
      <c r="B282" s="151" t="s">
        <v>281</v>
      </c>
      <c r="C282" s="395">
        <v>3657</v>
      </c>
      <c r="D282" s="134">
        <v>156.25</v>
      </c>
      <c r="E282" s="41">
        <v>1553</v>
      </c>
      <c r="F282" s="332">
        <f t="shared" si="9"/>
        <v>0.10061171925305859</v>
      </c>
      <c r="G282" s="377">
        <f>Muut[[#This Row],[Keskim. työttömyysaste 2024, %]]/$F$12</f>
        <v>0.93182274447740465</v>
      </c>
      <c r="H282" s="166">
        <v>0</v>
      </c>
      <c r="I282" s="383">
        <v>3</v>
      </c>
      <c r="J282" s="389">
        <v>60</v>
      </c>
      <c r="K282" s="269">
        <v>347.99</v>
      </c>
      <c r="L282" s="170">
        <f t="shared" si="10"/>
        <v>10.508922670191671</v>
      </c>
      <c r="M282" s="377">
        <v>1.763585330257406</v>
      </c>
      <c r="N282" s="166">
        <v>0</v>
      </c>
      <c r="O282" s="397">
        <v>0</v>
      </c>
      <c r="P282" s="269">
        <v>1150</v>
      </c>
      <c r="Q282" s="15">
        <v>103</v>
      </c>
      <c r="R282" s="158">
        <v>8.9565217391304353E-2</v>
      </c>
      <c r="S282" s="401">
        <v>0.63050930632647095</v>
      </c>
      <c r="T282" s="482">
        <v>212.75</v>
      </c>
      <c r="U282" s="197">
        <v>253224.38695571799</v>
      </c>
      <c r="V282" s="159">
        <v>0</v>
      </c>
      <c r="W282" s="159">
        <v>0</v>
      </c>
      <c r="X282" s="159">
        <v>117785.4</v>
      </c>
      <c r="Y282" s="159">
        <v>287322.17567507189</v>
      </c>
      <c r="Z282" s="159">
        <v>0</v>
      </c>
      <c r="AA282" s="155">
        <v>0</v>
      </c>
      <c r="AB282" s="159">
        <v>70326.062263695072</v>
      </c>
      <c r="AC282" s="159">
        <v>159817.80000000002</v>
      </c>
      <c r="AD282" s="174">
        <f>SUM(Muut[[#This Row],[Työttömyysaste]:[Työttömät ja palveluissa olevat ]])</f>
        <v>888475.82489448495</v>
      </c>
      <c r="AF282" s="62"/>
    </row>
    <row r="283" spans="1:32" s="45" customFormat="1" x14ac:dyDescent="0.25">
      <c r="A283" s="90">
        <v>893</v>
      </c>
      <c r="B283" s="151" t="s">
        <v>282</v>
      </c>
      <c r="C283" s="395">
        <v>7439</v>
      </c>
      <c r="D283" s="134">
        <v>181</v>
      </c>
      <c r="E283" s="41">
        <v>3388</v>
      </c>
      <c r="F283" s="332">
        <f t="shared" si="9"/>
        <v>5.3423848878394332E-2</v>
      </c>
      <c r="G283" s="377">
        <f>Muut[[#This Row],[Keskim. työttömyysaste 2024, %]]/$F$12</f>
        <v>0.49478885612918466</v>
      </c>
      <c r="H283" s="166">
        <v>3</v>
      </c>
      <c r="I283" s="383">
        <v>6227</v>
      </c>
      <c r="J283" s="389">
        <v>728</v>
      </c>
      <c r="K283" s="269">
        <v>732.86</v>
      </c>
      <c r="L283" s="170">
        <f t="shared" si="10"/>
        <v>10.150642687552875</v>
      </c>
      <c r="M283" s="377">
        <v>1.8258333416351948</v>
      </c>
      <c r="N283" s="166">
        <v>0</v>
      </c>
      <c r="O283" s="397">
        <v>0</v>
      </c>
      <c r="P283" s="269">
        <v>2291</v>
      </c>
      <c r="Q283" s="15">
        <v>379</v>
      </c>
      <c r="R283" s="158">
        <v>0.16542994325621999</v>
      </c>
      <c r="S283" s="401">
        <v>1.1645717144011916</v>
      </c>
      <c r="T283" s="482">
        <v>297.5</v>
      </c>
      <c r="U283" s="197">
        <v>273515.3658883613</v>
      </c>
      <c r="V283" s="159">
        <v>164238.242</v>
      </c>
      <c r="W283" s="159">
        <v>1826516.094</v>
      </c>
      <c r="X283" s="159">
        <v>1429129.52</v>
      </c>
      <c r="Y283" s="159">
        <v>605094.77187629871</v>
      </c>
      <c r="Z283" s="159">
        <v>0</v>
      </c>
      <c r="AA283" s="155">
        <v>0</v>
      </c>
      <c r="AB283" s="159">
        <v>264229.0939946291</v>
      </c>
      <c r="AC283" s="159">
        <v>223482</v>
      </c>
      <c r="AD283" s="174">
        <f>SUM(Muut[[#This Row],[Työttömyysaste]:[Työttömät ja palveluissa olevat ]])</f>
        <v>4786205.0877592899</v>
      </c>
      <c r="AF283" s="62"/>
    </row>
    <row r="284" spans="1:32" s="45" customFormat="1" x14ac:dyDescent="0.25">
      <c r="A284" s="90">
        <v>895</v>
      </c>
      <c r="B284" s="151" t="s">
        <v>283</v>
      </c>
      <c r="C284" s="395">
        <v>14814</v>
      </c>
      <c r="D284" s="134">
        <v>696.25</v>
      </c>
      <c r="E284" s="41">
        <v>6858</v>
      </c>
      <c r="F284" s="332">
        <f t="shared" si="9"/>
        <v>0.10152376786235054</v>
      </c>
      <c r="G284" s="377">
        <f>Muut[[#This Row],[Keskim. työttömyysaste 2024, %]]/$F$12</f>
        <v>0.94026974890707393</v>
      </c>
      <c r="H284" s="166">
        <v>0</v>
      </c>
      <c r="I284" s="383">
        <v>56</v>
      </c>
      <c r="J284" s="389">
        <v>1305</v>
      </c>
      <c r="K284" s="269">
        <v>504.33</v>
      </c>
      <c r="L284" s="170">
        <f t="shared" si="10"/>
        <v>29.373624412586999</v>
      </c>
      <c r="M284" s="377">
        <v>0.63095318431380609</v>
      </c>
      <c r="N284" s="166">
        <v>3</v>
      </c>
      <c r="O284" s="397">
        <v>639</v>
      </c>
      <c r="P284" s="269">
        <v>4333</v>
      </c>
      <c r="Q284" s="15">
        <v>763</v>
      </c>
      <c r="R284" s="158">
        <v>0.17609046849757673</v>
      </c>
      <c r="S284" s="401">
        <v>1.2396182622774461</v>
      </c>
      <c r="T284" s="482">
        <v>1025.75</v>
      </c>
      <c r="U284" s="197">
        <v>1035075.5868415911</v>
      </c>
      <c r="V284" s="159">
        <v>0</v>
      </c>
      <c r="W284" s="159">
        <v>0</v>
      </c>
      <c r="X284" s="159">
        <v>2561832.4499999997</v>
      </c>
      <c r="Y284" s="159">
        <v>416406.1980465214</v>
      </c>
      <c r="Z284" s="159">
        <v>0</v>
      </c>
      <c r="AA284" s="155">
        <v>202920.84</v>
      </c>
      <c r="AB284" s="159">
        <v>560093.00059003162</v>
      </c>
      <c r="AC284" s="159">
        <v>770543.4</v>
      </c>
      <c r="AD284" s="174">
        <f>SUM(Muut[[#This Row],[Työttömyysaste]:[Työttömät ja palveluissa olevat ]])</f>
        <v>5546871.4754781444</v>
      </c>
      <c r="AF284" s="62"/>
    </row>
    <row r="285" spans="1:32" s="45" customFormat="1" x14ac:dyDescent="0.25">
      <c r="A285" s="90">
        <v>905</v>
      </c>
      <c r="B285" s="151" t="s">
        <v>284</v>
      </c>
      <c r="C285" s="395">
        <v>70361</v>
      </c>
      <c r="D285" s="134">
        <v>2767.4166666666665</v>
      </c>
      <c r="E285" s="41">
        <v>33344</v>
      </c>
      <c r="F285" s="332">
        <f t="shared" si="9"/>
        <v>8.299594129878439E-2</v>
      </c>
      <c r="G285" s="377">
        <f>Muut[[#This Row],[Keskim. työttömyysaste 2024, %]]/$F$12</f>
        <v>0.76867293766245615</v>
      </c>
      <c r="H285" s="166">
        <v>1</v>
      </c>
      <c r="I285" s="383">
        <v>16167</v>
      </c>
      <c r="J285" s="389">
        <v>9702</v>
      </c>
      <c r="K285" s="269">
        <v>364.88</v>
      </c>
      <c r="L285" s="170">
        <f t="shared" si="10"/>
        <v>192.8332602499452</v>
      </c>
      <c r="M285" s="377">
        <v>9.6110919008147541E-2</v>
      </c>
      <c r="N285" s="166">
        <v>0</v>
      </c>
      <c r="O285" s="397">
        <v>0</v>
      </c>
      <c r="P285" s="269">
        <v>21841</v>
      </c>
      <c r="Q285" s="15">
        <v>2817</v>
      </c>
      <c r="R285" s="158">
        <v>0.12897761091525115</v>
      </c>
      <c r="S285" s="401">
        <v>0.90795943289605374</v>
      </c>
      <c r="T285" s="482">
        <v>4204.1666666666661</v>
      </c>
      <c r="U285" s="197">
        <v>4019026.3708839668</v>
      </c>
      <c r="V285" s="159">
        <v>1553430.1580000001</v>
      </c>
      <c r="W285" s="159">
        <v>4742136.7740000002</v>
      </c>
      <c r="X285" s="159">
        <v>19045899.18</v>
      </c>
      <c r="Y285" s="159">
        <v>301267.60958740255</v>
      </c>
      <c r="Z285" s="159">
        <v>0</v>
      </c>
      <c r="AA285" s="155">
        <v>0</v>
      </c>
      <c r="AB285" s="159">
        <v>1948490.4765689767</v>
      </c>
      <c r="AC285" s="159">
        <v>3158169.9999999995</v>
      </c>
      <c r="AD285" s="174">
        <f>SUM(Muut[[#This Row],[Työttömyysaste]:[Työttömät ja palveluissa olevat ]])</f>
        <v>34768420.569040343</v>
      </c>
      <c r="AF285" s="62"/>
    </row>
    <row r="286" spans="1:32" s="45" customFormat="1" x14ac:dyDescent="0.25">
      <c r="A286" s="90">
        <v>908</v>
      </c>
      <c r="B286" s="151" t="s">
        <v>285</v>
      </c>
      <c r="C286" s="395">
        <v>20847</v>
      </c>
      <c r="D286" s="134">
        <v>1052.8333333333333</v>
      </c>
      <c r="E286" s="41">
        <v>9168</v>
      </c>
      <c r="F286" s="332">
        <f t="shared" si="9"/>
        <v>0.11483784176847003</v>
      </c>
      <c r="G286" s="377">
        <f>Muut[[#This Row],[Keskim. työttömyysaste 2024, %]]/$F$12</f>
        <v>1.0635790112820742</v>
      </c>
      <c r="H286" s="166">
        <v>0</v>
      </c>
      <c r="I286" s="383">
        <v>43</v>
      </c>
      <c r="J286" s="389">
        <v>1287</v>
      </c>
      <c r="K286" s="269">
        <v>272.08</v>
      </c>
      <c r="L286" s="170">
        <f t="shared" si="10"/>
        <v>76.620846809761844</v>
      </c>
      <c r="M286" s="377">
        <v>0.24188432560625631</v>
      </c>
      <c r="N286" s="166">
        <v>0</v>
      </c>
      <c r="O286" s="397">
        <v>0</v>
      </c>
      <c r="P286" s="269">
        <v>6395</v>
      </c>
      <c r="Q286" s="15">
        <v>727</v>
      </c>
      <c r="R286" s="158">
        <v>0.11368256450351838</v>
      </c>
      <c r="S286" s="401">
        <v>0.80028739921851277</v>
      </c>
      <c r="T286" s="482">
        <v>1418.1666666666665</v>
      </c>
      <c r="U286" s="197">
        <v>1647633.3957775489</v>
      </c>
      <c r="V286" s="159">
        <v>0</v>
      </c>
      <c r="W286" s="159">
        <v>0</v>
      </c>
      <c r="X286" s="159">
        <v>2526496.83</v>
      </c>
      <c r="Y286" s="159">
        <v>224646.16097495201</v>
      </c>
      <c r="Z286" s="159">
        <v>0</v>
      </c>
      <c r="AA286" s="155">
        <v>0</v>
      </c>
      <c r="AB286" s="159">
        <v>508849.53805100423</v>
      </c>
      <c r="AC286" s="159">
        <v>1065326.8</v>
      </c>
      <c r="AD286" s="174">
        <f>SUM(Muut[[#This Row],[Työttömyysaste]:[Työttömät ja palveluissa olevat ]])</f>
        <v>5972952.7248035055</v>
      </c>
      <c r="AF286" s="62"/>
    </row>
    <row r="287" spans="1:32" s="45" customFormat="1" x14ac:dyDescent="0.25">
      <c r="A287" s="90">
        <v>915</v>
      </c>
      <c r="B287" s="151" t="s">
        <v>286</v>
      </c>
      <c r="C287" s="395">
        <v>19669</v>
      </c>
      <c r="D287" s="134">
        <v>1161.5</v>
      </c>
      <c r="E287" s="41">
        <v>8186</v>
      </c>
      <c r="F287" s="332">
        <f t="shared" si="9"/>
        <v>0.14188859027608111</v>
      </c>
      <c r="G287" s="377">
        <f>Muut[[#This Row],[Keskim. työttömyysaste 2024, %]]/$F$12</f>
        <v>1.3141114830623328</v>
      </c>
      <c r="H287" s="166">
        <v>0</v>
      </c>
      <c r="I287" s="383">
        <v>34</v>
      </c>
      <c r="J287" s="389">
        <v>1216</v>
      </c>
      <c r="K287" s="269">
        <v>385.62</v>
      </c>
      <c r="L287" s="170">
        <f t="shared" si="10"/>
        <v>51.006171879051912</v>
      </c>
      <c r="M287" s="377">
        <v>0.36335567197449542</v>
      </c>
      <c r="N287" s="166">
        <v>0</v>
      </c>
      <c r="O287" s="397">
        <v>0</v>
      </c>
      <c r="P287" s="269">
        <v>5316</v>
      </c>
      <c r="Q287" s="15">
        <v>802</v>
      </c>
      <c r="R287" s="158">
        <v>0.1508653122648608</v>
      </c>
      <c r="S287" s="401">
        <v>1.0620415620637902</v>
      </c>
      <c r="T287" s="482">
        <v>1669.6666666666667</v>
      </c>
      <c r="U287" s="197">
        <v>1920709.7984818334</v>
      </c>
      <c r="V287" s="159">
        <v>0</v>
      </c>
      <c r="W287" s="159">
        <v>0</v>
      </c>
      <c r="X287" s="159">
        <v>2387117.44</v>
      </c>
      <c r="Y287" s="159">
        <v>318391.84282255586</v>
      </c>
      <c r="Z287" s="159">
        <v>0</v>
      </c>
      <c r="AA287" s="155">
        <v>0</v>
      </c>
      <c r="AB287" s="159">
        <v>637123.51226909703</v>
      </c>
      <c r="AC287" s="159">
        <v>1254253.6000000001</v>
      </c>
      <c r="AD287" s="174">
        <f>SUM(Muut[[#This Row],[Työttömyysaste]:[Työttömät ja palveluissa olevat ]])</f>
        <v>6517596.1935734861</v>
      </c>
      <c r="AF287" s="62"/>
    </row>
    <row r="288" spans="1:32" s="45" customFormat="1" x14ac:dyDescent="0.25">
      <c r="A288" s="90">
        <v>918</v>
      </c>
      <c r="B288" s="151" t="s">
        <v>287</v>
      </c>
      <c r="C288" s="395">
        <v>2246</v>
      </c>
      <c r="D288" s="134">
        <v>94.666666666666671</v>
      </c>
      <c r="E288" s="41">
        <v>1004</v>
      </c>
      <c r="F288" s="332">
        <f t="shared" si="9"/>
        <v>9.4289508632138114E-2</v>
      </c>
      <c r="G288" s="377">
        <f>Muut[[#This Row],[Keskim. työttömyysaste 2024, %]]/$F$12</f>
        <v>0.87326913168074005</v>
      </c>
      <c r="H288" s="166">
        <v>0</v>
      </c>
      <c r="I288" s="383">
        <v>13</v>
      </c>
      <c r="J288" s="389">
        <v>146</v>
      </c>
      <c r="K288" s="269">
        <v>189.22</v>
      </c>
      <c r="L288" s="170">
        <f t="shared" si="10"/>
        <v>11.869781207060564</v>
      </c>
      <c r="M288" s="377">
        <v>1.5613920370272041</v>
      </c>
      <c r="N288" s="166">
        <v>0</v>
      </c>
      <c r="O288" s="397">
        <v>0</v>
      </c>
      <c r="P288" s="269">
        <v>666</v>
      </c>
      <c r="Q288" s="15">
        <v>132</v>
      </c>
      <c r="R288" s="158">
        <v>0.1981981981981982</v>
      </c>
      <c r="S288" s="401">
        <v>1.3952493177695895</v>
      </c>
      <c r="T288" s="482">
        <v>127.75</v>
      </c>
      <c r="U288" s="197">
        <v>145748.84512748977</v>
      </c>
      <c r="V288" s="159">
        <v>0</v>
      </c>
      <c r="W288" s="159">
        <v>0</v>
      </c>
      <c r="X288" s="159">
        <v>286611.14</v>
      </c>
      <c r="Y288" s="159">
        <v>156231.7942505161</v>
      </c>
      <c r="Z288" s="159">
        <v>0</v>
      </c>
      <c r="AA288" s="155">
        <v>0</v>
      </c>
      <c r="AB288" s="159">
        <v>95578.764015170193</v>
      </c>
      <c r="AC288" s="159">
        <v>95965.8</v>
      </c>
      <c r="AD288" s="174">
        <f>SUM(Muut[[#This Row],[Työttömyysaste]:[Työttömät ja palveluissa olevat ]])</f>
        <v>780136.3433931761</v>
      </c>
      <c r="AF288" s="62"/>
    </row>
    <row r="289" spans="1:32" s="45" customFormat="1" x14ac:dyDescent="0.25">
      <c r="A289" s="90">
        <v>921</v>
      </c>
      <c r="B289" s="151" t="s">
        <v>288</v>
      </c>
      <c r="C289" s="395">
        <v>1851</v>
      </c>
      <c r="D289" s="134">
        <v>74.333333333333329</v>
      </c>
      <c r="E289" s="41">
        <v>696</v>
      </c>
      <c r="F289" s="332">
        <f t="shared" si="9"/>
        <v>0.1068007662835249</v>
      </c>
      <c r="G289" s="377">
        <f>Muut[[#This Row],[Keskim. työttömyysaste 2024, %]]/$F$12</f>
        <v>0.98914305301048377</v>
      </c>
      <c r="H289" s="166">
        <v>0</v>
      </c>
      <c r="I289" s="383">
        <v>1</v>
      </c>
      <c r="J289" s="389">
        <v>59</v>
      </c>
      <c r="K289" s="269">
        <v>422.63</v>
      </c>
      <c r="L289" s="170">
        <f t="shared" si="10"/>
        <v>4.3797174833778953</v>
      </c>
      <c r="M289" s="377">
        <v>4.2316386680872133</v>
      </c>
      <c r="N289" s="166">
        <v>0</v>
      </c>
      <c r="O289" s="397">
        <v>0</v>
      </c>
      <c r="P289" s="269">
        <v>389</v>
      </c>
      <c r="Q289" s="15">
        <v>62</v>
      </c>
      <c r="R289" s="158">
        <v>0.15938303341902313</v>
      </c>
      <c r="S289" s="401">
        <v>1.1220034826934229</v>
      </c>
      <c r="T289" s="482">
        <v>99.25</v>
      </c>
      <c r="U289" s="197">
        <v>136054.46071830596</v>
      </c>
      <c r="V289" s="159">
        <v>0</v>
      </c>
      <c r="W289" s="159">
        <v>0</v>
      </c>
      <c r="X289" s="159">
        <v>115822.31</v>
      </c>
      <c r="Y289" s="159">
        <v>348949.59942974115</v>
      </c>
      <c r="Z289" s="159">
        <v>0</v>
      </c>
      <c r="AA289" s="155">
        <v>0</v>
      </c>
      <c r="AB289" s="159">
        <v>63343.267617198537</v>
      </c>
      <c r="AC289" s="159">
        <v>74556.600000000006</v>
      </c>
      <c r="AD289" s="174">
        <f>SUM(Muut[[#This Row],[Työttömyysaste]:[Työttömät ja palveluissa olevat ]])</f>
        <v>738726.23776524561</v>
      </c>
      <c r="AF289" s="62"/>
    </row>
    <row r="290" spans="1:32" s="45" customFormat="1" x14ac:dyDescent="0.25">
      <c r="A290" s="90">
        <v>922</v>
      </c>
      <c r="B290" s="151" t="s">
        <v>289</v>
      </c>
      <c r="C290" s="395">
        <v>4511</v>
      </c>
      <c r="D290" s="134">
        <v>157.25</v>
      </c>
      <c r="E290" s="41">
        <v>2211</v>
      </c>
      <c r="F290" s="332">
        <f t="shared" si="9"/>
        <v>7.112166440524649E-2</v>
      </c>
      <c r="G290" s="377">
        <f>Muut[[#This Row],[Keskim. työttömyysaste 2024, %]]/$F$12</f>
        <v>0.65869845988028908</v>
      </c>
      <c r="H290" s="166">
        <v>0</v>
      </c>
      <c r="I290" s="383">
        <v>20</v>
      </c>
      <c r="J290" s="389">
        <v>104</v>
      </c>
      <c r="K290" s="269">
        <v>301.08</v>
      </c>
      <c r="L290" s="170">
        <f t="shared" si="10"/>
        <v>14.98272884283247</v>
      </c>
      <c r="M290" s="377">
        <v>1.2369830657934942</v>
      </c>
      <c r="N290" s="166">
        <v>0</v>
      </c>
      <c r="O290" s="397">
        <v>0</v>
      </c>
      <c r="P290" s="269">
        <v>1518</v>
      </c>
      <c r="Q290" s="15">
        <v>111</v>
      </c>
      <c r="R290" s="158">
        <v>7.3122529644268769E-2</v>
      </c>
      <c r="S290" s="401">
        <v>0.51475825979875167</v>
      </c>
      <c r="T290" s="482">
        <v>223</v>
      </c>
      <c r="U290" s="197">
        <v>220803.89819976003</v>
      </c>
      <c r="V290" s="159">
        <v>0</v>
      </c>
      <c r="W290" s="159">
        <v>0</v>
      </c>
      <c r="X290" s="159">
        <v>204161.36</v>
      </c>
      <c r="Y290" s="159">
        <v>248590.36366634283</v>
      </c>
      <c r="Z290" s="159">
        <v>0</v>
      </c>
      <c r="AA290" s="155">
        <v>0</v>
      </c>
      <c r="AB290" s="159">
        <v>70823.272553541145</v>
      </c>
      <c r="AC290" s="159">
        <v>167517.6</v>
      </c>
      <c r="AD290" s="174">
        <f>SUM(Muut[[#This Row],[Työttömyysaste]:[Työttömät ja palveluissa olevat ]])</f>
        <v>911896.49441964389</v>
      </c>
      <c r="AF290" s="62"/>
    </row>
    <row r="291" spans="1:32" s="45" customFormat="1" x14ac:dyDescent="0.25">
      <c r="A291" s="90">
        <v>924</v>
      </c>
      <c r="B291" s="151" t="s">
        <v>290</v>
      </c>
      <c r="C291" s="395">
        <v>2931</v>
      </c>
      <c r="D291" s="134">
        <v>76.916666666666671</v>
      </c>
      <c r="E291" s="41">
        <v>1245</v>
      </c>
      <c r="F291" s="332">
        <f t="shared" si="9"/>
        <v>6.1780455153949136E-2</v>
      </c>
      <c r="G291" s="377">
        <f>Muut[[#This Row],[Keskim. työttömyysaste 2024, %]]/$F$12</f>
        <v>0.57218417202294281</v>
      </c>
      <c r="H291" s="166">
        <v>0</v>
      </c>
      <c r="I291" s="383">
        <v>48</v>
      </c>
      <c r="J291" s="389">
        <v>108</v>
      </c>
      <c r="K291" s="269">
        <v>502.12</v>
      </c>
      <c r="L291" s="170">
        <f t="shared" si="10"/>
        <v>5.8372500597466743</v>
      </c>
      <c r="M291" s="377">
        <v>3.1750193444280566</v>
      </c>
      <c r="N291" s="166">
        <v>0</v>
      </c>
      <c r="O291" s="397">
        <v>0</v>
      </c>
      <c r="P291" s="269">
        <v>783</v>
      </c>
      <c r="Q291" s="15">
        <v>83</v>
      </c>
      <c r="R291" s="158">
        <v>0.10600255427841634</v>
      </c>
      <c r="S291" s="401">
        <v>0.74622268458209839</v>
      </c>
      <c r="T291" s="482">
        <v>122.16666666666667</v>
      </c>
      <c r="U291" s="197">
        <v>124623.20606728594</v>
      </c>
      <c r="V291" s="159">
        <v>0</v>
      </c>
      <c r="W291" s="159">
        <v>0</v>
      </c>
      <c r="X291" s="159">
        <v>212013.72</v>
      </c>
      <c r="Y291" s="159">
        <v>414581.48466900509</v>
      </c>
      <c r="Z291" s="159">
        <v>0</v>
      </c>
      <c r="AA291" s="155">
        <v>0</v>
      </c>
      <c r="AB291" s="159">
        <v>66708.949999558987</v>
      </c>
      <c r="AC291" s="159">
        <v>91771.6</v>
      </c>
      <c r="AD291" s="174">
        <f>SUM(Muut[[#This Row],[Työttömyysaste]:[Työttömät ja palveluissa olevat ]])</f>
        <v>909698.96073584992</v>
      </c>
      <c r="AF291" s="62"/>
    </row>
    <row r="292" spans="1:32" s="45" customFormat="1" x14ac:dyDescent="0.25">
      <c r="A292" s="90">
        <v>925</v>
      </c>
      <c r="B292" s="151" t="s">
        <v>291</v>
      </c>
      <c r="C292" s="395">
        <v>3352</v>
      </c>
      <c r="D292" s="134">
        <v>141.83333333333334</v>
      </c>
      <c r="E292" s="41">
        <v>1609</v>
      </c>
      <c r="F292" s="332">
        <f t="shared" si="9"/>
        <v>8.8149989641599341E-2</v>
      </c>
      <c r="G292" s="377">
        <f>Muut[[#This Row],[Keskim. työttömyysaste 2024, %]]/$F$12</f>
        <v>0.81640753068627081</v>
      </c>
      <c r="H292" s="166">
        <v>0</v>
      </c>
      <c r="I292" s="383">
        <v>6</v>
      </c>
      <c r="J292" s="389">
        <v>156</v>
      </c>
      <c r="K292" s="269">
        <v>925.3</v>
      </c>
      <c r="L292" s="170">
        <f t="shared" si="10"/>
        <v>3.6226088836053174</v>
      </c>
      <c r="M292" s="377">
        <v>5.1160316924731326</v>
      </c>
      <c r="N292" s="166">
        <v>0</v>
      </c>
      <c r="O292" s="397">
        <v>0</v>
      </c>
      <c r="P292" s="269">
        <v>958</v>
      </c>
      <c r="Q292" s="15">
        <v>136</v>
      </c>
      <c r="R292" s="158">
        <v>0.14196242171189979</v>
      </c>
      <c r="S292" s="401">
        <v>0.99936817712325499</v>
      </c>
      <c r="T292" s="482">
        <v>179.08333333333334</v>
      </c>
      <c r="U292" s="197">
        <v>203356.6005649548</v>
      </c>
      <c r="V292" s="159">
        <v>0</v>
      </c>
      <c r="W292" s="159">
        <v>0</v>
      </c>
      <c r="X292" s="159">
        <v>306242.03999999998</v>
      </c>
      <c r="Y292" s="159">
        <v>763985.19828772091</v>
      </c>
      <c r="Z292" s="159">
        <v>0</v>
      </c>
      <c r="AA292" s="155">
        <v>0</v>
      </c>
      <c r="AB292" s="159">
        <v>102171.4049563731</v>
      </c>
      <c r="AC292" s="159">
        <v>134527.40000000002</v>
      </c>
      <c r="AD292" s="174">
        <f>SUM(Muut[[#This Row],[Työttömyysaste]:[Työttömät ja palveluissa olevat ]])</f>
        <v>1510282.6438090489</v>
      </c>
      <c r="AF292" s="62"/>
    </row>
    <row r="293" spans="1:32" s="45" customFormat="1" x14ac:dyDescent="0.25">
      <c r="A293" s="90">
        <v>927</v>
      </c>
      <c r="B293" s="151" t="s">
        <v>292</v>
      </c>
      <c r="C293" s="395">
        <v>28799</v>
      </c>
      <c r="D293" s="134">
        <v>1218.75</v>
      </c>
      <c r="E293" s="41">
        <v>14630</v>
      </c>
      <c r="F293" s="332">
        <f t="shared" si="9"/>
        <v>8.3304853041695145E-2</v>
      </c>
      <c r="G293" s="377">
        <f>Muut[[#This Row],[Keskim. työttömyysaste 2024, %]]/$F$12</f>
        <v>0.77153394620318483</v>
      </c>
      <c r="H293" s="166">
        <v>0</v>
      </c>
      <c r="I293" s="383">
        <v>492</v>
      </c>
      <c r="J293" s="389">
        <v>2102</v>
      </c>
      <c r="K293" s="269">
        <v>522.02</v>
      </c>
      <c r="L293" s="170">
        <f t="shared" si="10"/>
        <v>55.16838435308992</v>
      </c>
      <c r="M293" s="377">
        <v>0.33594208123518277</v>
      </c>
      <c r="N293" s="166">
        <v>0</v>
      </c>
      <c r="O293" s="397">
        <v>0</v>
      </c>
      <c r="P293" s="269">
        <v>9745</v>
      </c>
      <c r="Q293" s="15">
        <v>1418</v>
      </c>
      <c r="R293" s="158">
        <v>0.14551051821446895</v>
      </c>
      <c r="S293" s="401">
        <v>1.0243455950291422</v>
      </c>
      <c r="T293" s="482">
        <v>1591.8333333333333</v>
      </c>
      <c r="U293" s="197">
        <v>1651124.068532387</v>
      </c>
      <c r="V293" s="159">
        <v>0</v>
      </c>
      <c r="W293" s="159">
        <v>0</v>
      </c>
      <c r="X293" s="159">
        <v>4126415.1799999997</v>
      </c>
      <c r="Y293" s="159">
        <v>431012.16168826987</v>
      </c>
      <c r="Z293" s="159">
        <v>0</v>
      </c>
      <c r="AA293" s="155">
        <v>0</v>
      </c>
      <c r="AB293" s="159">
        <v>899753.92813295021</v>
      </c>
      <c r="AC293" s="159">
        <v>1195785.2</v>
      </c>
      <c r="AD293" s="174">
        <f>SUM(Muut[[#This Row],[Työttömyysaste]:[Työttömät ja palveluissa olevat ]])</f>
        <v>8304090.5383536071</v>
      </c>
      <c r="AF293" s="62"/>
    </row>
    <row r="294" spans="1:32" s="45" customFormat="1" x14ac:dyDescent="0.25">
      <c r="A294" s="90">
        <v>931</v>
      </c>
      <c r="B294" s="151" t="s">
        <v>293</v>
      </c>
      <c r="C294" s="395">
        <v>5764</v>
      </c>
      <c r="D294" s="134">
        <v>252.58333333333334</v>
      </c>
      <c r="E294" s="41">
        <v>2361</v>
      </c>
      <c r="F294" s="332">
        <f t="shared" si="9"/>
        <v>0.10698150501200057</v>
      </c>
      <c r="G294" s="377">
        <f>Muut[[#This Row],[Keskim. työttömyysaste 2024, %]]/$F$12</f>
        <v>0.99081697786985279</v>
      </c>
      <c r="H294" s="166">
        <v>0</v>
      </c>
      <c r="I294" s="383">
        <v>8</v>
      </c>
      <c r="J294" s="389">
        <v>143</v>
      </c>
      <c r="K294" s="269">
        <v>1248.53</v>
      </c>
      <c r="L294" s="170">
        <f t="shared" si="10"/>
        <v>4.616629155887324</v>
      </c>
      <c r="M294" s="377">
        <v>4.014483561956661</v>
      </c>
      <c r="N294" s="166">
        <v>0</v>
      </c>
      <c r="O294" s="397">
        <v>0</v>
      </c>
      <c r="P294" s="269">
        <v>1321</v>
      </c>
      <c r="Q294" s="15">
        <v>205</v>
      </c>
      <c r="R294" s="158">
        <v>0.15518546555639667</v>
      </c>
      <c r="S294" s="401">
        <v>1.0924540026786529</v>
      </c>
      <c r="T294" s="482">
        <v>347.83333333333337</v>
      </c>
      <c r="U294" s="197">
        <v>424389.54188143252</v>
      </c>
      <c r="V294" s="159">
        <v>0</v>
      </c>
      <c r="W294" s="159">
        <v>0</v>
      </c>
      <c r="X294" s="159">
        <v>280721.87</v>
      </c>
      <c r="Y294" s="159">
        <v>1030863.9788373156</v>
      </c>
      <c r="Z294" s="159">
        <v>0</v>
      </c>
      <c r="AA294" s="155">
        <v>0</v>
      </c>
      <c r="AB294" s="159">
        <v>192055.59857891253</v>
      </c>
      <c r="AC294" s="159">
        <v>261292.40000000005</v>
      </c>
      <c r="AD294" s="174">
        <f>SUM(Muut[[#This Row],[Työttömyysaste]:[Työttömät ja palveluissa olevat ]])</f>
        <v>2189323.3892976604</v>
      </c>
      <c r="AF294" s="62"/>
    </row>
    <row r="295" spans="1:32" s="45" customFormat="1" x14ac:dyDescent="0.25">
      <c r="A295" s="90">
        <v>934</v>
      </c>
      <c r="B295" s="151" t="s">
        <v>294</v>
      </c>
      <c r="C295" s="395">
        <v>2607</v>
      </c>
      <c r="D295" s="134">
        <v>78</v>
      </c>
      <c r="E295" s="41">
        <v>1133</v>
      </c>
      <c r="F295" s="332">
        <f t="shared" si="9"/>
        <v>6.884377758164166E-2</v>
      </c>
      <c r="G295" s="377">
        <f>Muut[[#This Row],[Keskim. työttömyysaste 2024, %]]/$F$12</f>
        <v>0.63760164563898147</v>
      </c>
      <c r="H295" s="166">
        <v>0</v>
      </c>
      <c r="I295" s="383">
        <v>5</v>
      </c>
      <c r="J295" s="389">
        <v>75</v>
      </c>
      <c r="K295" s="269">
        <v>287.23</v>
      </c>
      <c r="L295" s="170">
        <f t="shared" si="10"/>
        <v>9.0763499634439295</v>
      </c>
      <c r="M295" s="377">
        <v>2.0419421829926017</v>
      </c>
      <c r="N295" s="166">
        <v>0</v>
      </c>
      <c r="O295" s="397">
        <v>0</v>
      </c>
      <c r="P295" s="269">
        <v>669</v>
      </c>
      <c r="Q295" s="15">
        <v>78</v>
      </c>
      <c r="R295" s="158">
        <v>0.11659192825112108</v>
      </c>
      <c r="S295" s="401">
        <v>0.82076835121953429</v>
      </c>
      <c r="T295" s="482">
        <v>114.83333333333334</v>
      </c>
      <c r="U295" s="197">
        <v>123520.12479533709</v>
      </c>
      <c r="V295" s="159">
        <v>0</v>
      </c>
      <c r="W295" s="159">
        <v>0</v>
      </c>
      <c r="X295" s="159">
        <v>147231.75</v>
      </c>
      <c r="Y295" s="159">
        <v>237154.94272579928</v>
      </c>
      <c r="Z295" s="159">
        <v>0</v>
      </c>
      <c r="AA295" s="155">
        <v>0</v>
      </c>
      <c r="AB295" s="159">
        <v>65262.164294694441</v>
      </c>
      <c r="AC295" s="159">
        <v>86262.800000000017</v>
      </c>
      <c r="AD295" s="174">
        <f>SUM(Muut[[#This Row],[Työttömyysaste]:[Työttömät ja palveluissa olevat ]])</f>
        <v>659431.78181583085</v>
      </c>
      <c r="AF295" s="62"/>
    </row>
    <row r="296" spans="1:32" s="45" customFormat="1" x14ac:dyDescent="0.25">
      <c r="A296" s="90">
        <v>935</v>
      </c>
      <c r="B296" s="151" t="s">
        <v>295</v>
      </c>
      <c r="C296" s="395">
        <v>2831</v>
      </c>
      <c r="D296" s="134">
        <v>157.75</v>
      </c>
      <c r="E296" s="41">
        <v>1250</v>
      </c>
      <c r="F296" s="332">
        <f t="shared" si="9"/>
        <v>0.12620000000000001</v>
      </c>
      <c r="G296" s="377">
        <f>Muut[[#This Row],[Keskim. työttömyysaste 2024, %]]/$F$12</f>
        <v>1.1688104648850195</v>
      </c>
      <c r="H296" s="166">
        <v>0</v>
      </c>
      <c r="I296" s="383">
        <v>13</v>
      </c>
      <c r="J296" s="389">
        <v>192</v>
      </c>
      <c r="K296" s="269">
        <v>372.56</v>
      </c>
      <c r="L296" s="170">
        <f t="shared" si="10"/>
        <v>7.5987760360747263</v>
      </c>
      <c r="M296" s="377">
        <v>2.4389956711414333</v>
      </c>
      <c r="N296" s="166">
        <v>0</v>
      </c>
      <c r="O296" s="397">
        <v>0</v>
      </c>
      <c r="P296" s="269">
        <v>753</v>
      </c>
      <c r="Q296" s="15">
        <v>129</v>
      </c>
      <c r="R296" s="158">
        <v>0.17131474103585656</v>
      </c>
      <c r="S296" s="401">
        <v>1.2059987312050433</v>
      </c>
      <c r="T296" s="482">
        <v>212.16666666666666</v>
      </c>
      <c r="U296" s="197">
        <v>245884.53928271003</v>
      </c>
      <c r="V296" s="159">
        <v>0</v>
      </c>
      <c r="W296" s="159">
        <v>0</v>
      </c>
      <c r="X296" s="159">
        <v>376913.27999999997</v>
      </c>
      <c r="Y296" s="159">
        <v>307608.69498981227</v>
      </c>
      <c r="Z296" s="159">
        <v>0</v>
      </c>
      <c r="AA296" s="155">
        <v>0</v>
      </c>
      <c r="AB296" s="159">
        <v>104132.56344526507</v>
      </c>
      <c r="AC296" s="159">
        <v>159379.6</v>
      </c>
      <c r="AD296" s="174">
        <f>SUM(Muut[[#This Row],[Työttömyysaste]:[Työttömät ja palveluissa olevat ]])</f>
        <v>1193918.6777177872</v>
      </c>
      <c r="AF296" s="62"/>
    </row>
    <row r="297" spans="1:32" s="45" customFormat="1" x14ac:dyDescent="0.25">
      <c r="A297" s="90">
        <v>936</v>
      </c>
      <c r="B297" s="151" t="s">
        <v>296</v>
      </c>
      <c r="C297" s="395">
        <v>6190</v>
      </c>
      <c r="D297" s="134">
        <v>224.66666666666666</v>
      </c>
      <c r="E297" s="41">
        <v>2506</v>
      </c>
      <c r="F297" s="332">
        <f t="shared" si="9"/>
        <v>8.9651503059324289E-2</v>
      </c>
      <c r="G297" s="377">
        <f>Muut[[#This Row],[Keskim. työttömyysaste 2024, %]]/$F$12</f>
        <v>0.83031390624730239</v>
      </c>
      <c r="H297" s="166">
        <v>0</v>
      </c>
      <c r="I297" s="383">
        <v>10</v>
      </c>
      <c r="J297" s="389">
        <v>240</v>
      </c>
      <c r="K297" s="269">
        <v>1162.52</v>
      </c>
      <c r="L297" s="170">
        <f t="shared" si="10"/>
        <v>5.3246395760933147</v>
      </c>
      <c r="M297" s="377">
        <v>3.4806828881284488</v>
      </c>
      <c r="N297" s="166">
        <v>0</v>
      </c>
      <c r="O297" s="397">
        <v>0</v>
      </c>
      <c r="P297" s="269">
        <v>1485</v>
      </c>
      <c r="Q297" s="15">
        <v>217</v>
      </c>
      <c r="R297" s="158">
        <v>0.14612794612794613</v>
      </c>
      <c r="S297" s="401">
        <v>1.0286920819441721</v>
      </c>
      <c r="T297" s="482">
        <v>342.08333333333331</v>
      </c>
      <c r="U297" s="197">
        <v>381926.87725033727</v>
      </c>
      <c r="V297" s="159">
        <v>0</v>
      </c>
      <c r="W297" s="159">
        <v>0</v>
      </c>
      <c r="X297" s="159">
        <v>471141.6</v>
      </c>
      <c r="Y297" s="159">
        <v>959848.77630329761</v>
      </c>
      <c r="Z297" s="159">
        <v>0</v>
      </c>
      <c r="AA297" s="155">
        <v>0</v>
      </c>
      <c r="AB297" s="159">
        <v>194211.92161064997</v>
      </c>
      <c r="AC297" s="159">
        <v>256973</v>
      </c>
      <c r="AD297" s="174">
        <f>SUM(Muut[[#This Row],[Työttömyysaste]:[Työttömät ja palveluissa olevat ]])</f>
        <v>2264102.1751642851</v>
      </c>
      <c r="AF297" s="62"/>
    </row>
    <row r="298" spans="1:32" s="45" customFormat="1" x14ac:dyDescent="0.25">
      <c r="A298" s="90">
        <v>946</v>
      </c>
      <c r="B298" s="151" t="s">
        <v>297</v>
      </c>
      <c r="C298" s="395">
        <v>6210</v>
      </c>
      <c r="D298" s="134">
        <v>160.83333333333334</v>
      </c>
      <c r="E298" s="41">
        <v>2842</v>
      </c>
      <c r="F298" s="332">
        <f t="shared" si="9"/>
        <v>5.6591602158104624E-2</v>
      </c>
      <c r="G298" s="377">
        <f>Muut[[#This Row],[Keskim. työttömyysaste 2024, %]]/$F$12</f>
        <v>0.52412723317751453</v>
      </c>
      <c r="H298" s="166">
        <v>3</v>
      </c>
      <c r="I298" s="383">
        <v>5063</v>
      </c>
      <c r="J298" s="389">
        <v>413</v>
      </c>
      <c r="K298" s="269">
        <v>782.14</v>
      </c>
      <c r="L298" s="170">
        <f t="shared" si="10"/>
        <v>7.9397550310686071</v>
      </c>
      <c r="M298" s="377">
        <v>2.3342510928155327</v>
      </c>
      <c r="N298" s="166">
        <v>3</v>
      </c>
      <c r="O298" s="397">
        <v>482</v>
      </c>
      <c r="P298" s="269">
        <v>1793</v>
      </c>
      <c r="Q298" s="15">
        <v>233</v>
      </c>
      <c r="R298" s="158">
        <v>0.12994980479643056</v>
      </c>
      <c r="S298" s="401">
        <v>0.91480335409103308</v>
      </c>
      <c r="T298" s="482">
        <v>215</v>
      </c>
      <c r="U298" s="197">
        <v>241866.42607098506</v>
      </c>
      <c r="V298" s="159">
        <v>137104.38</v>
      </c>
      <c r="W298" s="159">
        <v>1485089.2860000001</v>
      </c>
      <c r="X298" s="159">
        <v>810756.16999999993</v>
      </c>
      <c r="Y298" s="159">
        <v>645783.40320842748</v>
      </c>
      <c r="Z298" s="159">
        <v>0</v>
      </c>
      <c r="AA298" s="155">
        <v>153063.92000000001</v>
      </c>
      <c r="AB298" s="159">
        <v>173268.32928161212</v>
      </c>
      <c r="AC298" s="159">
        <v>161508</v>
      </c>
      <c r="AD298" s="174">
        <f>SUM(Muut[[#This Row],[Työttömyysaste]:[Työttömät ja palveluissa olevat ]])</f>
        <v>3808439.9145610249</v>
      </c>
      <c r="AF298" s="62"/>
    </row>
    <row r="299" spans="1:32" s="45" customFormat="1" x14ac:dyDescent="0.25">
      <c r="A299" s="90">
        <v>976</v>
      </c>
      <c r="B299" s="151" t="s">
        <v>298</v>
      </c>
      <c r="C299" s="395">
        <v>3721</v>
      </c>
      <c r="D299" s="134">
        <v>166.91666666666666</v>
      </c>
      <c r="E299" s="41">
        <v>1480</v>
      </c>
      <c r="F299" s="332">
        <f t="shared" si="9"/>
        <v>0.11278153153153153</v>
      </c>
      <c r="G299" s="377">
        <f>Muut[[#This Row],[Keskim. työttömyysaste 2024, %]]/$F$12</f>
        <v>1.0445343446894917</v>
      </c>
      <c r="H299" s="166">
        <v>0</v>
      </c>
      <c r="I299" s="383">
        <v>25</v>
      </c>
      <c r="J299" s="389">
        <v>150</v>
      </c>
      <c r="K299" s="269">
        <v>2030.68</v>
      </c>
      <c r="L299" s="170">
        <f t="shared" si="10"/>
        <v>1.8323911202158882</v>
      </c>
      <c r="M299" s="377">
        <v>10.114315472002483</v>
      </c>
      <c r="N299" s="166">
        <v>0</v>
      </c>
      <c r="O299" s="397">
        <v>0</v>
      </c>
      <c r="P299" s="269">
        <v>803</v>
      </c>
      <c r="Q299" s="15">
        <v>140</v>
      </c>
      <c r="R299" s="158">
        <v>0.17434620174346202</v>
      </c>
      <c r="S299" s="401">
        <v>1.2273392051477086</v>
      </c>
      <c r="T299" s="482">
        <v>253.66666666666666</v>
      </c>
      <c r="U299" s="197">
        <v>288821.5907595731</v>
      </c>
      <c r="V299" s="159">
        <v>0</v>
      </c>
      <c r="W299" s="159">
        <v>0</v>
      </c>
      <c r="X299" s="159">
        <v>294463.5</v>
      </c>
      <c r="Y299" s="159">
        <v>1676655.6386673609</v>
      </c>
      <c r="Z299" s="159">
        <v>0</v>
      </c>
      <c r="AA299" s="155">
        <v>0</v>
      </c>
      <c r="AB299" s="159">
        <v>139291.34006181601</v>
      </c>
      <c r="AC299" s="159">
        <v>190554.4</v>
      </c>
      <c r="AD299" s="174">
        <f>SUM(Muut[[#This Row],[Työttömyysaste]:[Työttömät ja palveluissa olevat ]])</f>
        <v>2589786.4694887497</v>
      </c>
      <c r="AF299" s="62"/>
    </row>
    <row r="300" spans="1:32" s="45" customFormat="1" x14ac:dyDescent="0.25">
      <c r="A300" s="90">
        <v>977</v>
      </c>
      <c r="B300" s="151" t="s">
        <v>299</v>
      </c>
      <c r="C300" s="395">
        <v>15406</v>
      </c>
      <c r="D300" s="134">
        <v>674.33333333333337</v>
      </c>
      <c r="E300" s="41">
        <v>6919</v>
      </c>
      <c r="F300" s="332">
        <f t="shared" si="9"/>
        <v>9.7461097461097462E-2</v>
      </c>
      <c r="G300" s="377">
        <f>Muut[[#This Row],[Keskim. työttömyysaste 2024, %]]/$F$12</f>
        <v>0.90264303194698503</v>
      </c>
      <c r="H300" s="166">
        <v>0</v>
      </c>
      <c r="I300" s="383">
        <v>36</v>
      </c>
      <c r="J300" s="389">
        <v>372</v>
      </c>
      <c r="K300" s="269">
        <v>569.84</v>
      </c>
      <c r="L300" s="170">
        <f t="shared" si="10"/>
        <v>27.035659132388037</v>
      </c>
      <c r="M300" s="377">
        <v>0.68551618317146912</v>
      </c>
      <c r="N300" s="166">
        <v>0</v>
      </c>
      <c r="O300" s="397">
        <v>0</v>
      </c>
      <c r="P300" s="269">
        <v>4714</v>
      </c>
      <c r="Q300" s="15">
        <v>429</v>
      </c>
      <c r="R300" s="158">
        <v>9.1005515485787017E-2</v>
      </c>
      <c r="S300" s="401">
        <v>0.64064852531019856</v>
      </c>
      <c r="T300" s="482">
        <v>860.5</v>
      </c>
      <c r="U300" s="197">
        <v>1033363.669463523</v>
      </c>
      <c r="V300" s="159">
        <v>0</v>
      </c>
      <c r="W300" s="159">
        <v>0</v>
      </c>
      <c r="X300" s="159">
        <v>730269.48</v>
      </c>
      <c r="Y300" s="159">
        <v>470495.32626421156</v>
      </c>
      <c r="Z300" s="159">
        <v>0</v>
      </c>
      <c r="AA300" s="155">
        <v>0</v>
      </c>
      <c r="AB300" s="159">
        <v>301029.851018332</v>
      </c>
      <c r="AC300" s="159">
        <v>646407.60000000009</v>
      </c>
      <c r="AD300" s="174">
        <f>SUM(Muut[[#This Row],[Työttömyysaste]:[Työttömät ja palveluissa olevat ]])</f>
        <v>3181565.9267460667</v>
      </c>
      <c r="AF300" s="62"/>
    </row>
    <row r="301" spans="1:32" s="45" customFormat="1" x14ac:dyDescent="0.25">
      <c r="A301" s="90">
        <v>980</v>
      </c>
      <c r="B301" s="151" t="s">
        <v>300</v>
      </c>
      <c r="C301" s="395">
        <v>33704</v>
      </c>
      <c r="D301" s="134">
        <v>1207.4166666666667</v>
      </c>
      <c r="E301" s="41">
        <v>16423</v>
      </c>
      <c r="F301" s="332">
        <f t="shared" si="9"/>
        <v>7.3519860358440409E-2</v>
      </c>
      <c r="G301" s="377">
        <f>Muut[[#This Row],[Keskim. työttömyysaste 2024, %]]/$F$12</f>
        <v>0.68090952586236486</v>
      </c>
      <c r="H301" s="166">
        <v>0</v>
      </c>
      <c r="I301" s="383">
        <v>128</v>
      </c>
      <c r="J301" s="389">
        <v>1112</v>
      </c>
      <c r="K301" s="269">
        <v>1115.75</v>
      </c>
      <c r="L301" s="170">
        <f t="shared" si="10"/>
        <v>30.207483755321533</v>
      </c>
      <c r="M301" s="377">
        <v>0.61353610277766235</v>
      </c>
      <c r="N301" s="166">
        <v>0</v>
      </c>
      <c r="O301" s="397">
        <v>0</v>
      </c>
      <c r="P301" s="269">
        <v>11250</v>
      </c>
      <c r="Q301" s="15">
        <v>895</v>
      </c>
      <c r="R301" s="158">
        <v>7.955555555555556E-2</v>
      </c>
      <c r="S301" s="401">
        <v>0.5600446200962419</v>
      </c>
      <c r="T301" s="482">
        <v>1781.5</v>
      </c>
      <c r="U301" s="197">
        <v>1705368.030959717</v>
      </c>
      <c r="V301" s="159">
        <v>0</v>
      </c>
      <c r="W301" s="159">
        <v>0</v>
      </c>
      <c r="X301" s="159">
        <v>2182956.08</v>
      </c>
      <c r="Y301" s="159">
        <v>921232.55699721666</v>
      </c>
      <c r="Z301" s="159">
        <v>0</v>
      </c>
      <c r="AA301" s="155">
        <v>0</v>
      </c>
      <c r="AB301" s="159">
        <v>575710.18820957397</v>
      </c>
      <c r="AC301" s="159">
        <v>1338262.8</v>
      </c>
      <c r="AD301" s="174">
        <f>SUM(Muut[[#This Row],[Työttömyysaste]:[Työttömät ja palveluissa olevat ]])</f>
        <v>6723529.6561665069</v>
      </c>
      <c r="AF301" s="62"/>
    </row>
    <row r="302" spans="1:32" s="45" customFormat="1" x14ac:dyDescent="0.25">
      <c r="A302" s="90">
        <v>981</v>
      </c>
      <c r="B302" s="151" t="s">
        <v>301</v>
      </c>
      <c r="C302" s="395">
        <v>2193</v>
      </c>
      <c r="D302" s="134">
        <v>91.166666666666671</v>
      </c>
      <c r="E302" s="41">
        <v>1049</v>
      </c>
      <c r="F302" s="332">
        <f t="shared" si="9"/>
        <v>8.6908166507785198E-2</v>
      </c>
      <c r="G302" s="377">
        <f>Muut[[#This Row],[Keskim. työttömyysaste 2024, %]]/$F$12</f>
        <v>0.80490629554888349</v>
      </c>
      <c r="H302" s="166">
        <v>0</v>
      </c>
      <c r="I302" s="383">
        <v>10</v>
      </c>
      <c r="J302" s="389">
        <v>54</v>
      </c>
      <c r="K302" s="269">
        <v>182.76</v>
      </c>
      <c r="L302" s="170">
        <f t="shared" si="10"/>
        <v>11.999343401181878</v>
      </c>
      <c r="M302" s="377">
        <v>1.5445329997084731</v>
      </c>
      <c r="N302" s="166">
        <v>0</v>
      </c>
      <c r="O302" s="397">
        <v>0</v>
      </c>
      <c r="P302" s="269">
        <v>632</v>
      </c>
      <c r="Q302" s="15">
        <v>80</v>
      </c>
      <c r="R302" s="158">
        <v>0.12658227848101267</v>
      </c>
      <c r="S302" s="401">
        <v>0.89109709017505423</v>
      </c>
      <c r="T302" s="482">
        <v>126.83333333333334</v>
      </c>
      <c r="U302" s="197">
        <v>131169.00290116691</v>
      </c>
      <c r="V302" s="159">
        <v>0</v>
      </c>
      <c r="W302" s="159">
        <v>0</v>
      </c>
      <c r="X302" s="159">
        <v>106006.86</v>
      </c>
      <c r="Y302" s="159">
        <v>150898.01668546835</v>
      </c>
      <c r="Z302" s="159">
        <v>0</v>
      </c>
      <c r="AA302" s="155">
        <v>0</v>
      </c>
      <c r="AB302" s="159">
        <v>59602.365521993765</v>
      </c>
      <c r="AC302" s="159">
        <v>95277.200000000012</v>
      </c>
      <c r="AD302" s="174">
        <f>SUM(Muut[[#This Row],[Työttömyysaste]:[Työttömät ja palveluissa olevat ]])</f>
        <v>542953.44510862906</v>
      </c>
      <c r="AF302" s="62"/>
    </row>
    <row r="303" spans="1:32" s="45" customFormat="1" x14ac:dyDescent="0.25">
      <c r="A303" s="90">
        <v>989</v>
      </c>
      <c r="B303" s="151" t="s">
        <v>302</v>
      </c>
      <c r="C303" s="395">
        <v>5220</v>
      </c>
      <c r="D303" s="134">
        <v>197.25</v>
      </c>
      <c r="E303" s="41">
        <v>2136</v>
      </c>
      <c r="F303" s="332">
        <f t="shared" si="9"/>
        <v>9.2345505617977525E-2</v>
      </c>
      <c r="G303" s="377">
        <f>Muut[[#This Row],[Keskim. työttömyysaste 2024, %]]/$F$12</f>
        <v>0.85526460658788017</v>
      </c>
      <c r="H303" s="166">
        <v>0</v>
      </c>
      <c r="I303" s="383">
        <v>5</v>
      </c>
      <c r="J303" s="389">
        <v>154</v>
      </c>
      <c r="K303" s="269">
        <v>805.79</v>
      </c>
      <c r="L303" s="170">
        <f t="shared" si="10"/>
        <v>6.4781146452549674</v>
      </c>
      <c r="M303" s="377">
        <v>2.8609221776485056</v>
      </c>
      <c r="N303" s="166">
        <v>0</v>
      </c>
      <c r="O303" s="397">
        <v>0</v>
      </c>
      <c r="P303" s="269">
        <v>1320</v>
      </c>
      <c r="Q303" s="15">
        <v>193</v>
      </c>
      <c r="R303" s="158">
        <v>0.14621212121212121</v>
      </c>
      <c r="S303" s="401">
        <v>1.0292846465075038</v>
      </c>
      <c r="T303" s="482">
        <v>288.91666666666669</v>
      </c>
      <c r="U303" s="197">
        <v>331755.60141914687</v>
      </c>
      <c r="V303" s="159">
        <v>0</v>
      </c>
      <c r="W303" s="159">
        <v>0</v>
      </c>
      <c r="X303" s="159">
        <v>302315.86</v>
      </c>
      <c r="Y303" s="159">
        <v>665310.31333433755</v>
      </c>
      <c r="Z303" s="159">
        <v>0</v>
      </c>
      <c r="AA303" s="155">
        <v>0</v>
      </c>
      <c r="AB303" s="159">
        <v>163872.40857045969</v>
      </c>
      <c r="AC303" s="159">
        <v>217034.20000000004</v>
      </c>
      <c r="AD303" s="174">
        <f>SUM(Muut[[#This Row],[Työttömyysaste]:[Työttömät ja palveluissa olevat ]])</f>
        <v>1680288.3833239439</v>
      </c>
      <c r="AF303" s="62"/>
    </row>
    <row r="304" spans="1:32" x14ac:dyDescent="0.25">
      <c r="A304" s="90">
        <v>992</v>
      </c>
      <c r="B304" s="151" t="s">
        <v>303</v>
      </c>
      <c r="C304" s="396">
        <v>17740</v>
      </c>
      <c r="D304" s="378">
        <v>1091.4166666666667</v>
      </c>
      <c r="E304" s="379">
        <v>7698</v>
      </c>
      <c r="F304" s="332">
        <f t="shared" si="9"/>
        <v>0.14177925002165065</v>
      </c>
      <c r="G304" s="377">
        <f>Muut[[#This Row],[Keskim. työttömyysaste 2024, %]]/$F$12</f>
        <v>1.313098820355427</v>
      </c>
      <c r="H304" s="386">
        <v>0</v>
      </c>
      <c r="I304" s="387">
        <v>16</v>
      </c>
      <c r="J304" s="391">
        <v>604</v>
      </c>
      <c r="K304" s="394">
        <v>884.61</v>
      </c>
      <c r="L304" s="170">
        <f t="shared" si="10"/>
        <v>20.054035111518068</v>
      </c>
      <c r="M304" s="377">
        <v>0.92417220548870194</v>
      </c>
      <c r="N304" s="386">
        <v>0</v>
      </c>
      <c r="O304" s="398">
        <v>0</v>
      </c>
      <c r="P304" s="394">
        <v>4847</v>
      </c>
      <c r="Q304" s="402">
        <v>587</v>
      </c>
      <c r="R304" s="403">
        <v>0.12110583866309058</v>
      </c>
      <c r="S304" s="404">
        <v>0.85254477744352775</v>
      </c>
      <c r="T304" s="483">
        <v>1581.4166666666667</v>
      </c>
      <c r="U304" s="197">
        <v>1731004.8630624532</v>
      </c>
      <c r="V304" s="159">
        <v>0</v>
      </c>
      <c r="W304" s="159">
        <v>0</v>
      </c>
      <c r="X304" s="159">
        <v>1185706.3599999999</v>
      </c>
      <c r="Y304" s="159">
        <v>730389.00492521445</v>
      </c>
      <c r="Z304" s="159">
        <v>0</v>
      </c>
      <c r="AA304" s="155">
        <v>0</v>
      </c>
      <c r="AB304" s="159">
        <v>461286.4027313696</v>
      </c>
      <c r="AC304" s="159">
        <v>1187960.2000000002</v>
      </c>
      <c r="AD304" s="174">
        <f>SUM(Muut[[#This Row],[Työttömyysaste]:[Työttömät ja palveluissa olevat ]])</f>
        <v>5296346.830719037</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1096</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710</v>
      </c>
      <c r="T2" s="344" t="s">
        <v>711</v>
      </c>
      <c r="U2" s="159"/>
      <c r="AD2" s="106"/>
    </row>
    <row r="3" spans="1:30" x14ac:dyDescent="0.25">
      <c r="C3" s="335"/>
      <c r="D3" s="335"/>
      <c r="E3" s="335"/>
      <c r="F3" s="335"/>
      <c r="G3" s="335"/>
      <c r="H3" s="335"/>
      <c r="I3" s="335"/>
      <c r="J3" s="335"/>
      <c r="K3" s="335"/>
      <c r="L3" s="335"/>
      <c r="M3" s="335"/>
      <c r="N3" s="335"/>
      <c r="O3" s="335"/>
      <c r="P3" s="188">
        <v>67.180000000000007</v>
      </c>
      <c r="Q3" s="188">
        <v>982.2</v>
      </c>
      <c r="R3" s="188">
        <v>14.06</v>
      </c>
      <c r="S3" s="343">
        <v>20.73</v>
      </c>
      <c r="T3" s="343">
        <v>10.99</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1102</v>
      </c>
      <c r="D6" s="410" t="s">
        <v>1076</v>
      </c>
      <c r="E6" s="414" t="s">
        <v>681</v>
      </c>
      <c r="F6" s="374" t="s">
        <v>1077</v>
      </c>
      <c r="G6" s="415" t="s">
        <v>679</v>
      </c>
      <c r="H6" s="414" t="s">
        <v>1078</v>
      </c>
      <c r="I6" s="424" t="s">
        <v>1079</v>
      </c>
      <c r="J6" s="425" t="s">
        <v>1080</v>
      </c>
      <c r="K6" s="415" t="s">
        <v>744</v>
      </c>
      <c r="L6" s="430" t="s">
        <v>717</v>
      </c>
      <c r="M6" s="425" t="s">
        <v>724</v>
      </c>
      <c r="N6" s="415" t="s">
        <v>714</v>
      </c>
      <c r="O6" s="437" t="s">
        <v>745</v>
      </c>
      <c r="P6" s="226" t="s">
        <v>362</v>
      </c>
      <c r="Q6" s="216" t="s">
        <v>680</v>
      </c>
      <c r="R6" s="216" t="s">
        <v>682</v>
      </c>
      <c r="S6" s="216" t="s">
        <v>712</v>
      </c>
      <c r="T6" s="216" t="s">
        <v>711</v>
      </c>
      <c r="U6" s="217" t="s">
        <v>363</v>
      </c>
      <c r="V6" s="222"/>
      <c r="W6" s="222"/>
      <c r="X6" s="222"/>
      <c r="Y6" s="222"/>
    </row>
    <row r="7" spans="1:30" s="31" customFormat="1" x14ac:dyDescent="0.25">
      <c r="B7" s="193" t="s">
        <v>359</v>
      </c>
      <c r="C7" s="406">
        <f>SUM(C8:C299)</f>
        <v>5605317</v>
      </c>
      <c r="D7" s="411"/>
      <c r="E7" s="416"/>
      <c r="F7" s="164">
        <f>SUM(F8:F299)</f>
        <v>2077</v>
      </c>
      <c r="G7" s="417">
        <v>3.7054104165741206E-4</v>
      </c>
      <c r="H7" s="169">
        <f>SUM(H8:H299)</f>
        <v>2401869</v>
      </c>
      <c r="I7" s="164">
        <f>SUM(I8:I299)</f>
        <v>2402942</v>
      </c>
      <c r="J7" s="346">
        <v>0.9995782673179171</v>
      </c>
      <c r="K7" s="426">
        <v>1</v>
      </c>
      <c r="L7" s="431"/>
      <c r="M7" s="14">
        <f>SUM(M8:M299)</f>
        <v>3608826.0941660092</v>
      </c>
      <c r="N7" s="432">
        <f>M7/C7</f>
        <v>0.64382194515778668</v>
      </c>
      <c r="O7" s="438">
        <v>0.52549629919148944</v>
      </c>
      <c r="P7" s="196">
        <f t="shared" ref="P7:T7" si="0">SUM(P8:P299)</f>
        <v>68898346.332157701</v>
      </c>
      <c r="Q7" s="29">
        <f t="shared" si="0"/>
        <v>1269984.6000000001</v>
      </c>
      <c r="R7" s="29">
        <f t="shared" si="0"/>
        <v>78567105.282338679</v>
      </c>
      <c r="S7" s="29">
        <f t="shared" si="0"/>
        <v>116198221.40999994</v>
      </c>
      <c r="T7" s="29">
        <f t="shared" si="0"/>
        <v>50603147.604614459</v>
      </c>
      <c r="U7" s="178">
        <f>SUM(U8:U299)</f>
        <v>315536805.22911102</v>
      </c>
      <c r="V7" s="30"/>
      <c r="W7" s="30"/>
      <c r="X7" s="107"/>
      <c r="Y7" s="107"/>
    </row>
    <row r="8" spans="1:30" x14ac:dyDescent="0.25">
      <c r="A8" s="23">
        <v>5</v>
      </c>
      <c r="B8" s="193" t="s">
        <v>12</v>
      </c>
      <c r="C8" s="407">
        <v>9078</v>
      </c>
      <c r="D8" s="412">
        <v>0.6011333333333333</v>
      </c>
      <c r="E8" s="418">
        <v>0</v>
      </c>
      <c r="F8" s="155">
        <v>0</v>
      </c>
      <c r="G8" s="419">
        <v>0</v>
      </c>
      <c r="H8" s="256">
        <v>3296</v>
      </c>
      <c r="I8" s="14">
        <v>3305</v>
      </c>
      <c r="J8" s="330">
        <v>0.99727685325264748</v>
      </c>
      <c r="K8" s="427">
        <v>0.99772237216460324</v>
      </c>
      <c r="L8" s="433">
        <v>0.499813707</v>
      </c>
      <c r="M8" s="14">
        <f>Lisäosat[[#This Row],[HYTE-kerroin (sis. Kulttuurihyte)]]*Lisäosat[[#This Row],[Asukasmäärä 31.12.2024]]</f>
        <v>4537.308832146</v>
      </c>
      <c r="N8" s="427">
        <f>Lisäosat[[#This Row],[HYTE-kerroin (sis. Kulttuurihyte)]]/$N$7</f>
        <v>0.77632288050931009</v>
      </c>
      <c r="O8" s="439">
        <v>0</v>
      </c>
      <c r="P8" s="136">
        <v>366607.19871200004</v>
      </c>
      <c r="Q8" s="35">
        <v>0</v>
      </c>
      <c r="R8" s="35">
        <v>127345.97114481439</v>
      </c>
      <c r="S8" s="35">
        <v>146093.82733503272</v>
      </c>
      <c r="T8" s="35">
        <v>0</v>
      </c>
      <c r="U8" s="309">
        <f>SUM(P8:T8)</f>
        <v>640046.99719184719</v>
      </c>
      <c r="X8" s="10"/>
      <c r="Y8" s="10"/>
      <c r="Z8" s="108"/>
    </row>
    <row r="9" spans="1:30" x14ac:dyDescent="0.25">
      <c r="A9" s="23">
        <v>9</v>
      </c>
      <c r="B9" s="193" t="s">
        <v>13</v>
      </c>
      <c r="C9" s="407">
        <v>2410</v>
      </c>
      <c r="D9" s="412">
        <v>2.8199999999999999E-2</v>
      </c>
      <c r="E9" s="418">
        <v>0</v>
      </c>
      <c r="F9" s="155">
        <v>0</v>
      </c>
      <c r="G9" s="419">
        <v>0</v>
      </c>
      <c r="H9" s="256">
        <v>678</v>
      </c>
      <c r="I9" s="14">
        <v>917</v>
      </c>
      <c r="J9" s="330">
        <v>0.73936750272628138</v>
      </c>
      <c r="K9" s="427">
        <v>0.73969780439153676</v>
      </c>
      <c r="L9" s="433">
        <v>0.64650791699999999</v>
      </c>
      <c r="M9" s="14">
        <f>Lisäosat[[#This Row],[HYTE-kerroin (sis. Kulttuurihyte)]]*Lisäosat[[#This Row],[Asukasmäärä 31.12.2024]]</f>
        <v>1558.0840799699999</v>
      </c>
      <c r="N9" s="427">
        <f>Lisäosat[[#This Row],[HYTE-kerroin (sis. Kulttuurihyte)]]/$N$7</f>
        <v>1.0041719171929671</v>
      </c>
      <c r="O9" s="439">
        <v>0</v>
      </c>
      <c r="P9" s="136">
        <v>4565.6871600000004</v>
      </c>
      <c r="Q9" s="35">
        <v>0</v>
      </c>
      <c r="R9" s="35">
        <v>25064.364222685464</v>
      </c>
      <c r="S9" s="35">
        <v>50167.726062618603</v>
      </c>
      <c r="T9" s="35">
        <v>0</v>
      </c>
      <c r="U9" s="309">
        <f>SUM(P9:T9)</f>
        <v>79797.777445304062</v>
      </c>
      <c r="X9" s="10"/>
      <c r="Y9" s="10"/>
      <c r="Z9" s="108"/>
    </row>
    <row r="10" spans="1:30" x14ac:dyDescent="0.25">
      <c r="A10" s="23">
        <v>10</v>
      </c>
      <c r="B10" s="193" t="s">
        <v>14</v>
      </c>
      <c r="C10" s="407">
        <v>10780</v>
      </c>
      <c r="D10" s="412">
        <v>0.54486666666666661</v>
      </c>
      <c r="E10" s="418">
        <v>0</v>
      </c>
      <c r="F10" s="155">
        <v>1</v>
      </c>
      <c r="G10" s="419">
        <v>9.2764378478664189E-5</v>
      </c>
      <c r="H10" s="256">
        <v>3833</v>
      </c>
      <c r="I10" s="14">
        <v>4031</v>
      </c>
      <c r="J10" s="330">
        <v>0.9508806747705284</v>
      </c>
      <c r="K10" s="427">
        <v>0.95130546686536321</v>
      </c>
      <c r="L10" s="433">
        <v>0.57702028500000002</v>
      </c>
      <c r="M10" s="14">
        <f>Lisäosat[[#This Row],[HYTE-kerroin (sis. Kulttuurihyte)]]*Lisäosat[[#This Row],[Asukasmäärä 31.12.2024]]</f>
        <v>6220.2786722999999</v>
      </c>
      <c r="N10" s="427">
        <f>Lisäosat[[#This Row],[HYTE-kerroin (sis. Kulttuurihyte)]]/$N$7</f>
        <v>0.89624202675878806</v>
      </c>
      <c r="O10" s="439">
        <v>0</v>
      </c>
      <c r="P10" s="136">
        <v>394592.65794666664</v>
      </c>
      <c r="Q10" s="35">
        <v>0</v>
      </c>
      <c r="R10" s="35">
        <v>144186.32543528915</v>
      </c>
      <c r="S10" s="35">
        <v>200282.6679745703</v>
      </c>
      <c r="T10" s="35">
        <v>0</v>
      </c>
      <c r="U10" s="309">
        <f t="shared" ref="U10:U72" si="1">SUM(P10:T10)</f>
        <v>739061.65135652607</v>
      </c>
      <c r="X10" s="10"/>
      <c r="Y10" s="10"/>
      <c r="Z10" s="108"/>
    </row>
    <row r="11" spans="1:30" x14ac:dyDescent="0.25">
      <c r="A11" s="23">
        <v>16</v>
      </c>
      <c r="B11" s="193" t="s">
        <v>15</v>
      </c>
      <c r="C11" s="407">
        <v>7889</v>
      </c>
      <c r="D11" s="412">
        <v>0</v>
      </c>
      <c r="E11" s="418">
        <v>0</v>
      </c>
      <c r="F11" s="155">
        <v>2</v>
      </c>
      <c r="G11" s="419">
        <v>2.535175560907593E-4</v>
      </c>
      <c r="H11" s="256">
        <v>2108</v>
      </c>
      <c r="I11" s="14">
        <v>2816</v>
      </c>
      <c r="J11" s="330">
        <v>0.74857954545454541</v>
      </c>
      <c r="K11" s="427">
        <v>0.74891396246574493</v>
      </c>
      <c r="L11" s="433">
        <v>0.66268737499999997</v>
      </c>
      <c r="M11" s="14">
        <f>Lisäosat[[#This Row],[HYTE-kerroin (sis. Kulttuurihyte)]]*Lisäosat[[#This Row],[Asukasmäärä 31.12.2024]]</f>
        <v>5227.9407013749997</v>
      </c>
      <c r="N11" s="427">
        <f>Lisäosat[[#This Row],[HYTE-kerroin (sis. Kulttuurihyte)]]/$N$7</f>
        <v>1.0293022472814122</v>
      </c>
      <c r="O11" s="439">
        <v>0</v>
      </c>
      <c r="P11" s="136">
        <v>0</v>
      </c>
      <c r="Q11" s="35">
        <v>0</v>
      </c>
      <c r="R11" s="35">
        <v>83069.0424334852</v>
      </c>
      <c r="S11" s="35">
        <v>168331.02933908746</v>
      </c>
      <c r="T11" s="35">
        <v>0</v>
      </c>
      <c r="U11" s="309">
        <f t="shared" si="1"/>
        <v>251400.07177257264</v>
      </c>
      <c r="X11" s="10"/>
      <c r="Y11" s="10"/>
      <c r="Z11" s="108"/>
    </row>
    <row r="12" spans="1:30" x14ac:dyDescent="0.25">
      <c r="A12" s="23">
        <v>18</v>
      </c>
      <c r="B12" s="193" t="s">
        <v>16</v>
      </c>
      <c r="C12" s="407">
        <v>4651</v>
      </c>
      <c r="D12" s="412">
        <v>0</v>
      </c>
      <c r="E12" s="418">
        <v>0</v>
      </c>
      <c r="F12" s="155">
        <v>0</v>
      </c>
      <c r="G12" s="419">
        <v>0</v>
      </c>
      <c r="H12" s="256">
        <v>1273</v>
      </c>
      <c r="I12" s="14">
        <v>2195</v>
      </c>
      <c r="J12" s="330">
        <v>0.57995444191343959</v>
      </c>
      <c r="K12" s="427">
        <v>0.58021352811513216</v>
      </c>
      <c r="L12" s="433">
        <v>0.593885671</v>
      </c>
      <c r="M12" s="14">
        <f>Lisäosat[[#This Row],[HYTE-kerroin (sis. Kulttuurihyte)]]*Lisäosat[[#This Row],[Asukasmäärä 31.12.2024]]</f>
        <v>2762.1622558210001</v>
      </c>
      <c r="N12" s="427">
        <f>Lisäosat[[#This Row],[HYTE-kerroin (sis. Kulttuurihyte)]]/$N$7</f>
        <v>0.92243775700197916</v>
      </c>
      <c r="O12" s="439">
        <v>0</v>
      </c>
      <c r="P12" s="136">
        <v>0</v>
      </c>
      <c r="Q12" s="35">
        <v>0</v>
      </c>
      <c r="R12" s="35">
        <v>37941.938056844527</v>
      </c>
      <c r="S12" s="35">
        <v>88937.048502029938</v>
      </c>
      <c r="T12" s="35">
        <v>0</v>
      </c>
      <c r="U12" s="309">
        <f t="shared" si="1"/>
        <v>126878.98655887446</v>
      </c>
      <c r="X12" s="10"/>
      <c r="Y12" s="10"/>
      <c r="Z12" s="108"/>
    </row>
    <row r="13" spans="1:30" x14ac:dyDescent="0.25">
      <c r="A13" s="23">
        <v>19</v>
      </c>
      <c r="B13" s="193" t="s">
        <v>17</v>
      </c>
      <c r="C13" s="407">
        <v>3966</v>
      </c>
      <c r="D13" s="412">
        <v>0</v>
      </c>
      <c r="E13" s="418">
        <v>0</v>
      </c>
      <c r="F13" s="155">
        <v>0</v>
      </c>
      <c r="G13" s="419">
        <v>0</v>
      </c>
      <c r="H13" s="256">
        <v>1139</v>
      </c>
      <c r="I13" s="14">
        <v>1789</v>
      </c>
      <c r="J13" s="330">
        <v>0.6366685299049748</v>
      </c>
      <c r="K13" s="427">
        <v>0.63695295229961335</v>
      </c>
      <c r="L13" s="433">
        <v>0.53011820099999996</v>
      </c>
      <c r="M13" s="14">
        <f>Lisäosat[[#This Row],[HYTE-kerroin (sis. Kulttuurihyte)]]*Lisäosat[[#This Row],[Asukasmäärä 31.12.2024]]</f>
        <v>2102.4487851659997</v>
      </c>
      <c r="N13" s="427">
        <f>Lisäosat[[#This Row],[HYTE-kerroin (sis. Kulttuurihyte)]]/$N$7</f>
        <v>0.82339256216263268</v>
      </c>
      <c r="O13" s="439">
        <v>9.2730842203081476E-2</v>
      </c>
      <c r="P13" s="136">
        <v>0</v>
      </c>
      <c r="Q13" s="35">
        <v>0</v>
      </c>
      <c r="R13" s="35">
        <v>35517.745048012948</v>
      </c>
      <c r="S13" s="35">
        <v>67695.367708862032</v>
      </c>
      <c r="T13" s="35">
        <v>4041.7980167498581</v>
      </c>
      <c r="U13" s="309">
        <f t="shared" si="1"/>
        <v>107254.91077362484</v>
      </c>
      <c r="X13" s="10"/>
      <c r="Y13" s="10"/>
      <c r="Z13" s="108"/>
    </row>
    <row r="14" spans="1:30" x14ac:dyDescent="0.25">
      <c r="A14" s="23">
        <v>20</v>
      </c>
      <c r="B14" s="193" t="s">
        <v>18</v>
      </c>
      <c r="C14" s="407">
        <v>16387</v>
      </c>
      <c r="D14" s="412">
        <v>0</v>
      </c>
      <c r="E14" s="418">
        <v>0</v>
      </c>
      <c r="F14" s="155">
        <v>0</v>
      </c>
      <c r="G14" s="419">
        <v>0</v>
      </c>
      <c r="H14" s="256">
        <v>4451</v>
      </c>
      <c r="I14" s="14">
        <v>6856</v>
      </c>
      <c r="J14" s="330">
        <v>0.64921236872812138</v>
      </c>
      <c r="K14" s="427">
        <v>0.64950239490009221</v>
      </c>
      <c r="L14" s="433">
        <v>0.57063567299999995</v>
      </c>
      <c r="M14" s="14">
        <f>Lisäosat[[#This Row],[HYTE-kerroin (sis. Kulttuurihyte)]]*Lisäosat[[#This Row],[Asukasmäärä 31.12.2024]]</f>
        <v>9351.0067734509994</v>
      </c>
      <c r="N14" s="427">
        <f>Lisäosat[[#This Row],[HYTE-kerroin (sis. Kulttuurihyte)]]/$N$7</f>
        <v>0.88632529116439118</v>
      </c>
      <c r="O14" s="439">
        <v>0</v>
      </c>
      <c r="P14" s="136">
        <v>0</v>
      </c>
      <c r="Q14" s="35">
        <v>0</v>
      </c>
      <c r="R14" s="35">
        <v>149646.14417790304</v>
      </c>
      <c r="S14" s="35">
        <v>301086.92608502455</v>
      </c>
      <c r="T14" s="35">
        <v>0</v>
      </c>
      <c r="U14" s="309">
        <f t="shared" si="1"/>
        <v>450733.07026292756</v>
      </c>
      <c r="X14" s="10"/>
      <c r="Y14" s="10"/>
      <c r="Z14" s="108"/>
    </row>
    <row r="15" spans="1:30" x14ac:dyDescent="0.25">
      <c r="A15" s="23">
        <v>46</v>
      </c>
      <c r="B15" s="193" t="s">
        <v>19</v>
      </c>
      <c r="C15" s="407">
        <v>1288</v>
      </c>
      <c r="D15" s="412">
        <v>1.2921</v>
      </c>
      <c r="E15" s="418">
        <v>0</v>
      </c>
      <c r="F15" s="155">
        <v>0</v>
      </c>
      <c r="G15" s="419">
        <v>0</v>
      </c>
      <c r="H15" s="256">
        <v>362</v>
      </c>
      <c r="I15" s="14">
        <v>436</v>
      </c>
      <c r="J15" s="330">
        <v>0.83027522935779818</v>
      </c>
      <c r="K15" s="427">
        <v>0.83064614272613801</v>
      </c>
      <c r="L15" s="433">
        <v>0.48742300399999999</v>
      </c>
      <c r="M15" s="14">
        <f>Lisäosat[[#This Row],[HYTE-kerroin (sis. Kulttuurihyte)]]*Lisäosat[[#This Row],[Asukasmäärä 31.12.2024]]</f>
        <v>627.80082915200001</v>
      </c>
      <c r="N15" s="427">
        <f>Lisäosat[[#This Row],[HYTE-kerroin (sis. Kulttuurihyte)]]/$N$7</f>
        <v>0.75707733740039451</v>
      </c>
      <c r="O15" s="439">
        <v>0</v>
      </c>
      <c r="P15" s="136">
        <v>167703.93309600002</v>
      </c>
      <c r="Q15" s="35">
        <v>0</v>
      </c>
      <c r="R15" s="35">
        <v>15042.403579547596</v>
      </c>
      <c r="S15" s="35">
        <v>20214.14660715151</v>
      </c>
      <c r="T15" s="35">
        <v>0</v>
      </c>
      <c r="U15" s="309">
        <f t="shared" si="1"/>
        <v>202960.48328269913</v>
      </c>
      <c r="X15" s="10"/>
      <c r="Y15" s="10"/>
      <c r="Z15" s="108"/>
    </row>
    <row r="16" spans="1:30" x14ac:dyDescent="0.25">
      <c r="A16" s="23">
        <v>47</v>
      </c>
      <c r="B16" s="193" t="s">
        <v>20</v>
      </c>
      <c r="C16" s="407">
        <v>1762</v>
      </c>
      <c r="D16" s="412">
        <v>1.9494500000000001</v>
      </c>
      <c r="E16" s="418">
        <v>1</v>
      </c>
      <c r="F16" s="155">
        <v>183</v>
      </c>
      <c r="G16" s="419">
        <v>0.10385925085130533</v>
      </c>
      <c r="H16" s="256">
        <v>642</v>
      </c>
      <c r="I16" s="14">
        <v>766</v>
      </c>
      <c r="J16" s="330">
        <v>0.83812010443864227</v>
      </c>
      <c r="K16" s="427">
        <v>0.83849452239068822</v>
      </c>
      <c r="L16" s="433">
        <v>0.45930425800000002</v>
      </c>
      <c r="M16" s="14">
        <f>Lisäosat[[#This Row],[HYTE-kerroin (sis. Kulttuurihyte)]]*Lisäosat[[#This Row],[Asukasmäärä 31.12.2024]]</f>
        <v>809.29410259600002</v>
      </c>
      <c r="N16" s="427">
        <f>Lisäosat[[#This Row],[HYTE-kerroin (sis. Kulttuurihyte)]]/$N$7</f>
        <v>0.71340261302748009</v>
      </c>
      <c r="O16" s="439">
        <v>0</v>
      </c>
      <c r="P16" s="136">
        <v>692275.97358600015</v>
      </c>
      <c r="Q16" s="35">
        <v>179742.6</v>
      </c>
      <c r="R16" s="35">
        <v>20772.628519240639</v>
      </c>
      <c r="S16" s="35">
        <v>26057.929328121125</v>
      </c>
      <c r="T16" s="35">
        <v>0</v>
      </c>
      <c r="U16" s="309">
        <f t="shared" si="1"/>
        <v>918849.13143336191</v>
      </c>
      <c r="X16" s="10"/>
      <c r="Y16" s="10"/>
      <c r="Z16" s="108"/>
    </row>
    <row r="17" spans="1:26" x14ac:dyDescent="0.25">
      <c r="A17" s="23">
        <v>49</v>
      </c>
      <c r="B17" s="193" t="s">
        <v>21</v>
      </c>
      <c r="C17" s="407">
        <v>320931</v>
      </c>
      <c r="D17" s="412">
        <v>0</v>
      </c>
      <c r="E17" s="418">
        <v>0</v>
      </c>
      <c r="F17" s="155">
        <v>13</v>
      </c>
      <c r="G17" s="419">
        <v>4.0507149511888849E-5</v>
      </c>
      <c r="H17" s="256">
        <v>138103</v>
      </c>
      <c r="I17" s="14">
        <v>149683</v>
      </c>
      <c r="J17" s="330">
        <v>0.92263650514754514</v>
      </c>
      <c r="K17" s="427">
        <v>0.92304867957088932</v>
      </c>
      <c r="L17" s="433">
        <v>0.68086432399999997</v>
      </c>
      <c r="M17" s="14">
        <f>Lisäosat[[#This Row],[HYTE-kerroin (sis. Kulttuurihyte)]]*Lisäosat[[#This Row],[Asukasmäärä 31.12.2024]]</f>
        <v>218510.46836564399</v>
      </c>
      <c r="N17" s="427">
        <f>Lisäosat[[#This Row],[HYTE-kerroin (sis. Kulttuurihyte)]]/$N$7</f>
        <v>1.0575351292710828</v>
      </c>
      <c r="O17" s="439">
        <v>2.6019957324882195</v>
      </c>
      <c r="P17" s="136">
        <v>0</v>
      </c>
      <c r="Q17" s="35">
        <v>0</v>
      </c>
      <c r="R17" s="35">
        <v>4165063.1971141133</v>
      </c>
      <c r="S17" s="35">
        <v>7035675.0702395895</v>
      </c>
      <c r="T17" s="35">
        <v>9177321.4057307132</v>
      </c>
      <c r="U17" s="309">
        <f t="shared" si="1"/>
        <v>20378059.673084415</v>
      </c>
      <c r="X17" s="10"/>
      <c r="Y17" s="10"/>
      <c r="Z17" s="108"/>
    </row>
    <row r="18" spans="1:26" x14ac:dyDescent="0.25">
      <c r="A18" s="23">
        <v>50</v>
      </c>
      <c r="B18" s="193" t="s">
        <v>22</v>
      </c>
      <c r="C18" s="407">
        <v>11084</v>
      </c>
      <c r="D18" s="412">
        <v>0</v>
      </c>
      <c r="E18" s="418">
        <v>0</v>
      </c>
      <c r="F18" s="155">
        <v>0</v>
      </c>
      <c r="G18" s="419">
        <v>0</v>
      </c>
      <c r="H18" s="256">
        <v>3951</v>
      </c>
      <c r="I18" s="14">
        <v>4701</v>
      </c>
      <c r="J18" s="330">
        <v>0.84045947670708365</v>
      </c>
      <c r="K18" s="427">
        <v>0.84083493973962486</v>
      </c>
      <c r="L18" s="433">
        <v>0.48453376799999998</v>
      </c>
      <c r="M18" s="14">
        <f>Lisäosat[[#This Row],[HYTE-kerroin (sis. Kulttuurihyte)]]*Lisäosat[[#This Row],[Asukasmäärä 31.12.2024]]</f>
        <v>5370.5722845119999</v>
      </c>
      <c r="N18" s="427">
        <f>Lisäosat[[#This Row],[HYTE-kerroin (sis. Kulttuurihyte)]]/$N$7</f>
        <v>0.75258970534353464</v>
      </c>
      <c r="O18" s="439">
        <v>0</v>
      </c>
      <c r="P18" s="136">
        <v>0</v>
      </c>
      <c r="Q18" s="35">
        <v>0</v>
      </c>
      <c r="R18" s="35">
        <v>131036.59147736047</v>
      </c>
      <c r="S18" s="35">
        <v>172923.53001519502</v>
      </c>
      <c r="T18" s="35">
        <v>0</v>
      </c>
      <c r="U18" s="309">
        <f t="shared" si="1"/>
        <v>303960.12149255548</v>
      </c>
      <c r="X18" s="10"/>
      <c r="Y18" s="10"/>
      <c r="Z18" s="108"/>
    </row>
    <row r="19" spans="1:26" x14ac:dyDescent="0.25">
      <c r="A19" s="23">
        <v>51</v>
      </c>
      <c r="B19" s="193" t="s">
        <v>23</v>
      </c>
      <c r="C19" s="407">
        <v>9052</v>
      </c>
      <c r="D19" s="412">
        <v>0</v>
      </c>
      <c r="E19" s="418">
        <v>0</v>
      </c>
      <c r="F19" s="155">
        <v>0</v>
      </c>
      <c r="G19" s="419">
        <v>0</v>
      </c>
      <c r="H19" s="256">
        <v>3757</v>
      </c>
      <c r="I19" s="14">
        <v>3825</v>
      </c>
      <c r="J19" s="330">
        <v>0.98222222222222222</v>
      </c>
      <c r="K19" s="427">
        <v>0.98266101569698894</v>
      </c>
      <c r="L19" s="433">
        <v>0.675385915</v>
      </c>
      <c r="M19" s="14">
        <f>Lisäosat[[#This Row],[HYTE-kerroin (sis. Kulttuurihyte)]]*Lisäosat[[#This Row],[Asukasmäärä 31.12.2024]]</f>
        <v>6113.5933025800005</v>
      </c>
      <c r="N19" s="427">
        <f>Lisäosat[[#This Row],[HYTE-kerroin (sis. Kulttuurihyte)]]/$N$7</f>
        <v>1.0490259303517182</v>
      </c>
      <c r="O19" s="439">
        <v>0</v>
      </c>
      <c r="P19" s="136">
        <v>0</v>
      </c>
      <c r="Q19" s="35">
        <v>0</v>
      </c>
      <c r="R19" s="35">
        <v>125064.36804809335</v>
      </c>
      <c r="S19" s="35">
        <v>196847.57581760202</v>
      </c>
      <c r="T19" s="35">
        <v>0</v>
      </c>
      <c r="U19" s="309">
        <f t="shared" si="1"/>
        <v>321911.94386569539</v>
      </c>
      <c r="X19" s="10"/>
      <c r="Y19" s="10"/>
      <c r="Z19" s="108"/>
    </row>
    <row r="20" spans="1:26" x14ac:dyDescent="0.25">
      <c r="A20" s="23">
        <v>52</v>
      </c>
      <c r="B20" s="193" t="s">
        <v>24</v>
      </c>
      <c r="C20" s="407">
        <v>2272</v>
      </c>
      <c r="D20" s="412">
        <v>0.77395000000000003</v>
      </c>
      <c r="E20" s="418">
        <v>0</v>
      </c>
      <c r="F20" s="155">
        <v>0</v>
      </c>
      <c r="G20" s="419">
        <v>0</v>
      </c>
      <c r="H20" s="256">
        <v>853</v>
      </c>
      <c r="I20" s="14">
        <v>901</v>
      </c>
      <c r="J20" s="330">
        <v>0.94672586015538296</v>
      </c>
      <c r="K20" s="427">
        <v>0.94714879614729042</v>
      </c>
      <c r="L20" s="433">
        <v>0.56345621000000001</v>
      </c>
      <c r="M20" s="14">
        <f>Lisäosat[[#This Row],[HYTE-kerroin (sis. Kulttuurihyte)]]*Lisäosat[[#This Row],[Asukasmäärä 31.12.2024]]</f>
        <v>1280.1725091200001</v>
      </c>
      <c r="N20" s="427">
        <f>Lisäosat[[#This Row],[HYTE-kerroin (sis. Kulttuurihyte)]]/$N$7</f>
        <v>0.87517397354622517</v>
      </c>
      <c r="O20" s="439">
        <v>0</v>
      </c>
      <c r="P20" s="136">
        <v>118130.27939200003</v>
      </c>
      <c r="Q20" s="35">
        <v>0</v>
      </c>
      <c r="R20" s="35">
        <v>30256.024231743813</v>
      </c>
      <c r="S20" s="35">
        <v>41219.433903505298</v>
      </c>
      <c r="T20" s="35">
        <v>0</v>
      </c>
      <c r="U20" s="309">
        <f t="shared" si="1"/>
        <v>189605.73752724915</v>
      </c>
      <c r="X20" s="10"/>
      <c r="Y20" s="10"/>
      <c r="Z20" s="108"/>
    </row>
    <row r="21" spans="1:26" x14ac:dyDescent="0.25">
      <c r="A21" s="23">
        <v>61</v>
      </c>
      <c r="B21" s="193" t="s">
        <v>25</v>
      </c>
      <c r="C21" s="407">
        <v>16478</v>
      </c>
      <c r="D21" s="412">
        <v>0</v>
      </c>
      <c r="E21" s="418">
        <v>0</v>
      </c>
      <c r="F21" s="155">
        <v>0</v>
      </c>
      <c r="G21" s="419">
        <v>0</v>
      </c>
      <c r="H21" s="256">
        <v>7395</v>
      </c>
      <c r="I21" s="14">
        <v>5984</v>
      </c>
      <c r="J21" s="330">
        <v>1.2357954545454546</v>
      </c>
      <c r="K21" s="427">
        <v>1.2363475281692564</v>
      </c>
      <c r="L21" s="433">
        <v>0.53108852100000004</v>
      </c>
      <c r="M21" s="14">
        <f>Lisäosat[[#This Row],[HYTE-kerroin (sis. Kulttuurihyte)]]*Lisäosat[[#This Row],[Asukasmäärä 31.12.2024]]</f>
        <v>8751.276649038</v>
      </c>
      <c r="N21" s="427">
        <f>Lisäosat[[#This Row],[HYTE-kerroin (sis. Kulttuurihyte)]]/$N$7</f>
        <v>0.82489968693105331</v>
      </c>
      <c r="O21" s="439">
        <v>0</v>
      </c>
      <c r="P21" s="136">
        <v>0</v>
      </c>
      <c r="Q21" s="35">
        <v>0</v>
      </c>
      <c r="R21" s="35">
        <v>286437.83604257251</v>
      </c>
      <c r="S21" s="35">
        <v>281776.60966511036</v>
      </c>
      <c r="T21" s="35">
        <v>0</v>
      </c>
      <c r="U21" s="309">
        <f t="shared" si="1"/>
        <v>568214.44570768287</v>
      </c>
      <c r="X21" s="10"/>
      <c r="Y21" s="10"/>
      <c r="Z21" s="108"/>
    </row>
    <row r="22" spans="1:26" x14ac:dyDescent="0.25">
      <c r="A22" s="23">
        <v>69</v>
      </c>
      <c r="B22" s="193" t="s">
        <v>26</v>
      </c>
      <c r="C22" s="407">
        <v>6492</v>
      </c>
      <c r="D22" s="412">
        <v>0.78915000000000002</v>
      </c>
      <c r="E22" s="418">
        <v>0</v>
      </c>
      <c r="F22" s="155">
        <v>0</v>
      </c>
      <c r="G22" s="419">
        <v>0</v>
      </c>
      <c r="H22" s="256">
        <v>2615</v>
      </c>
      <c r="I22" s="14">
        <v>2520</v>
      </c>
      <c r="J22" s="330">
        <v>1.0376984126984128</v>
      </c>
      <c r="K22" s="427">
        <v>1.0381619893534366</v>
      </c>
      <c r="L22" s="433">
        <v>0.49919179499999999</v>
      </c>
      <c r="M22" s="14">
        <f>Lisäosat[[#This Row],[HYTE-kerroin (sis. Kulttuurihyte)]]*Lisäosat[[#This Row],[Asukasmäärä 31.12.2024]]</f>
        <v>3240.75313314</v>
      </c>
      <c r="N22" s="427">
        <f>Lisäosat[[#This Row],[HYTE-kerroin (sis. Kulttuurihyte)]]/$N$7</f>
        <v>0.77535691157228104</v>
      </c>
      <c r="O22" s="439">
        <v>0</v>
      </c>
      <c r="P22" s="136">
        <v>344174.009724</v>
      </c>
      <c r="Q22" s="35">
        <v>0</v>
      </c>
      <c r="R22" s="35">
        <v>94760.851746448097</v>
      </c>
      <c r="S22" s="35">
        <v>104346.88185959187</v>
      </c>
      <c r="T22" s="35">
        <v>0</v>
      </c>
      <c r="U22" s="309">
        <f t="shared" si="1"/>
        <v>543281.74333004002</v>
      </c>
      <c r="X22" s="10"/>
      <c r="Y22" s="10"/>
      <c r="Z22" s="108"/>
    </row>
    <row r="23" spans="1:26" x14ac:dyDescent="0.25">
      <c r="A23" s="23">
        <v>71</v>
      </c>
      <c r="B23" s="193" t="s">
        <v>27</v>
      </c>
      <c r="C23" s="407">
        <v>6365</v>
      </c>
      <c r="D23" s="412">
        <v>0.6731166666666667</v>
      </c>
      <c r="E23" s="418">
        <v>0</v>
      </c>
      <c r="F23" s="155">
        <v>2</v>
      </c>
      <c r="G23" s="419">
        <v>3.1421838177533385E-4</v>
      </c>
      <c r="H23" s="256">
        <v>2511</v>
      </c>
      <c r="I23" s="14">
        <v>2414</v>
      </c>
      <c r="J23" s="330">
        <v>1.040182270091135</v>
      </c>
      <c r="K23" s="427">
        <v>1.0406469563732794</v>
      </c>
      <c r="L23" s="433">
        <v>0.46199522300000001</v>
      </c>
      <c r="M23" s="14">
        <f>Lisäosat[[#This Row],[HYTE-kerroin (sis. Kulttuurihyte)]]*Lisäosat[[#This Row],[Asukasmäärä 31.12.2024]]</f>
        <v>2940.5995943950002</v>
      </c>
      <c r="N23" s="427">
        <f>Lisäosat[[#This Row],[HYTE-kerroin (sis. Kulttuurihyte)]]/$N$7</f>
        <v>0.71758228571530769</v>
      </c>
      <c r="O23" s="439">
        <v>0</v>
      </c>
      <c r="P23" s="136">
        <v>287825.15784833336</v>
      </c>
      <c r="Q23" s="35">
        <v>0</v>
      </c>
      <c r="R23" s="35">
        <v>93129.473355061898</v>
      </c>
      <c r="S23" s="35">
        <v>94682.435183020556</v>
      </c>
      <c r="T23" s="35">
        <v>0</v>
      </c>
      <c r="U23" s="309">
        <f t="shared" si="1"/>
        <v>475637.0663864158</v>
      </c>
      <c r="X23" s="10"/>
      <c r="Y23" s="10"/>
      <c r="Z23" s="108"/>
    </row>
    <row r="24" spans="1:26" x14ac:dyDescent="0.25">
      <c r="A24" s="23">
        <v>72</v>
      </c>
      <c r="B24" s="193" t="s">
        <v>28</v>
      </c>
      <c r="C24" s="407">
        <v>927</v>
      </c>
      <c r="D24" s="412">
        <v>0.99881666666666669</v>
      </c>
      <c r="E24" s="418">
        <v>0</v>
      </c>
      <c r="F24" s="155">
        <v>0</v>
      </c>
      <c r="G24" s="419">
        <v>0</v>
      </c>
      <c r="H24" s="256">
        <v>220</v>
      </c>
      <c r="I24" s="14">
        <v>324</v>
      </c>
      <c r="J24" s="330">
        <v>0.67901234567901236</v>
      </c>
      <c r="K24" s="427">
        <v>0.67931568455674196</v>
      </c>
      <c r="L24" s="433">
        <v>0.66172009099999995</v>
      </c>
      <c r="M24" s="14">
        <f>Lisäosat[[#This Row],[HYTE-kerroin (sis. Kulttuurihyte)]]*Lisäosat[[#This Row],[Asukasmäärä 31.12.2024]]</f>
        <v>613.414524357</v>
      </c>
      <c r="N24" s="427">
        <f>Lisäosat[[#This Row],[HYTE-kerroin (sis. Kulttuurihyte)]]/$N$7</f>
        <v>1.0277998381024847</v>
      </c>
      <c r="O24" s="439">
        <v>0</v>
      </c>
      <c r="P24" s="136">
        <v>62202.166899000003</v>
      </c>
      <c r="Q24" s="35">
        <v>0</v>
      </c>
      <c r="R24" s="35">
        <v>8853.9424925524436</v>
      </c>
      <c r="S24" s="35">
        <v>19750.9314268624</v>
      </c>
      <c r="T24" s="35">
        <v>0</v>
      </c>
      <c r="U24" s="309">
        <f t="shared" si="1"/>
        <v>90807.040818414855</v>
      </c>
      <c r="X24" s="10"/>
      <c r="Y24" s="10"/>
      <c r="Z24" s="108"/>
    </row>
    <row r="25" spans="1:26" x14ac:dyDescent="0.25">
      <c r="A25" s="23">
        <v>74</v>
      </c>
      <c r="B25" s="193" t="s">
        <v>29</v>
      </c>
      <c r="C25" s="407">
        <v>985</v>
      </c>
      <c r="D25" s="412">
        <v>1.4803000000000002</v>
      </c>
      <c r="E25" s="418">
        <v>0</v>
      </c>
      <c r="F25" s="155">
        <v>0</v>
      </c>
      <c r="G25" s="419">
        <v>0</v>
      </c>
      <c r="H25" s="256">
        <v>325</v>
      </c>
      <c r="I25" s="14">
        <v>369</v>
      </c>
      <c r="J25" s="330">
        <v>0.8807588075880759</v>
      </c>
      <c r="K25" s="427">
        <v>0.88115227375985383</v>
      </c>
      <c r="L25" s="433">
        <v>0.43517858700000001</v>
      </c>
      <c r="M25" s="14">
        <f>Lisäosat[[#This Row],[HYTE-kerroin (sis. Kulttuurihyte)]]*Lisäosat[[#This Row],[Asukasmäärä 31.12.2024]]</f>
        <v>428.650908195</v>
      </c>
      <c r="N25" s="427">
        <f>Lisäosat[[#This Row],[HYTE-kerroin (sis. Kulttuurihyte)]]/$N$7</f>
        <v>0.67593003045795097</v>
      </c>
      <c r="O25" s="439">
        <v>0</v>
      </c>
      <c r="P25" s="136">
        <v>146932.28353500005</v>
      </c>
      <c r="Q25" s="35">
        <v>0</v>
      </c>
      <c r="R25" s="35">
        <v>12203.165954527592</v>
      </c>
      <c r="S25" s="35">
        <v>13801.849088422423</v>
      </c>
      <c r="T25" s="35">
        <v>0</v>
      </c>
      <c r="U25" s="309">
        <f t="shared" si="1"/>
        <v>172937.29857795007</v>
      </c>
      <c r="X25" s="10"/>
      <c r="Y25" s="10"/>
      <c r="Z25" s="108"/>
    </row>
    <row r="26" spans="1:26" x14ac:dyDescent="0.25">
      <c r="A26" s="23">
        <v>75</v>
      </c>
      <c r="B26" s="193" t="s">
        <v>30</v>
      </c>
      <c r="C26" s="407">
        <v>19311</v>
      </c>
      <c r="D26" s="412">
        <v>0</v>
      </c>
      <c r="E26" s="418">
        <v>0</v>
      </c>
      <c r="F26" s="155">
        <v>0</v>
      </c>
      <c r="G26" s="419">
        <v>0</v>
      </c>
      <c r="H26" s="256">
        <v>6143</v>
      </c>
      <c r="I26" s="14">
        <v>7442</v>
      </c>
      <c r="J26" s="330">
        <v>0.82545014780972858</v>
      </c>
      <c r="K26" s="427">
        <v>0.82581890564314908</v>
      </c>
      <c r="L26" s="433">
        <v>0.60215116899999999</v>
      </c>
      <c r="M26" s="14">
        <f>Lisäosat[[#This Row],[HYTE-kerroin (sis. Kulttuurihyte)]]*Lisäosat[[#This Row],[Asukasmäärä 31.12.2024]]</f>
        <v>11628.141224559</v>
      </c>
      <c r="N26" s="427">
        <f>Lisäosat[[#This Row],[HYTE-kerroin (sis. Kulttuurihyte)]]/$N$7</f>
        <v>0.93527593075819415</v>
      </c>
      <c r="O26" s="439">
        <v>0</v>
      </c>
      <c r="P26" s="136">
        <v>0</v>
      </c>
      <c r="Q26" s="35">
        <v>0</v>
      </c>
      <c r="R26" s="35">
        <v>224220.28774946043</v>
      </c>
      <c r="S26" s="35">
        <v>374406.88283160597</v>
      </c>
      <c r="T26" s="35">
        <v>0</v>
      </c>
      <c r="U26" s="309">
        <f t="shared" si="1"/>
        <v>598627.1705810664</v>
      </c>
      <c r="X26" s="10"/>
      <c r="Y26" s="10"/>
      <c r="Z26" s="108"/>
    </row>
    <row r="27" spans="1:26" x14ac:dyDescent="0.25">
      <c r="A27" s="23">
        <v>77</v>
      </c>
      <c r="B27" s="193" t="s">
        <v>31</v>
      </c>
      <c r="C27" s="407">
        <v>4509</v>
      </c>
      <c r="D27" s="412">
        <v>0.66818333333333335</v>
      </c>
      <c r="E27" s="418">
        <v>0</v>
      </c>
      <c r="F27" s="155">
        <v>0</v>
      </c>
      <c r="G27" s="419">
        <v>0</v>
      </c>
      <c r="H27" s="256">
        <v>1280</v>
      </c>
      <c r="I27" s="14">
        <v>1613</v>
      </c>
      <c r="J27" s="330">
        <v>0.79355238685678864</v>
      </c>
      <c r="K27" s="427">
        <v>0.7939068948299951</v>
      </c>
      <c r="L27" s="433">
        <v>0.57019657199999996</v>
      </c>
      <c r="M27" s="14">
        <f>Lisäosat[[#This Row],[HYTE-kerroin (sis. Kulttuurihyte)]]*Lisäosat[[#This Row],[Asukasmäärä 31.12.2024]]</f>
        <v>2571.016343148</v>
      </c>
      <c r="N27" s="427">
        <f>Lisäosat[[#This Row],[HYTE-kerroin (sis. Kulttuurihyte)]]/$N$7</f>
        <v>0.88564326874607735</v>
      </c>
      <c r="O27" s="439">
        <v>0</v>
      </c>
      <c r="P27" s="136">
        <v>202402.50050700002</v>
      </c>
      <c r="Q27" s="35">
        <v>0</v>
      </c>
      <c r="R27" s="35">
        <v>50330.950214365577</v>
      </c>
      <c r="S27" s="35">
        <v>82782.466789627782</v>
      </c>
      <c r="T27" s="35">
        <v>0</v>
      </c>
      <c r="U27" s="309">
        <f t="shared" si="1"/>
        <v>335515.91751099337</v>
      </c>
      <c r="X27" s="10"/>
      <c r="Y27" s="10"/>
      <c r="Z27" s="108"/>
    </row>
    <row r="28" spans="1:26" x14ac:dyDescent="0.25">
      <c r="A28" s="23">
        <v>78</v>
      </c>
      <c r="B28" s="193" t="s">
        <v>32</v>
      </c>
      <c r="C28" s="407">
        <v>7702</v>
      </c>
      <c r="D28" s="412">
        <v>0.99443333333333328</v>
      </c>
      <c r="E28" s="418">
        <v>0</v>
      </c>
      <c r="F28" s="155">
        <v>1</v>
      </c>
      <c r="G28" s="419">
        <v>1.2983640612827837E-4</v>
      </c>
      <c r="H28" s="256">
        <v>3499</v>
      </c>
      <c r="I28" s="14">
        <v>3064</v>
      </c>
      <c r="J28" s="330">
        <v>1.1419712793733681</v>
      </c>
      <c r="K28" s="427">
        <v>1.142481438413169</v>
      </c>
      <c r="L28" s="433">
        <v>0.53946900200000003</v>
      </c>
      <c r="M28" s="14">
        <f>Lisäosat[[#This Row],[HYTE-kerroin (sis. Kulttuurihyte)]]*Lisäosat[[#This Row],[Asukasmäärä 31.12.2024]]</f>
        <v>4154.9902534040002</v>
      </c>
      <c r="N28" s="427">
        <f>Lisäosat[[#This Row],[HYTE-kerroin (sis. Kulttuurihyte)]]/$N$7</f>
        <v>0.83791645509658419</v>
      </c>
      <c r="O28" s="439">
        <v>0</v>
      </c>
      <c r="P28" s="136">
        <v>514540.05332933337</v>
      </c>
      <c r="Q28" s="35">
        <v>0</v>
      </c>
      <c r="R28" s="35">
        <v>123719.45206353467</v>
      </c>
      <c r="S28" s="35">
        <v>133783.80249520019</v>
      </c>
      <c r="T28" s="35">
        <v>0</v>
      </c>
      <c r="U28" s="309">
        <f t="shared" si="1"/>
        <v>772043.30788806826</v>
      </c>
      <c r="X28" s="10"/>
      <c r="Y28" s="10"/>
      <c r="Z28" s="108"/>
    </row>
    <row r="29" spans="1:26" x14ac:dyDescent="0.25">
      <c r="A29" s="23">
        <v>79</v>
      </c>
      <c r="B29" s="193" t="s">
        <v>33</v>
      </c>
      <c r="C29" s="407">
        <v>6647</v>
      </c>
      <c r="D29" s="412">
        <v>0</v>
      </c>
      <c r="E29" s="418">
        <v>0</v>
      </c>
      <c r="F29" s="155">
        <v>0</v>
      </c>
      <c r="G29" s="419">
        <v>0</v>
      </c>
      <c r="H29" s="256">
        <v>3530</v>
      </c>
      <c r="I29" s="14">
        <v>2476</v>
      </c>
      <c r="J29" s="330">
        <v>1.425686591276252</v>
      </c>
      <c r="K29" s="427">
        <v>1.4263234960002147</v>
      </c>
      <c r="L29" s="433">
        <v>0.53569454900000002</v>
      </c>
      <c r="M29" s="14">
        <f>Lisäosat[[#This Row],[HYTE-kerroin (sis. Kulttuurihyte)]]*Lisäosat[[#This Row],[Asukasmäärä 31.12.2024]]</f>
        <v>3560.7616672030003</v>
      </c>
      <c r="N29" s="427">
        <f>Lisäosat[[#This Row],[HYTE-kerroin (sis. Kulttuurihyte)]]/$N$7</f>
        <v>0.83205388233343458</v>
      </c>
      <c r="O29" s="439">
        <v>0</v>
      </c>
      <c r="P29" s="136">
        <v>0</v>
      </c>
      <c r="Q29" s="35">
        <v>0</v>
      </c>
      <c r="R29" s="35">
        <v>133299.65822746279</v>
      </c>
      <c r="S29" s="35">
        <v>114650.62649119215</v>
      </c>
      <c r="T29" s="35">
        <v>0</v>
      </c>
      <c r="U29" s="309">
        <f t="shared" si="1"/>
        <v>247950.28471865493</v>
      </c>
      <c r="X29" s="10"/>
      <c r="Y29" s="10"/>
      <c r="Z29" s="108"/>
    </row>
    <row r="30" spans="1:26" x14ac:dyDescent="0.25">
      <c r="A30" s="23">
        <v>81</v>
      </c>
      <c r="B30" s="193" t="s">
        <v>34</v>
      </c>
      <c r="C30" s="407">
        <v>2482</v>
      </c>
      <c r="D30" s="412">
        <v>1.0004999999999999</v>
      </c>
      <c r="E30" s="418">
        <v>0</v>
      </c>
      <c r="F30" s="155">
        <v>0</v>
      </c>
      <c r="G30" s="419">
        <v>0</v>
      </c>
      <c r="H30" s="256">
        <v>823</v>
      </c>
      <c r="I30" s="14">
        <v>828</v>
      </c>
      <c r="J30" s="330">
        <v>0.9939613526570048</v>
      </c>
      <c r="K30" s="427">
        <v>0.99440539041734932</v>
      </c>
      <c r="L30" s="433">
        <v>0.66686141600000004</v>
      </c>
      <c r="M30" s="14">
        <f>Lisäosat[[#This Row],[HYTE-kerroin (sis. Kulttuurihyte)]]*Lisäosat[[#This Row],[Asukasmäärä 31.12.2024]]</f>
        <v>1655.150034512</v>
      </c>
      <c r="N30" s="427">
        <f>Lisäosat[[#This Row],[HYTE-kerroin (sis. Kulttuurihyte)]]/$N$7</f>
        <v>1.0357854699043645</v>
      </c>
      <c r="O30" s="439">
        <v>0</v>
      </c>
      <c r="P30" s="136">
        <v>250236.19557000004</v>
      </c>
      <c r="Q30" s="35">
        <v>0</v>
      </c>
      <c r="R30" s="35">
        <v>34701.685356963004</v>
      </c>
      <c r="S30" s="35">
        <v>53293.088987553572</v>
      </c>
      <c r="T30" s="35">
        <v>0</v>
      </c>
      <c r="U30" s="309">
        <f t="shared" si="1"/>
        <v>338230.96991451661</v>
      </c>
      <c r="X30" s="10"/>
      <c r="Y30" s="10"/>
      <c r="Z30" s="108"/>
    </row>
    <row r="31" spans="1:26" x14ac:dyDescent="0.25">
      <c r="A31" s="23">
        <v>82</v>
      </c>
      <c r="B31" s="193" t="s">
        <v>35</v>
      </c>
      <c r="C31" s="407">
        <v>9361</v>
      </c>
      <c r="D31" s="412">
        <v>0</v>
      </c>
      <c r="E31" s="418">
        <v>0</v>
      </c>
      <c r="F31" s="155">
        <v>0</v>
      </c>
      <c r="G31" s="419">
        <v>0</v>
      </c>
      <c r="H31" s="256">
        <v>2777</v>
      </c>
      <c r="I31" s="14">
        <v>4151</v>
      </c>
      <c r="J31" s="330">
        <v>0.66899542278968926</v>
      </c>
      <c r="K31" s="427">
        <v>0.66929428675298341</v>
      </c>
      <c r="L31" s="433">
        <v>0.67468125199999995</v>
      </c>
      <c r="M31" s="14">
        <f>Lisäosat[[#This Row],[HYTE-kerroin (sis. Kulttuurihyte)]]*Lisäosat[[#This Row],[Asukasmäärä 31.12.2024]]</f>
        <v>6315.6911999719996</v>
      </c>
      <c r="N31" s="427">
        <f>Lisäosat[[#This Row],[HYTE-kerroin (sis. Kulttuurihyte)]]/$N$7</f>
        <v>1.0479314305365133</v>
      </c>
      <c r="O31" s="439">
        <v>0</v>
      </c>
      <c r="P31" s="136">
        <v>0</v>
      </c>
      <c r="Q31" s="35">
        <v>0</v>
      </c>
      <c r="R31" s="35">
        <v>88089.609285223167</v>
      </c>
      <c r="S31" s="35">
        <v>203354.79329356019</v>
      </c>
      <c r="T31" s="35">
        <v>0</v>
      </c>
      <c r="U31" s="309">
        <f t="shared" si="1"/>
        <v>291444.40257878334</v>
      </c>
      <c r="X31" s="10"/>
      <c r="Y31" s="10"/>
      <c r="Z31" s="108"/>
    </row>
    <row r="32" spans="1:26" x14ac:dyDescent="0.25">
      <c r="A32" s="23">
        <v>86</v>
      </c>
      <c r="B32" s="193" t="s">
        <v>36</v>
      </c>
      <c r="C32" s="407">
        <v>7901</v>
      </c>
      <c r="D32" s="412">
        <v>0</v>
      </c>
      <c r="E32" s="418">
        <v>0</v>
      </c>
      <c r="F32" s="155">
        <v>4</v>
      </c>
      <c r="G32" s="419">
        <v>5.0626502974307052E-4</v>
      </c>
      <c r="H32" s="256">
        <v>1744</v>
      </c>
      <c r="I32" s="14">
        <v>3537</v>
      </c>
      <c r="J32" s="330">
        <v>0.4930732258976534</v>
      </c>
      <c r="K32" s="427">
        <v>0.49329349918124554</v>
      </c>
      <c r="L32" s="433">
        <v>0.57673511899999996</v>
      </c>
      <c r="M32" s="14">
        <f>Lisäosat[[#This Row],[HYTE-kerroin (sis. Kulttuurihyte)]]*Lisäosat[[#This Row],[Asukasmäärä 31.12.2024]]</f>
        <v>4556.7841752189997</v>
      </c>
      <c r="N32" s="427">
        <f>Lisäosat[[#This Row],[HYTE-kerroin (sis. Kulttuurihyte)]]/$N$7</f>
        <v>0.89579909994937312</v>
      </c>
      <c r="O32" s="439">
        <v>0</v>
      </c>
      <c r="P32" s="136">
        <v>0</v>
      </c>
      <c r="Q32" s="35">
        <v>0</v>
      </c>
      <c r="R32" s="35">
        <v>54799.017834656152</v>
      </c>
      <c r="S32" s="35">
        <v>146720.90111675093</v>
      </c>
      <c r="T32" s="35">
        <v>0</v>
      </c>
      <c r="U32" s="309">
        <f t="shared" si="1"/>
        <v>201519.91895140707</v>
      </c>
      <c r="X32" s="10"/>
      <c r="Y32" s="10"/>
      <c r="Z32" s="108"/>
    </row>
    <row r="33" spans="1:26" x14ac:dyDescent="0.25">
      <c r="A33" s="23">
        <v>90</v>
      </c>
      <c r="B33" s="193" t="s">
        <v>37</v>
      </c>
      <c r="C33" s="407">
        <v>2929</v>
      </c>
      <c r="D33" s="412">
        <v>1.6935833333333332</v>
      </c>
      <c r="E33" s="418">
        <v>0</v>
      </c>
      <c r="F33" s="155">
        <v>0</v>
      </c>
      <c r="G33" s="419">
        <v>0</v>
      </c>
      <c r="H33" s="256">
        <v>955</v>
      </c>
      <c r="I33" s="14">
        <v>967</v>
      </c>
      <c r="J33" s="330">
        <v>0.98759048603929678</v>
      </c>
      <c r="K33" s="427">
        <v>0.98803167770775169</v>
      </c>
      <c r="L33" s="433">
        <v>0.55784007599999996</v>
      </c>
      <c r="M33" s="14">
        <f>Lisäosat[[#This Row],[HYTE-kerroin (sis. Kulttuurihyte)]]*Lisäosat[[#This Row],[Asukasmäärä 31.12.2024]]</f>
        <v>1633.9135826039999</v>
      </c>
      <c r="N33" s="427">
        <f>Lisäosat[[#This Row],[HYTE-kerroin (sis. Kulttuurihyte)]]/$N$7</f>
        <v>0.86645085678663147</v>
      </c>
      <c r="O33" s="439">
        <v>0</v>
      </c>
      <c r="P33" s="136">
        <v>999740.29526500008</v>
      </c>
      <c r="Q33" s="35">
        <v>0</v>
      </c>
      <c r="R33" s="35">
        <v>40688.86366312443</v>
      </c>
      <c r="S33" s="35">
        <v>52609.310419016343</v>
      </c>
      <c r="T33" s="35">
        <v>0</v>
      </c>
      <c r="U33" s="309">
        <f t="shared" si="1"/>
        <v>1093038.4693471408</v>
      </c>
      <c r="X33" s="10"/>
      <c r="Y33" s="10"/>
      <c r="Z33" s="108"/>
    </row>
    <row r="34" spans="1:26" x14ac:dyDescent="0.25">
      <c r="A34" s="23">
        <v>91</v>
      </c>
      <c r="B34" s="193" t="s">
        <v>38</v>
      </c>
      <c r="C34" s="407">
        <v>684018</v>
      </c>
      <c r="D34" s="412">
        <v>0</v>
      </c>
      <c r="E34" s="418">
        <v>0</v>
      </c>
      <c r="F34" s="155">
        <v>69</v>
      </c>
      <c r="G34" s="419">
        <v>1.0087453838934063E-4</v>
      </c>
      <c r="H34" s="256">
        <v>430886</v>
      </c>
      <c r="I34" s="14">
        <v>324589</v>
      </c>
      <c r="J34" s="330">
        <v>1.3274818308691916</v>
      </c>
      <c r="K34" s="427">
        <v>1.3280748640464892</v>
      </c>
      <c r="L34" s="433">
        <v>0.71839367399999998</v>
      </c>
      <c r="M34" s="14">
        <f>Lisäosat[[#This Row],[HYTE-kerroin (sis. Kulttuurihyte)]]*Lisäosat[[#This Row],[Asukasmäärä 31.12.2024]]</f>
        <v>491394.204102132</v>
      </c>
      <c r="N34" s="427">
        <f>Lisäosat[[#This Row],[HYTE-kerroin (sis. Kulttuurihyte)]]/$N$7</f>
        <v>1.1158266340609706</v>
      </c>
      <c r="O34" s="439">
        <v>1.2780767317645287</v>
      </c>
      <c r="P34" s="136">
        <v>0</v>
      </c>
      <c r="Q34" s="35">
        <v>0</v>
      </c>
      <c r="R34" s="35">
        <v>12772485.199716242</v>
      </c>
      <c r="S34" s="35">
        <v>15822079.268423636</v>
      </c>
      <c r="T34" s="35">
        <v>9607760.1140901223</v>
      </c>
      <c r="U34" s="309">
        <f t="shared" si="1"/>
        <v>38202324.582230002</v>
      </c>
      <c r="X34" s="10"/>
      <c r="Y34" s="10"/>
      <c r="Z34" s="108"/>
    </row>
    <row r="35" spans="1:26" x14ac:dyDescent="0.25">
      <c r="A35" s="23">
        <v>92</v>
      </c>
      <c r="B35" s="193" t="s">
        <v>39</v>
      </c>
      <c r="C35" s="407">
        <v>251269</v>
      </c>
      <c r="D35" s="412">
        <v>0</v>
      </c>
      <c r="E35" s="418">
        <v>0</v>
      </c>
      <c r="F35" s="155">
        <v>26</v>
      </c>
      <c r="G35" s="419">
        <v>1.0347476210754212E-4</v>
      </c>
      <c r="H35" s="256">
        <v>127410</v>
      </c>
      <c r="I35" s="14">
        <v>117611</v>
      </c>
      <c r="J35" s="330">
        <v>1.08331703667174</v>
      </c>
      <c r="K35" s="427">
        <v>1.0838009927827306</v>
      </c>
      <c r="L35" s="433">
        <v>0.65570863300000004</v>
      </c>
      <c r="M35" s="14">
        <f>Lisäosat[[#This Row],[HYTE-kerroin (sis. Kulttuurihyte)]]*Lisäosat[[#This Row],[Asukasmäärä 31.12.2024]]</f>
        <v>164759.25250527702</v>
      </c>
      <c r="N35" s="427">
        <f>Lisäosat[[#This Row],[HYTE-kerroin (sis. Kulttuurihyte)]]/$N$7</f>
        <v>1.0184626944322319</v>
      </c>
      <c r="O35" s="439">
        <v>1.6536424630491691</v>
      </c>
      <c r="P35" s="136">
        <v>0</v>
      </c>
      <c r="Q35" s="35">
        <v>0</v>
      </c>
      <c r="R35" s="35">
        <v>3828897.8186766664</v>
      </c>
      <c r="S35" s="35">
        <v>5304974.9703659732</v>
      </c>
      <c r="T35" s="35">
        <v>4566444.8776464388</v>
      </c>
      <c r="U35" s="309">
        <f t="shared" si="1"/>
        <v>13700317.666689079</v>
      </c>
      <c r="X35" s="10"/>
      <c r="Y35" s="10"/>
      <c r="Z35" s="108"/>
    </row>
    <row r="36" spans="1:26" x14ac:dyDescent="0.25">
      <c r="A36" s="23">
        <v>97</v>
      </c>
      <c r="B36" s="193" t="s">
        <v>40</v>
      </c>
      <c r="C36" s="407">
        <v>2059</v>
      </c>
      <c r="D36" s="412">
        <v>0.77800000000000002</v>
      </c>
      <c r="E36" s="418">
        <v>0</v>
      </c>
      <c r="F36" s="155">
        <v>0</v>
      </c>
      <c r="G36" s="419">
        <v>0</v>
      </c>
      <c r="H36" s="256">
        <v>497</v>
      </c>
      <c r="I36" s="14">
        <v>720</v>
      </c>
      <c r="J36" s="330">
        <v>0.69027777777777777</v>
      </c>
      <c r="K36" s="427">
        <v>0.69058614932325157</v>
      </c>
      <c r="L36" s="433">
        <v>0.456198039</v>
      </c>
      <c r="M36" s="14">
        <f>Lisäosat[[#This Row],[HYTE-kerroin (sis. Kulttuurihyte)]]*Lisäosat[[#This Row],[Asukasmäärä 31.12.2024]]</f>
        <v>939.31176230100004</v>
      </c>
      <c r="N36" s="427">
        <f>Lisäosat[[#This Row],[HYTE-kerroin (sis. Kulttuurihyte)]]/$N$7</f>
        <v>0.70857795766529186</v>
      </c>
      <c r="O36" s="439">
        <v>0</v>
      </c>
      <c r="P36" s="136">
        <v>107615.77636000002</v>
      </c>
      <c r="Q36" s="35">
        <v>0</v>
      </c>
      <c r="R36" s="35">
        <v>19992.151353279445</v>
      </c>
      <c r="S36" s="35">
        <v>30244.282567484686</v>
      </c>
      <c r="T36" s="35">
        <v>0</v>
      </c>
      <c r="U36" s="309">
        <f t="shared" si="1"/>
        <v>157852.21028076415</v>
      </c>
      <c r="X36" s="10"/>
      <c r="Y36" s="10"/>
      <c r="Z36" s="108"/>
    </row>
    <row r="37" spans="1:26" s="104" customFormat="1" x14ac:dyDescent="0.25">
      <c r="A37" s="124">
        <v>98</v>
      </c>
      <c r="B37" s="124" t="s">
        <v>41</v>
      </c>
      <c r="C37" s="408">
        <v>22849</v>
      </c>
      <c r="D37" s="412">
        <v>0</v>
      </c>
      <c r="E37" s="420">
        <v>0</v>
      </c>
      <c r="F37" s="155">
        <v>3</v>
      </c>
      <c r="G37" s="419">
        <v>1.3129677447590703E-4</v>
      </c>
      <c r="H37" s="269">
        <v>5808</v>
      </c>
      <c r="I37" s="15">
        <v>9470</v>
      </c>
      <c r="J37" s="331">
        <v>0.61330517423442454</v>
      </c>
      <c r="K37" s="427">
        <v>0.61357915939013186</v>
      </c>
      <c r="L37" s="434">
        <v>0.62022813600000004</v>
      </c>
      <c r="M37" s="14">
        <f>Lisäosat[[#This Row],[HYTE-kerroin (sis. Kulttuurihyte)]]*Lisäosat[[#This Row],[Asukasmäärä 31.12.2024]]</f>
        <v>14171.592679464002</v>
      </c>
      <c r="N37" s="427">
        <f>Lisäosat[[#This Row],[HYTE-kerroin (sis. Kulttuurihyte)]]/$N$7</f>
        <v>0.96335351825883431</v>
      </c>
      <c r="O37" s="446">
        <v>0</v>
      </c>
      <c r="P37" s="197">
        <v>0</v>
      </c>
      <c r="Q37" s="159">
        <v>0</v>
      </c>
      <c r="R37" s="159">
        <v>197116.56319344603</v>
      </c>
      <c r="S37" s="159">
        <v>456301.80588717031</v>
      </c>
      <c r="T37" s="159">
        <v>0</v>
      </c>
      <c r="U37" s="309">
        <f t="shared" si="1"/>
        <v>653418.36908061639</v>
      </c>
      <c r="V37" s="59"/>
      <c r="W37" s="59"/>
      <c r="X37" s="109"/>
      <c r="Y37" s="110"/>
      <c r="Z37" s="111"/>
    </row>
    <row r="38" spans="1:26" s="45" customFormat="1" x14ac:dyDescent="0.25">
      <c r="A38" s="127">
        <v>102</v>
      </c>
      <c r="B38" s="124" t="s">
        <v>42</v>
      </c>
      <c r="C38" s="408">
        <v>9555</v>
      </c>
      <c r="D38" s="412">
        <v>0</v>
      </c>
      <c r="E38" s="420">
        <v>0</v>
      </c>
      <c r="F38" s="155">
        <v>0</v>
      </c>
      <c r="G38" s="419">
        <v>0</v>
      </c>
      <c r="H38" s="269">
        <v>3962</v>
      </c>
      <c r="I38" s="15">
        <v>3906</v>
      </c>
      <c r="J38" s="331">
        <v>1.0143369175627239</v>
      </c>
      <c r="K38" s="427">
        <v>1.0147900578099833</v>
      </c>
      <c r="L38" s="434">
        <v>0.55929828400000003</v>
      </c>
      <c r="M38" s="14">
        <f>Lisäosat[[#This Row],[HYTE-kerroin (sis. Kulttuurihyte)]]*Lisäosat[[#This Row],[Asukasmäärä 31.12.2024]]</f>
        <v>5344.0951036200004</v>
      </c>
      <c r="N38" s="427">
        <f>Lisäosat[[#This Row],[HYTE-kerroin (sis. Kulttuurihyte)]]/$N$7</f>
        <v>0.86871578113561854</v>
      </c>
      <c r="O38" s="439">
        <v>0</v>
      </c>
      <c r="P38" s="197">
        <v>0</v>
      </c>
      <c r="Q38" s="159">
        <v>0</v>
      </c>
      <c r="R38" s="159">
        <v>136330.24517338394</v>
      </c>
      <c r="S38" s="159">
        <v>172071.00865580482</v>
      </c>
      <c r="T38" s="159">
        <v>0</v>
      </c>
      <c r="U38" s="309">
        <f t="shared" si="1"/>
        <v>308401.25382918876</v>
      </c>
      <c r="V38" s="44"/>
      <c r="W38" s="44"/>
      <c r="X38" s="110"/>
      <c r="Y38" s="110"/>
      <c r="Z38" s="111"/>
    </row>
    <row r="39" spans="1:26" s="45" customFormat="1" x14ac:dyDescent="0.25">
      <c r="A39" s="127">
        <v>103</v>
      </c>
      <c r="B39" s="124" t="s">
        <v>43</v>
      </c>
      <c r="C39" s="408">
        <v>2094</v>
      </c>
      <c r="D39" s="412">
        <v>0</v>
      </c>
      <c r="E39" s="420">
        <v>0</v>
      </c>
      <c r="F39" s="155">
        <v>0</v>
      </c>
      <c r="G39" s="419">
        <v>0</v>
      </c>
      <c r="H39" s="269">
        <v>497</v>
      </c>
      <c r="I39" s="15">
        <v>821</v>
      </c>
      <c r="J39" s="331">
        <v>0.60535931790499387</v>
      </c>
      <c r="K39" s="427">
        <v>0.60562975336509273</v>
      </c>
      <c r="L39" s="434">
        <v>0.50842494199999999</v>
      </c>
      <c r="M39" s="14">
        <f>Lisäosat[[#This Row],[HYTE-kerroin (sis. Kulttuurihyte)]]*Lisäosat[[#This Row],[Asukasmäärä 31.12.2024]]</f>
        <v>1064.6418285479999</v>
      </c>
      <c r="N39" s="427">
        <f>Lisäosat[[#This Row],[HYTE-kerroin (sis. Kulttuurihyte)]]/$N$7</f>
        <v>0.78969806143435539</v>
      </c>
      <c r="O39" s="439">
        <v>0</v>
      </c>
      <c r="P39" s="197">
        <v>0</v>
      </c>
      <c r="Q39" s="159">
        <v>0</v>
      </c>
      <c r="R39" s="159">
        <v>17830.733171863849</v>
      </c>
      <c r="S39" s="159">
        <v>34279.70306354059</v>
      </c>
      <c r="T39" s="159">
        <v>0</v>
      </c>
      <c r="U39" s="309">
        <f t="shared" si="1"/>
        <v>52110.436235404442</v>
      </c>
      <c r="V39" s="44"/>
      <c r="W39" s="44"/>
      <c r="X39" s="110"/>
      <c r="Y39" s="110"/>
      <c r="Z39" s="111"/>
    </row>
    <row r="40" spans="1:26" s="45" customFormat="1" x14ac:dyDescent="0.25">
      <c r="A40" s="127">
        <v>105</v>
      </c>
      <c r="B40" s="124" t="s">
        <v>44</v>
      </c>
      <c r="C40" s="408">
        <v>2002</v>
      </c>
      <c r="D40" s="412">
        <v>1.7368999999999999</v>
      </c>
      <c r="E40" s="420">
        <v>0</v>
      </c>
      <c r="F40" s="155">
        <v>0</v>
      </c>
      <c r="G40" s="419">
        <v>0</v>
      </c>
      <c r="H40" s="269">
        <v>509</v>
      </c>
      <c r="I40" s="15">
        <v>602</v>
      </c>
      <c r="J40" s="331">
        <v>0.845514950166113</v>
      </c>
      <c r="K40" s="427">
        <v>0.8458926716578048</v>
      </c>
      <c r="L40" s="434">
        <v>0.56433079200000003</v>
      </c>
      <c r="M40" s="14">
        <f>Lisäosat[[#This Row],[HYTE-kerroin (sis. Kulttuurihyte)]]*Lisäosat[[#This Row],[Asukasmäärä 31.12.2024]]</f>
        <v>1129.7902455840001</v>
      </c>
      <c r="N40" s="427">
        <f>Lisäosat[[#This Row],[HYTE-kerroin (sis. Kulttuurihyte)]]/$N$7</f>
        <v>0.87653239571026875</v>
      </c>
      <c r="O40" s="439">
        <v>0</v>
      </c>
      <c r="P40" s="197">
        <v>700809.76165200002</v>
      </c>
      <c r="Q40" s="159">
        <v>0</v>
      </c>
      <c r="R40" s="159">
        <v>23810.288428944492</v>
      </c>
      <c r="S40" s="159">
        <v>36377.374159273895</v>
      </c>
      <c r="T40" s="159">
        <v>0</v>
      </c>
      <c r="U40" s="309">
        <f t="shared" si="1"/>
        <v>760997.42424021848</v>
      </c>
      <c r="V40" s="44"/>
      <c r="W40" s="44"/>
      <c r="X40" s="110"/>
      <c r="Y40" s="110"/>
      <c r="Z40" s="111"/>
    </row>
    <row r="41" spans="1:26" s="45" customFormat="1" x14ac:dyDescent="0.25">
      <c r="A41" s="127">
        <v>106</v>
      </c>
      <c r="B41" s="124" t="s">
        <v>45</v>
      </c>
      <c r="C41" s="408">
        <v>47031</v>
      </c>
      <c r="D41" s="412">
        <v>0</v>
      </c>
      <c r="E41" s="420">
        <v>0</v>
      </c>
      <c r="F41" s="155">
        <v>2</v>
      </c>
      <c r="G41" s="419">
        <v>4.2525142990793309E-5</v>
      </c>
      <c r="H41" s="269">
        <v>19649</v>
      </c>
      <c r="I41" s="15">
        <v>20810</v>
      </c>
      <c r="J41" s="331">
        <v>0.94420951465641523</v>
      </c>
      <c r="K41" s="427">
        <v>0.94463132650761372</v>
      </c>
      <c r="L41" s="434">
        <v>0.59430712900000005</v>
      </c>
      <c r="M41" s="14">
        <f>Lisäosat[[#This Row],[HYTE-kerroin (sis. Kulttuurihyte)]]*Lisäosat[[#This Row],[Asukasmäärä 31.12.2024]]</f>
        <v>27950.858583999001</v>
      </c>
      <c r="N41" s="427">
        <f>Lisäosat[[#This Row],[HYTE-kerroin (sis. Kulttuurihyte)]]/$N$7</f>
        <v>0.92309237588095627</v>
      </c>
      <c r="O41" s="439">
        <v>0.10745609254440014</v>
      </c>
      <c r="P41" s="197">
        <v>0</v>
      </c>
      <c r="Q41" s="159">
        <v>0</v>
      </c>
      <c r="R41" s="159">
        <v>624643.00019273302</v>
      </c>
      <c r="S41" s="159">
        <v>899971.3395980869</v>
      </c>
      <c r="T41" s="159">
        <v>55540.904698127953</v>
      </c>
      <c r="U41" s="309">
        <f t="shared" si="1"/>
        <v>1580155.2444889478</v>
      </c>
      <c r="V41" s="44"/>
      <c r="W41" s="44"/>
      <c r="X41" s="110"/>
      <c r="Y41" s="110"/>
      <c r="Z41" s="111"/>
    </row>
    <row r="42" spans="1:26" s="45" customFormat="1" x14ac:dyDescent="0.25">
      <c r="A42" s="127">
        <v>108</v>
      </c>
      <c r="B42" s="124" t="s">
        <v>46</v>
      </c>
      <c r="C42" s="408">
        <v>10348</v>
      </c>
      <c r="D42" s="412">
        <v>0</v>
      </c>
      <c r="E42" s="420">
        <v>0</v>
      </c>
      <c r="F42" s="155">
        <v>3</v>
      </c>
      <c r="G42" s="419">
        <v>2.8991109393119443E-4</v>
      </c>
      <c r="H42" s="269">
        <v>2791</v>
      </c>
      <c r="I42" s="15">
        <v>4253</v>
      </c>
      <c r="J42" s="331">
        <v>0.65624265224547373</v>
      </c>
      <c r="K42" s="427">
        <v>0.65653581909423164</v>
      </c>
      <c r="L42" s="434">
        <v>0.63284779199999996</v>
      </c>
      <c r="M42" s="14">
        <f>Lisäosat[[#This Row],[HYTE-kerroin (sis. Kulttuurihyte)]]*Lisäosat[[#This Row],[Asukasmäärä 31.12.2024]]</f>
        <v>6548.7089516159995</v>
      </c>
      <c r="N42" s="427">
        <f>Lisäosat[[#This Row],[HYTE-kerroin (sis. Kulttuurihyte)]]/$N$7</f>
        <v>0.98295467676999237</v>
      </c>
      <c r="O42" s="439">
        <v>3.7193765088905373E-2</v>
      </c>
      <c r="P42" s="197">
        <v>0</v>
      </c>
      <c r="Q42" s="159">
        <v>0</v>
      </c>
      <c r="R42" s="159">
        <v>95521.287143178764</v>
      </c>
      <c r="S42" s="159">
        <v>210857.57885082523</v>
      </c>
      <c r="T42" s="159">
        <v>4229.8430817285207</v>
      </c>
      <c r="U42" s="309">
        <f t="shared" si="1"/>
        <v>310608.70907573251</v>
      </c>
      <c r="V42" s="44"/>
      <c r="W42" s="44"/>
      <c r="X42" s="110"/>
      <c r="Y42" s="110"/>
      <c r="Z42" s="111"/>
    </row>
    <row r="43" spans="1:26" s="45" customFormat="1" x14ac:dyDescent="0.25">
      <c r="A43" s="127">
        <v>109</v>
      </c>
      <c r="B43" s="124" t="s">
        <v>47</v>
      </c>
      <c r="C43" s="408">
        <v>68433</v>
      </c>
      <c r="D43" s="412">
        <v>0</v>
      </c>
      <c r="E43" s="420">
        <v>0</v>
      </c>
      <c r="F43" s="155">
        <v>6</v>
      </c>
      <c r="G43" s="419">
        <v>8.7676997939590548E-5</v>
      </c>
      <c r="H43" s="269">
        <v>28758</v>
      </c>
      <c r="I43" s="15">
        <v>28097</v>
      </c>
      <c r="J43" s="331">
        <v>1.0235256433071147</v>
      </c>
      <c r="K43" s="427">
        <v>1.0239828884837954</v>
      </c>
      <c r="L43" s="434">
        <v>0.64199585599999998</v>
      </c>
      <c r="M43" s="14">
        <f>Lisäosat[[#This Row],[HYTE-kerroin (sis. Kulttuurihyte)]]*Lisäosat[[#This Row],[Asukasmäärä 31.12.2024]]</f>
        <v>43933.702413647996</v>
      </c>
      <c r="N43" s="427">
        <f>Lisäosat[[#This Row],[HYTE-kerroin (sis. Kulttuurihyte)]]/$N$7</f>
        <v>0.99716367363442515</v>
      </c>
      <c r="O43" s="439">
        <v>0.22613921708204052</v>
      </c>
      <c r="P43" s="197">
        <v>0</v>
      </c>
      <c r="Q43" s="159">
        <v>0</v>
      </c>
      <c r="R43" s="159">
        <v>985243.54736701876</v>
      </c>
      <c r="S43" s="159">
        <v>1414592.4317813043</v>
      </c>
      <c r="T43" s="159">
        <v>170074.48161790232</v>
      </c>
      <c r="U43" s="309">
        <f t="shared" si="1"/>
        <v>2569910.4607662256</v>
      </c>
      <c r="V43" s="44"/>
      <c r="W43" s="44"/>
      <c r="X43" s="110"/>
      <c r="Y43" s="110"/>
      <c r="Z43" s="111"/>
    </row>
    <row r="44" spans="1:26" s="45" customFormat="1" x14ac:dyDescent="0.25">
      <c r="A44" s="127">
        <v>111</v>
      </c>
      <c r="B44" s="124" t="s">
        <v>48</v>
      </c>
      <c r="C44" s="408">
        <v>17829</v>
      </c>
      <c r="D44" s="412">
        <v>0</v>
      </c>
      <c r="E44" s="420">
        <v>0</v>
      </c>
      <c r="F44" s="155">
        <v>1</v>
      </c>
      <c r="G44" s="419">
        <v>5.6088395311010152E-5</v>
      </c>
      <c r="H44" s="269">
        <v>6076</v>
      </c>
      <c r="I44" s="15">
        <v>6266</v>
      </c>
      <c r="J44" s="331">
        <v>0.96967762527928503</v>
      </c>
      <c r="K44" s="427">
        <v>0.9701108146380405</v>
      </c>
      <c r="L44" s="434">
        <v>0.661533802</v>
      </c>
      <c r="M44" s="14">
        <f>Lisäosat[[#This Row],[HYTE-kerroin (sis. Kulttuurihyte)]]*Lisäosat[[#This Row],[Asukasmäärä 31.12.2024]]</f>
        <v>11794.486155858</v>
      </c>
      <c r="N44" s="427">
        <f>Lisäosat[[#This Row],[HYTE-kerroin (sis. Kulttuurihyte)]]/$N$7</f>
        <v>1.0275104894690605</v>
      </c>
      <c r="O44" s="439">
        <v>0</v>
      </c>
      <c r="P44" s="197">
        <v>0</v>
      </c>
      <c r="Q44" s="159">
        <v>0</v>
      </c>
      <c r="R44" s="159">
        <v>243183.24634139365</v>
      </c>
      <c r="S44" s="159">
        <v>379762.91403210064</v>
      </c>
      <c r="T44" s="159">
        <v>0</v>
      </c>
      <c r="U44" s="309">
        <f t="shared" si="1"/>
        <v>622946.16037349426</v>
      </c>
      <c r="V44" s="44"/>
      <c r="W44" s="44"/>
      <c r="X44" s="110"/>
      <c r="Y44" s="110"/>
      <c r="Z44" s="111"/>
    </row>
    <row r="45" spans="1:26" s="45" customFormat="1" x14ac:dyDescent="0.25">
      <c r="A45" s="127">
        <v>139</v>
      </c>
      <c r="B45" s="124" t="s">
        <v>49</v>
      </c>
      <c r="C45" s="408">
        <v>9806</v>
      </c>
      <c r="D45" s="412">
        <v>0</v>
      </c>
      <c r="E45" s="420">
        <v>0</v>
      </c>
      <c r="F45" s="155">
        <v>1</v>
      </c>
      <c r="G45" s="419">
        <v>1.0197838058331633E-4</v>
      </c>
      <c r="H45" s="269">
        <v>2391</v>
      </c>
      <c r="I45" s="15">
        <v>3618</v>
      </c>
      <c r="J45" s="331">
        <v>0.66086235489220568</v>
      </c>
      <c r="K45" s="427">
        <v>0.66115758552584947</v>
      </c>
      <c r="L45" s="434">
        <v>0.51627313200000002</v>
      </c>
      <c r="M45" s="14">
        <f>Lisäosat[[#This Row],[HYTE-kerroin (sis. Kulttuurihyte)]]*Lisäosat[[#This Row],[Asukasmäärä 31.12.2024]]</f>
        <v>5062.5743323920005</v>
      </c>
      <c r="N45" s="427">
        <f>Lisäosat[[#This Row],[HYTE-kerroin (sis. Kulttuurihyte)]]/$N$7</f>
        <v>0.8018880621931469</v>
      </c>
      <c r="O45" s="439">
        <v>0</v>
      </c>
      <c r="P45" s="197">
        <v>0</v>
      </c>
      <c r="Q45" s="159">
        <v>0</v>
      </c>
      <c r="R45" s="159">
        <v>91155.356648350702</v>
      </c>
      <c r="S45" s="159">
        <v>163006.50622396215</v>
      </c>
      <c r="T45" s="159">
        <v>0</v>
      </c>
      <c r="U45" s="309">
        <f t="shared" si="1"/>
        <v>254161.86287231283</v>
      </c>
      <c r="V45" s="44"/>
      <c r="W45" s="44"/>
      <c r="X45" s="110"/>
      <c r="Y45" s="110"/>
      <c r="Z45" s="111"/>
    </row>
    <row r="46" spans="1:26" s="45" customFormat="1" x14ac:dyDescent="0.25">
      <c r="A46" s="127">
        <v>140</v>
      </c>
      <c r="B46" s="124" t="s">
        <v>50</v>
      </c>
      <c r="C46" s="408">
        <v>20463</v>
      </c>
      <c r="D46" s="412">
        <v>0.25613333333333332</v>
      </c>
      <c r="E46" s="420">
        <v>0</v>
      </c>
      <c r="F46" s="155">
        <v>1</v>
      </c>
      <c r="G46" s="419">
        <v>4.8868689830425645E-5</v>
      </c>
      <c r="H46" s="269">
        <v>8667</v>
      </c>
      <c r="I46" s="15">
        <v>7893</v>
      </c>
      <c r="J46" s="331">
        <v>1.0980615735461801</v>
      </c>
      <c r="K46" s="427">
        <v>1.0985521165643111</v>
      </c>
      <c r="L46" s="434">
        <v>0.58814821299999998</v>
      </c>
      <c r="M46" s="14">
        <f>Lisäosat[[#This Row],[HYTE-kerroin (sis. Kulttuurihyte)]]*Lisäosat[[#This Row],[Asukasmäärä 31.12.2024]]</f>
        <v>12035.276882619</v>
      </c>
      <c r="N46" s="427">
        <f>Lisäosat[[#This Row],[HYTE-kerroin (sis. Kulttuurihyte)]]/$N$7</f>
        <v>0.913526196836701</v>
      </c>
      <c r="O46" s="439">
        <v>0</v>
      </c>
      <c r="P46" s="197">
        <v>352107.60495200002</v>
      </c>
      <c r="Q46" s="159">
        <v>0</v>
      </c>
      <c r="R46" s="159">
        <v>316064.18777525233</v>
      </c>
      <c r="S46" s="159">
        <v>387515.97651047294</v>
      </c>
      <c r="T46" s="159">
        <v>0</v>
      </c>
      <c r="U46" s="309">
        <f t="shared" si="1"/>
        <v>1055687.7692377253</v>
      </c>
      <c r="V46" s="44"/>
      <c r="W46" s="44"/>
      <c r="X46" s="110"/>
      <c r="Y46" s="110"/>
      <c r="Z46" s="111"/>
    </row>
    <row r="47" spans="1:26" s="45" customFormat="1" x14ac:dyDescent="0.25">
      <c r="A47" s="127">
        <v>142</v>
      </c>
      <c r="B47" s="124" t="s">
        <v>51</v>
      </c>
      <c r="C47" s="408">
        <v>6401</v>
      </c>
      <c r="D47" s="412">
        <v>0</v>
      </c>
      <c r="E47" s="420">
        <v>0</v>
      </c>
      <c r="F47" s="155">
        <v>0</v>
      </c>
      <c r="G47" s="419">
        <v>0</v>
      </c>
      <c r="H47" s="269">
        <v>1878</v>
      </c>
      <c r="I47" s="15">
        <v>2394</v>
      </c>
      <c r="J47" s="331">
        <v>0.78446115288220553</v>
      </c>
      <c r="K47" s="427">
        <v>0.78481159947901935</v>
      </c>
      <c r="L47" s="434">
        <v>0.59422381000000002</v>
      </c>
      <c r="M47" s="14">
        <f>Lisäosat[[#This Row],[HYTE-kerroin (sis. Kulttuurihyte)]]*Lisäosat[[#This Row],[Asukasmäärä 31.12.2024]]</f>
        <v>3803.6266078100002</v>
      </c>
      <c r="N47" s="427">
        <f>Lisäosat[[#This Row],[HYTE-kerroin (sis. Kulttuurihyte)]]/$N$7</f>
        <v>0.92296296277128109</v>
      </c>
      <c r="O47" s="439">
        <v>0</v>
      </c>
      <c r="P47" s="197">
        <v>0</v>
      </c>
      <c r="Q47" s="159">
        <v>0</v>
      </c>
      <c r="R47" s="159">
        <v>70631.521418608754</v>
      </c>
      <c r="S47" s="159">
        <v>122470.47521900966</v>
      </c>
      <c r="T47" s="159">
        <v>0</v>
      </c>
      <c r="U47" s="309">
        <f t="shared" si="1"/>
        <v>193101.9966376184</v>
      </c>
      <c r="V47" s="44"/>
      <c r="W47" s="44"/>
      <c r="X47" s="110"/>
      <c r="Y47" s="110"/>
      <c r="Z47" s="111"/>
    </row>
    <row r="48" spans="1:26" s="45" customFormat="1" x14ac:dyDescent="0.25">
      <c r="A48" s="127">
        <v>143</v>
      </c>
      <c r="B48" s="124" t="s">
        <v>52</v>
      </c>
      <c r="C48" s="408">
        <v>6758</v>
      </c>
      <c r="D48" s="412">
        <v>8.2533333333333334E-2</v>
      </c>
      <c r="E48" s="420">
        <v>0</v>
      </c>
      <c r="F48" s="155">
        <v>0</v>
      </c>
      <c r="G48" s="419">
        <v>0</v>
      </c>
      <c r="H48" s="269">
        <v>2164</v>
      </c>
      <c r="I48" s="15">
        <v>2437</v>
      </c>
      <c r="J48" s="331">
        <v>0.88797702092736974</v>
      </c>
      <c r="K48" s="427">
        <v>0.88837371173084612</v>
      </c>
      <c r="L48" s="434">
        <v>0.63594056700000001</v>
      </c>
      <c r="M48" s="14">
        <f>Lisäosat[[#This Row],[HYTE-kerroin (sis. Kulttuurihyte)]]*Lisäosat[[#This Row],[Asukasmäärä 31.12.2024]]</f>
        <v>4297.6863517860002</v>
      </c>
      <c r="N48" s="427">
        <f>Lisäosat[[#This Row],[HYTE-kerroin (sis. Kulttuurihyte)]]/$N$7</f>
        <v>0.98775845058239653</v>
      </c>
      <c r="O48" s="439">
        <v>0</v>
      </c>
      <c r="P48" s="197">
        <v>37470.334714666671</v>
      </c>
      <c r="Q48" s="159">
        <v>0</v>
      </c>
      <c r="R48" s="159">
        <v>84411.031386911447</v>
      </c>
      <c r="S48" s="159">
        <v>138378.38045531287</v>
      </c>
      <c r="T48" s="159">
        <v>0</v>
      </c>
      <c r="U48" s="309">
        <f t="shared" si="1"/>
        <v>260259.74655689098</v>
      </c>
      <c r="V48" s="44"/>
      <c r="W48" s="44"/>
      <c r="X48" s="110"/>
      <c r="Y48" s="110"/>
      <c r="Z48" s="111"/>
    </row>
    <row r="49" spans="1:26" s="45" customFormat="1" x14ac:dyDescent="0.25">
      <c r="A49" s="127">
        <v>145</v>
      </c>
      <c r="B49" s="124" t="s">
        <v>53</v>
      </c>
      <c r="C49" s="408">
        <v>12429</v>
      </c>
      <c r="D49" s="412">
        <v>0</v>
      </c>
      <c r="E49" s="420">
        <v>0</v>
      </c>
      <c r="F49" s="155">
        <v>0</v>
      </c>
      <c r="G49" s="419">
        <v>0</v>
      </c>
      <c r="H49" s="269">
        <v>3381</v>
      </c>
      <c r="I49" s="15">
        <v>5418</v>
      </c>
      <c r="J49" s="331">
        <v>0.62403100775193798</v>
      </c>
      <c r="K49" s="427">
        <v>0.6243097845175809</v>
      </c>
      <c r="L49" s="434">
        <v>0.51145289900000002</v>
      </c>
      <c r="M49" s="14">
        <f>Lisäosat[[#This Row],[HYTE-kerroin (sis. Kulttuurihyte)]]*Lisäosat[[#This Row],[Asukasmäärä 31.12.2024]]</f>
        <v>6356.8480816709998</v>
      </c>
      <c r="N49" s="427">
        <f>Lisäosat[[#This Row],[HYTE-kerroin (sis. Kulttuurihyte)]]/$N$7</f>
        <v>0.79440115834301683</v>
      </c>
      <c r="O49" s="439">
        <v>0.17026944542199626</v>
      </c>
      <c r="P49" s="197">
        <v>0</v>
      </c>
      <c r="Q49" s="159">
        <v>0</v>
      </c>
      <c r="R49" s="159">
        <v>109099.22114347233</v>
      </c>
      <c r="S49" s="159">
        <v>204679.97669875025</v>
      </c>
      <c r="T49" s="159">
        <v>23257.905519278407</v>
      </c>
      <c r="U49" s="309">
        <f t="shared" si="1"/>
        <v>337037.10336150101</v>
      </c>
      <c r="V49" s="44"/>
      <c r="W49" s="44"/>
      <c r="X49" s="110"/>
      <c r="Y49" s="110"/>
      <c r="Z49" s="111"/>
    </row>
    <row r="50" spans="1:26" s="45" customFormat="1" x14ac:dyDescent="0.25">
      <c r="A50" s="127">
        <v>146</v>
      </c>
      <c r="B50" s="124" t="s">
        <v>54</v>
      </c>
      <c r="C50" s="408">
        <v>4382</v>
      </c>
      <c r="D50" s="412">
        <v>1.5604</v>
      </c>
      <c r="E50" s="420">
        <v>0</v>
      </c>
      <c r="F50" s="155">
        <v>0</v>
      </c>
      <c r="G50" s="419">
        <v>0</v>
      </c>
      <c r="H50" s="269">
        <v>1255</v>
      </c>
      <c r="I50" s="15">
        <v>1304</v>
      </c>
      <c r="J50" s="331">
        <v>0.96242331288343563</v>
      </c>
      <c r="K50" s="427">
        <v>0.96285326148376482</v>
      </c>
      <c r="L50" s="434">
        <v>0.46926862499999999</v>
      </c>
      <c r="M50" s="14">
        <f>Lisäosat[[#This Row],[HYTE-kerroin (sis. Kulttuurihyte)]]*Lisäosat[[#This Row],[Asukasmäärä 31.12.2024]]</f>
        <v>2056.3351147499998</v>
      </c>
      <c r="N50" s="427">
        <f>Lisäosat[[#This Row],[HYTE-kerroin (sis. Kulttuurihyte)]]/$N$7</f>
        <v>0.72887951168702791</v>
      </c>
      <c r="O50" s="439">
        <v>0</v>
      </c>
      <c r="P50" s="197">
        <v>1378064.5761120003</v>
      </c>
      <c r="Q50" s="159">
        <v>0</v>
      </c>
      <c r="R50" s="159">
        <v>59322.275265015312</v>
      </c>
      <c r="S50" s="159">
        <v>66210.583919006298</v>
      </c>
      <c r="T50" s="159">
        <v>0</v>
      </c>
      <c r="U50" s="309">
        <f t="shared" si="1"/>
        <v>1503597.4352960219</v>
      </c>
      <c r="V50" s="44"/>
      <c r="W50" s="44"/>
      <c r="X50" s="110"/>
      <c r="Y50" s="110"/>
      <c r="Z50" s="111"/>
    </row>
    <row r="51" spans="1:26" s="45" customFormat="1" x14ac:dyDescent="0.25">
      <c r="A51" s="127">
        <v>148</v>
      </c>
      <c r="B51" s="124" t="s">
        <v>55</v>
      </c>
      <c r="C51" s="408">
        <v>7224</v>
      </c>
      <c r="D51" s="412">
        <v>1.6087666666666667</v>
      </c>
      <c r="E51" s="420">
        <v>1</v>
      </c>
      <c r="F51" s="155">
        <v>509</v>
      </c>
      <c r="G51" s="419">
        <v>7.0459579180509407E-2</v>
      </c>
      <c r="H51" s="269">
        <v>3264</v>
      </c>
      <c r="I51" s="15">
        <v>3367</v>
      </c>
      <c r="J51" s="331">
        <v>0.96940896940896937</v>
      </c>
      <c r="K51" s="427">
        <v>0.96984203874962693</v>
      </c>
      <c r="L51" s="434">
        <v>0.63568684200000003</v>
      </c>
      <c r="M51" s="14">
        <f>Lisäosat[[#This Row],[HYTE-kerroin (sis. Kulttuurihyte)]]*Lisäosat[[#This Row],[Asukasmäärä 31.12.2024]]</f>
        <v>4592.2017466080006</v>
      </c>
      <c r="N51" s="427">
        <f>Lisäosat[[#This Row],[HYTE-kerroin (sis. Kulttuurihyte)]]/$N$7</f>
        <v>0.98736435870356531</v>
      </c>
      <c r="O51" s="439">
        <v>1.0175877228944048</v>
      </c>
      <c r="P51" s="197">
        <v>2342243.5448160004</v>
      </c>
      <c r="Q51" s="159">
        <v>499939.8</v>
      </c>
      <c r="R51" s="159">
        <v>98506.31276425792</v>
      </c>
      <c r="S51" s="159">
        <v>147861.28823840155</v>
      </c>
      <c r="T51" s="159">
        <v>80788.080274979089</v>
      </c>
      <c r="U51" s="309">
        <f t="shared" si="1"/>
        <v>3169339.026093639</v>
      </c>
      <c r="V51" s="44"/>
      <c r="W51" s="44"/>
      <c r="X51" s="110"/>
      <c r="Y51" s="110"/>
      <c r="Z51" s="111"/>
    </row>
    <row r="52" spans="1:26" s="45" customFormat="1" x14ac:dyDescent="0.25">
      <c r="A52" s="127">
        <v>149</v>
      </c>
      <c r="B52" s="124" t="s">
        <v>56</v>
      </c>
      <c r="C52" s="408">
        <v>5402</v>
      </c>
      <c r="D52" s="412">
        <v>0</v>
      </c>
      <c r="E52" s="420">
        <v>0</v>
      </c>
      <c r="F52" s="155">
        <v>0</v>
      </c>
      <c r="G52" s="419">
        <v>0</v>
      </c>
      <c r="H52" s="269">
        <v>1307</v>
      </c>
      <c r="I52" s="15">
        <v>2465</v>
      </c>
      <c r="J52" s="331">
        <v>0.53022312373225156</v>
      </c>
      <c r="K52" s="427">
        <v>0.53045999319172865</v>
      </c>
      <c r="L52" s="434">
        <v>0.63952403999999996</v>
      </c>
      <c r="M52" s="14">
        <f>Lisäosat[[#This Row],[HYTE-kerroin (sis. Kulttuurihyte)]]*Lisäosat[[#This Row],[Asukasmäärä 31.12.2024]]</f>
        <v>3454.7088640799998</v>
      </c>
      <c r="N52" s="427">
        <f>Lisäosat[[#This Row],[HYTE-kerroin (sis. Kulttuurihyte)]]/$N$7</f>
        <v>0.99332438853612948</v>
      </c>
      <c r="O52" s="439">
        <v>0.30461184335238328</v>
      </c>
      <c r="P52" s="197">
        <v>0</v>
      </c>
      <c r="Q52" s="159">
        <v>0</v>
      </c>
      <c r="R52" s="159">
        <v>40289.561058097359</v>
      </c>
      <c r="S52" s="159">
        <v>111235.90193066013</v>
      </c>
      <c r="T52" s="159">
        <v>18084.189823907425</v>
      </c>
      <c r="U52" s="309">
        <f t="shared" si="1"/>
        <v>169609.65281266489</v>
      </c>
      <c r="V52" s="44"/>
      <c r="W52" s="44"/>
      <c r="X52" s="110"/>
      <c r="Y52" s="110"/>
      <c r="Z52" s="111"/>
    </row>
    <row r="53" spans="1:26" s="45" customFormat="1" x14ac:dyDescent="0.25">
      <c r="A53" s="127">
        <v>151</v>
      </c>
      <c r="B53" s="124" t="s">
        <v>57</v>
      </c>
      <c r="C53" s="408">
        <v>1794</v>
      </c>
      <c r="D53" s="412">
        <v>1.1155999999999999</v>
      </c>
      <c r="E53" s="420">
        <v>0</v>
      </c>
      <c r="F53" s="155">
        <v>0</v>
      </c>
      <c r="G53" s="419">
        <v>0</v>
      </c>
      <c r="H53" s="269">
        <v>644</v>
      </c>
      <c r="I53" s="15">
        <v>744</v>
      </c>
      <c r="J53" s="331">
        <v>0.86559139784946237</v>
      </c>
      <c r="K53" s="427">
        <v>0.86597808820180566</v>
      </c>
      <c r="L53" s="434">
        <v>0.479929141</v>
      </c>
      <c r="M53" s="14">
        <f>Lisäosat[[#This Row],[HYTE-kerroin (sis. Kulttuurihyte)]]*Lisäosat[[#This Row],[Asukasmäärä 31.12.2024]]</f>
        <v>860.99287895400005</v>
      </c>
      <c r="N53" s="427">
        <f>Lisäosat[[#This Row],[HYTE-kerroin (sis. Kulttuurihyte)]]/$N$7</f>
        <v>0.7454376860086368</v>
      </c>
      <c r="O53" s="439">
        <v>0</v>
      </c>
      <c r="P53" s="197">
        <v>201679.707528</v>
      </c>
      <c r="Q53" s="159">
        <v>0</v>
      </c>
      <c r="R53" s="159">
        <v>21843.119544690595</v>
      </c>
      <c r="S53" s="159">
        <v>27722.544276340519</v>
      </c>
      <c r="T53" s="159">
        <v>0</v>
      </c>
      <c r="U53" s="309">
        <f t="shared" si="1"/>
        <v>251245.37134903111</v>
      </c>
      <c r="V53" s="44"/>
      <c r="W53" s="44"/>
      <c r="X53" s="110"/>
      <c r="Y53" s="110"/>
      <c r="Z53" s="111"/>
    </row>
    <row r="54" spans="1:26" s="45" customFormat="1" x14ac:dyDescent="0.25">
      <c r="A54" s="127">
        <v>152</v>
      </c>
      <c r="B54" s="124" t="s">
        <v>58</v>
      </c>
      <c r="C54" s="408">
        <v>4319</v>
      </c>
      <c r="D54" s="412">
        <v>0</v>
      </c>
      <c r="E54" s="420">
        <v>0</v>
      </c>
      <c r="F54" s="155">
        <v>0</v>
      </c>
      <c r="G54" s="419">
        <v>0</v>
      </c>
      <c r="H54" s="269">
        <v>1299</v>
      </c>
      <c r="I54" s="15">
        <v>1741</v>
      </c>
      <c r="J54" s="331">
        <v>0.74612291786329699</v>
      </c>
      <c r="K54" s="427">
        <v>0.74645623741189326</v>
      </c>
      <c r="L54" s="434">
        <v>0.61863950300000004</v>
      </c>
      <c r="M54" s="14">
        <f>Lisäosat[[#This Row],[HYTE-kerroin (sis. Kulttuurihyte)]]*Lisäosat[[#This Row],[Asukasmäärä 31.12.2024]]</f>
        <v>2671.904013457</v>
      </c>
      <c r="N54" s="427">
        <f>Lisäosat[[#This Row],[HYTE-kerroin (sis. Kulttuurihyte)]]/$N$7</f>
        <v>0.96088601460825485</v>
      </c>
      <c r="O54" s="439">
        <v>0</v>
      </c>
      <c r="P54" s="197">
        <v>0</v>
      </c>
      <c r="Q54" s="159">
        <v>0</v>
      </c>
      <c r="R54" s="159">
        <v>45328.659520710455</v>
      </c>
      <c r="S54" s="159">
        <v>86030.882630738983</v>
      </c>
      <c r="T54" s="159">
        <v>0</v>
      </c>
      <c r="U54" s="309">
        <f t="shared" si="1"/>
        <v>131359.54215144942</v>
      </c>
      <c r="V54" s="44"/>
      <c r="W54" s="44"/>
      <c r="X54" s="110"/>
      <c r="Y54" s="110"/>
      <c r="Z54" s="111"/>
    </row>
    <row r="55" spans="1:26" s="45" customFormat="1" x14ac:dyDescent="0.25">
      <c r="A55" s="127">
        <v>153</v>
      </c>
      <c r="B55" s="124" t="s">
        <v>59</v>
      </c>
      <c r="C55" s="408">
        <v>24724</v>
      </c>
      <c r="D55" s="412">
        <v>0</v>
      </c>
      <c r="E55" s="420">
        <v>0</v>
      </c>
      <c r="F55" s="155">
        <v>1</v>
      </c>
      <c r="G55" s="419">
        <v>4.0446529687752792E-5</v>
      </c>
      <c r="H55" s="269">
        <v>8700</v>
      </c>
      <c r="I55" s="15">
        <v>8706</v>
      </c>
      <c r="J55" s="331">
        <v>0.99931082012405237</v>
      </c>
      <c r="K55" s="427">
        <v>0.99975724768108953</v>
      </c>
      <c r="L55" s="434">
        <v>0.59493111600000004</v>
      </c>
      <c r="M55" s="14">
        <f>Lisäosat[[#This Row],[HYTE-kerroin (sis. Kulttuurihyte)]]*Lisäosat[[#This Row],[Asukasmäärä 31.12.2024]]</f>
        <v>14709.076911984001</v>
      </c>
      <c r="N55" s="427">
        <f>Lisäosat[[#This Row],[HYTE-kerroin (sis. Kulttuurihyte)]]/$N$7</f>
        <v>0.92406156775876203</v>
      </c>
      <c r="O55" s="439">
        <v>0</v>
      </c>
      <c r="P55" s="197">
        <v>0</v>
      </c>
      <c r="Q55" s="159">
        <v>0</v>
      </c>
      <c r="R55" s="159">
        <v>347535.05457484169</v>
      </c>
      <c r="S55" s="159">
        <v>473607.90771227807</v>
      </c>
      <c r="T55" s="159">
        <v>0</v>
      </c>
      <c r="U55" s="309">
        <f t="shared" si="1"/>
        <v>821142.96228711982</v>
      </c>
      <c r="V55" s="44"/>
      <c r="W55" s="44"/>
      <c r="X55" s="110"/>
      <c r="Y55" s="110"/>
      <c r="Z55" s="111"/>
    </row>
    <row r="56" spans="1:26" s="45" customFormat="1" x14ac:dyDescent="0.25">
      <c r="A56" s="127">
        <v>165</v>
      </c>
      <c r="B56" s="124" t="s">
        <v>60</v>
      </c>
      <c r="C56" s="408">
        <v>16015</v>
      </c>
      <c r="D56" s="412">
        <v>0</v>
      </c>
      <c r="E56" s="420">
        <v>0</v>
      </c>
      <c r="F56" s="155">
        <v>0</v>
      </c>
      <c r="G56" s="419">
        <v>0</v>
      </c>
      <c r="H56" s="269">
        <v>4972</v>
      </c>
      <c r="I56" s="15">
        <v>6934</v>
      </c>
      <c r="J56" s="331">
        <v>0.71704643784251509</v>
      </c>
      <c r="K56" s="427">
        <v>0.71736676789707055</v>
      </c>
      <c r="L56" s="434">
        <v>0.64599500600000004</v>
      </c>
      <c r="M56" s="14">
        <f>Lisäosat[[#This Row],[HYTE-kerroin (sis. Kulttuurihyte)]]*Lisäosat[[#This Row],[Asukasmäärä 31.12.2024]]</f>
        <v>10345.61002109</v>
      </c>
      <c r="N56" s="427">
        <f>Lisäosat[[#This Row],[HYTE-kerroin (sis. Kulttuurihyte)]]/$N$7</f>
        <v>1.0033752512764702</v>
      </c>
      <c r="O56" s="439">
        <v>0</v>
      </c>
      <c r="P56" s="197">
        <v>0</v>
      </c>
      <c r="Q56" s="159">
        <v>0</v>
      </c>
      <c r="R56" s="159">
        <v>161530.12075747448</v>
      </c>
      <c r="S56" s="159">
        <v>333111.50287776405</v>
      </c>
      <c r="T56" s="159">
        <v>0</v>
      </c>
      <c r="U56" s="309">
        <f t="shared" si="1"/>
        <v>494641.6236352385</v>
      </c>
      <c r="V56" s="44"/>
      <c r="W56" s="44"/>
      <c r="X56" s="110"/>
      <c r="Y56" s="110"/>
      <c r="Z56" s="111"/>
    </row>
    <row r="57" spans="1:26" s="45" customFormat="1" x14ac:dyDescent="0.25">
      <c r="A57" s="127">
        <v>167</v>
      </c>
      <c r="B57" s="124" t="s">
        <v>61</v>
      </c>
      <c r="C57" s="408">
        <v>78741</v>
      </c>
      <c r="D57" s="412">
        <v>0</v>
      </c>
      <c r="E57" s="420">
        <v>0</v>
      </c>
      <c r="F57" s="155">
        <v>4</v>
      </c>
      <c r="G57" s="419">
        <v>5.0799456445816032E-5</v>
      </c>
      <c r="H57" s="269">
        <v>35348</v>
      </c>
      <c r="I57" s="15">
        <v>31225</v>
      </c>
      <c r="J57" s="331">
        <v>1.1320416333066454</v>
      </c>
      <c r="K57" s="427">
        <v>1.1325473564216604</v>
      </c>
      <c r="L57" s="434">
        <v>0.62576912399999995</v>
      </c>
      <c r="M57" s="14">
        <f>Lisäosat[[#This Row],[HYTE-kerroin (sis. Kulttuurihyte)]]*Lisäosat[[#This Row],[Asukasmäärä 31.12.2024]]</f>
        <v>49273.686592883998</v>
      </c>
      <c r="N57" s="427">
        <f>Lisäosat[[#This Row],[HYTE-kerroin (sis. Kulttuurihyte)]]/$N$7</f>
        <v>0.97195991641235158</v>
      </c>
      <c r="O57" s="439">
        <v>0.634752287398895</v>
      </c>
      <c r="P57" s="197">
        <v>0</v>
      </c>
      <c r="Q57" s="159">
        <v>0</v>
      </c>
      <c r="R57" s="159">
        <v>1253841.4341714913</v>
      </c>
      <c r="S57" s="159">
        <v>1586531.0754826039</v>
      </c>
      <c r="T57" s="159">
        <v>549291.5181842196</v>
      </c>
      <c r="U57" s="309">
        <f t="shared" si="1"/>
        <v>3389664.0278383149</v>
      </c>
      <c r="V57" s="44"/>
      <c r="W57" s="44"/>
      <c r="X57" s="110"/>
      <c r="Y57" s="110"/>
      <c r="Z57" s="111"/>
    </row>
    <row r="58" spans="1:26" s="45" customFormat="1" x14ac:dyDescent="0.25">
      <c r="A58" s="127">
        <v>169</v>
      </c>
      <c r="B58" s="124" t="s">
        <v>62</v>
      </c>
      <c r="C58" s="408">
        <v>4848</v>
      </c>
      <c r="D58" s="412">
        <v>0</v>
      </c>
      <c r="E58" s="420">
        <v>0</v>
      </c>
      <c r="F58" s="155">
        <v>0</v>
      </c>
      <c r="G58" s="419">
        <v>0</v>
      </c>
      <c r="H58" s="269">
        <v>1532</v>
      </c>
      <c r="I58" s="15">
        <v>2022</v>
      </c>
      <c r="J58" s="331">
        <v>0.75766567754698322</v>
      </c>
      <c r="K58" s="427">
        <v>0.75800415365538376</v>
      </c>
      <c r="L58" s="434">
        <v>0.48625576700000001</v>
      </c>
      <c r="M58" s="14">
        <f>Lisäosat[[#This Row],[HYTE-kerroin (sis. Kulttuurihyte)]]*Lisäosat[[#This Row],[Asukasmäärä 31.12.2024]]</f>
        <v>2357.367958416</v>
      </c>
      <c r="N58" s="427">
        <f>Lisäosat[[#This Row],[HYTE-kerroin (sis. Kulttuurihyte)]]/$N$7</f>
        <v>0.75526435632887501</v>
      </c>
      <c r="O58" s="439">
        <v>0</v>
      </c>
      <c r="P58" s="197">
        <v>0</v>
      </c>
      <c r="Q58" s="159">
        <v>0</v>
      </c>
      <c r="R58" s="159">
        <v>51667.746165113487</v>
      </c>
      <c r="S58" s="159">
        <v>75903.342757269871</v>
      </c>
      <c r="T58" s="159">
        <v>0</v>
      </c>
      <c r="U58" s="309">
        <f t="shared" si="1"/>
        <v>127571.08892238335</v>
      </c>
      <c r="V58" s="44"/>
      <c r="W58" s="44"/>
      <c r="X58" s="110"/>
      <c r="Y58" s="110"/>
      <c r="Z58" s="111"/>
    </row>
    <row r="59" spans="1:26" s="45" customFormat="1" x14ac:dyDescent="0.25">
      <c r="A59" s="127">
        <v>171</v>
      </c>
      <c r="B59" s="124" t="s">
        <v>63</v>
      </c>
      <c r="C59" s="408">
        <v>4552</v>
      </c>
      <c r="D59" s="412">
        <v>9.4850000000000004E-2</v>
      </c>
      <c r="E59" s="420">
        <v>0</v>
      </c>
      <c r="F59" s="155">
        <v>0</v>
      </c>
      <c r="G59" s="419">
        <v>0</v>
      </c>
      <c r="H59" s="269">
        <v>1287</v>
      </c>
      <c r="I59" s="15">
        <v>1735</v>
      </c>
      <c r="J59" s="331">
        <v>0.74178674351585017</v>
      </c>
      <c r="K59" s="427">
        <v>0.74211812594169957</v>
      </c>
      <c r="L59" s="434">
        <v>0.63063812399999997</v>
      </c>
      <c r="M59" s="14">
        <f>Lisäosat[[#This Row],[HYTE-kerroin (sis. Kulttuurihyte)]]*Lisäosat[[#This Row],[Asukasmäärä 31.12.2024]]</f>
        <v>2870.664740448</v>
      </c>
      <c r="N59" s="427">
        <f>Lisäosat[[#This Row],[HYTE-kerroin (sis. Kulttuurihyte)]]/$N$7</f>
        <v>0.97952256636024482</v>
      </c>
      <c r="O59" s="439">
        <v>0</v>
      </c>
      <c r="P59" s="197">
        <v>29005.448696000003</v>
      </c>
      <c r="Q59" s="159">
        <v>0</v>
      </c>
      <c r="R59" s="159">
        <v>47496.391232569826</v>
      </c>
      <c r="S59" s="159">
        <v>92430.648748549123</v>
      </c>
      <c r="T59" s="159">
        <v>0</v>
      </c>
      <c r="U59" s="309">
        <f t="shared" si="1"/>
        <v>168932.48867711896</v>
      </c>
      <c r="V59" s="44"/>
      <c r="W59" s="44"/>
      <c r="X59" s="110"/>
      <c r="Y59" s="110"/>
      <c r="Z59" s="111"/>
    </row>
    <row r="60" spans="1:26" s="45" customFormat="1" x14ac:dyDescent="0.25">
      <c r="A60" s="127">
        <v>172</v>
      </c>
      <c r="B60" s="124" t="s">
        <v>64</v>
      </c>
      <c r="C60" s="408">
        <v>4099</v>
      </c>
      <c r="D60" s="412">
        <v>1.4112166666666668</v>
      </c>
      <c r="E60" s="420">
        <v>0</v>
      </c>
      <c r="F60" s="155">
        <v>0</v>
      </c>
      <c r="G60" s="419">
        <v>0</v>
      </c>
      <c r="H60" s="269">
        <v>1288</v>
      </c>
      <c r="I60" s="15">
        <v>1369</v>
      </c>
      <c r="J60" s="331">
        <v>0.94083272461650835</v>
      </c>
      <c r="K60" s="427">
        <v>0.94125302793592902</v>
      </c>
      <c r="L60" s="434">
        <v>0.52693752500000002</v>
      </c>
      <c r="M60" s="14">
        <f>Lisäosat[[#This Row],[HYTE-kerroin (sis. Kulttuurihyte)]]*Lisäosat[[#This Row],[Asukasmäärä 31.12.2024]]</f>
        <v>2159.9169149750001</v>
      </c>
      <c r="N60" s="427">
        <f>Lisäosat[[#This Row],[HYTE-kerroin (sis. Kulttuurihyte)]]/$N$7</f>
        <v>0.81845225836602875</v>
      </c>
      <c r="O60" s="439">
        <v>0</v>
      </c>
      <c r="P60" s="197">
        <v>582911.83604650013</v>
      </c>
      <c r="Q60" s="159">
        <v>0</v>
      </c>
      <c r="R60" s="159">
        <v>54246.238030821791</v>
      </c>
      <c r="S60" s="159">
        <v>69545.746279987958</v>
      </c>
      <c r="T60" s="159">
        <v>0</v>
      </c>
      <c r="U60" s="309">
        <f t="shared" si="1"/>
        <v>706703.82035730989</v>
      </c>
      <c r="V60" s="44"/>
      <c r="W60" s="44"/>
      <c r="X60" s="110"/>
      <c r="Y60" s="110"/>
      <c r="Z60" s="111"/>
    </row>
    <row r="61" spans="1:26" s="45" customFormat="1" x14ac:dyDescent="0.25">
      <c r="A61" s="127">
        <v>176</v>
      </c>
      <c r="B61" s="124" t="s">
        <v>65</v>
      </c>
      <c r="C61" s="408">
        <v>4160</v>
      </c>
      <c r="D61" s="412">
        <v>1.5198833333333333</v>
      </c>
      <c r="E61" s="420">
        <v>0</v>
      </c>
      <c r="F61" s="155">
        <v>0</v>
      </c>
      <c r="G61" s="419">
        <v>0</v>
      </c>
      <c r="H61" s="269">
        <v>1319</v>
      </c>
      <c r="I61" s="15">
        <v>1365</v>
      </c>
      <c r="J61" s="331">
        <v>0.96630036630036631</v>
      </c>
      <c r="K61" s="427">
        <v>0.96673204691785231</v>
      </c>
      <c r="L61" s="434">
        <v>0.35425858599999999</v>
      </c>
      <c r="M61" s="14">
        <f>Lisäosat[[#This Row],[HYTE-kerroin (sis. Kulttuurihyte)]]*Lisäosat[[#This Row],[Asukasmäärä 31.12.2024]]</f>
        <v>1473.71571776</v>
      </c>
      <c r="N61" s="427">
        <f>Lisäosat[[#This Row],[HYTE-kerroin (sis. Kulttuurihyte)]]/$N$7</f>
        <v>0.550243104734771</v>
      </c>
      <c r="O61" s="439">
        <v>0</v>
      </c>
      <c r="P61" s="197">
        <v>1274279.9139200002</v>
      </c>
      <c r="Q61" s="159">
        <v>0</v>
      </c>
      <c r="R61" s="159">
        <v>56543.770731406417</v>
      </c>
      <c r="S61" s="159">
        <v>47451.204574391501</v>
      </c>
      <c r="T61" s="159">
        <v>0</v>
      </c>
      <c r="U61" s="309">
        <f t="shared" si="1"/>
        <v>1378274.8892257982</v>
      </c>
      <c r="V61" s="44"/>
      <c r="W61" s="44"/>
      <c r="X61" s="110"/>
      <c r="Y61" s="110"/>
      <c r="Z61" s="111"/>
    </row>
    <row r="62" spans="1:26" s="45" customFormat="1" x14ac:dyDescent="0.25">
      <c r="A62" s="127">
        <v>177</v>
      </c>
      <c r="B62" s="124" t="s">
        <v>66</v>
      </c>
      <c r="C62" s="408">
        <v>1668</v>
      </c>
      <c r="D62" s="412">
        <v>0.62613333333333332</v>
      </c>
      <c r="E62" s="420">
        <v>0</v>
      </c>
      <c r="F62" s="155">
        <v>0</v>
      </c>
      <c r="G62" s="419">
        <v>0</v>
      </c>
      <c r="H62" s="269">
        <v>656</v>
      </c>
      <c r="I62" s="15">
        <v>673</v>
      </c>
      <c r="J62" s="331">
        <v>0.97473997028231796</v>
      </c>
      <c r="K62" s="427">
        <v>0.97517542116998623</v>
      </c>
      <c r="L62" s="434">
        <v>0.67713184100000001</v>
      </c>
      <c r="M62" s="14">
        <f>Lisäosat[[#This Row],[HYTE-kerroin (sis. Kulttuurihyte)]]*Lisäosat[[#This Row],[Asukasmäärä 31.12.2024]]</f>
        <v>1129.455910788</v>
      </c>
      <c r="N62" s="427">
        <f>Lisäosat[[#This Row],[HYTE-kerroin (sis. Kulttuurihyte)]]/$N$7</f>
        <v>1.0517377453389691</v>
      </c>
      <c r="O62" s="439">
        <v>0</v>
      </c>
      <c r="P62" s="197">
        <v>70162.147072000007</v>
      </c>
      <c r="Q62" s="159">
        <v>0</v>
      </c>
      <c r="R62" s="159">
        <v>22869.891991312212</v>
      </c>
      <c r="S62" s="159">
        <v>36366.609132742553</v>
      </c>
      <c r="T62" s="159">
        <v>0</v>
      </c>
      <c r="U62" s="309">
        <f t="shared" si="1"/>
        <v>129398.64819605477</v>
      </c>
      <c r="V62" s="44"/>
      <c r="W62" s="44"/>
      <c r="X62" s="110"/>
      <c r="Y62" s="110"/>
      <c r="Z62" s="111"/>
    </row>
    <row r="63" spans="1:26" s="45" customFormat="1" x14ac:dyDescent="0.25">
      <c r="A63" s="127">
        <v>178</v>
      </c>
      <c r="B63" s="124" t="s">
        <v>67</v>
      </c>
      <c r="C63" s="408">
        <v>5674</v>
      </c>
      <c r="D63" s="412">
        <v>0.82289999999999996</v>
      </c>
      <c r="E63" s="420">
        <v>0</v>
      </c>
      <c r="F63" s="155">
        <v>0</v>
      </c>
      <c r="G63" s="419">
        <v>0</v>
      </c>
      <c r="H63" s="269">
        <v>1753</v>
      </c>
      <c r="I63" s="15">
        <v>2131</v>
      </c>
      <c r="J63" s="331">
        <v>0.82261848897231349</v>
      </c>
      <c r="K63" s="427">
        <v>0.82298598180338267</v>
      </c>
      <c r="L63" s="434">
        <v>0.62599767399999995</v>
      </c>
      <c r="M63" s="14">
        <f>Lisäosat[[#This Row],[HYTE-kerroin (sis. Kulttuurihyte)]]*Lisäosat[[#This Row],[Asukasmäärä 31.12.2024]]</f>
        <v>3551.9108022759997</v>
      </c>
      <c r="N63" s="427">
        <f>Lisäosat[[#This Row],[HYTE-kerroin (sis. Kulttuurihyte)]]/$N$7</f>
        <v>0.97231490586513269</v>
      </c>
      <c r="O63" s="439">
        <v>0</v>
      </c>
      <c r="P63" s="197">
        <v>313672.462428</v>
      </c>
      <c r="Q63" s="159">
        <v>0</v>
      </c>
      <c r="R63" s="159">
        <v>65654.891798178651</v>
      </c>
      <c r="S63" s="159">
        <v>114365.64330396676</v>
      </c>
      <c r="T63" s="159">
        <v>0</v>
      </c>
      <c r="U63" s="309">
        <f t="shared" si="1"/>
        <v>493692.99753014545</v>
      </c>
      <c r="V63" s="44"/>
      <c r="W63" s="44"/>
      <c r="X63" s="110"/>
      <c r="Y63" s="110"/>
      <c r="Z63" s="111"/>
    </row>
    <row r="64" spans="1:26" s="45" customFormat="1" x14ac:dyDescent="0.25">
      <c r="A64" s="127">
        <v>179</v>
      </c>
      <c r="B64" s="124" t="s">
        <v>68</v>
      </c>
      <c r="C64" s="408">
        <v>149194</v>
      </c>
      <c r="D64" s="412">
        <v>0</v>
      </c>
      <c r="E64" s="420">
        <v>0</v>
      </c>
      <c r="F64" s="155">
        <v>16</v>
      </c>
      <c r="G64" s="419">
        <v>1.0724291861603014E-4</v>
      </c>
      <c r="H64" s="269">
        <v>66792</v>
      </c>
      <c r="I64" s="15">
        <v>62937</v>
      </c>
      <c r="J64" s="331">
        <v>1.0612517279183946</v>
      </c>
      <c r="K64" s="427">
        <v>1.0617258266740122</v>
      </c>
      <c r="L64" s="434">
        <v>0.679135987</v>
      </c>
      <c r="M64" s="14">
        <f>Lisäosat[[#This Row],[HYTE-kerroin (sis. Kulttuurihyte)]]*Lisäosat[[#This Row],[Asukasmäärä 31.12.2024]]</f>
        <v>101323.014444478</v>
      </c>
      <c r="N64" s="427">
        <f>Lisäosat[[#This Row],[HYTE-kerroin (sis. Kulttuurihyte)]]/$N$7</f>
        <v>1.0548506339490473</v>
      </c>
      <c r="O64" s="439">
        <v>1.0776879626118359</v>
      </c>
      <c r="P64" s="197">
        <v>0</v>
      </c>
      <c r="Q64" s="159">
        <v>0</v>
      </c>
      <c r="R64" s="159">
        <v>2227147.9091663244</v>
      </c>
      <c r="S64" s="159">
        <v>3262433.2010293012</v>
      </c>
      <c r="T64" s="159">
        <v>1767022.5110540735</v>
      </c>
      <c r="U64" s="309">
        <f t="shared" si="1"/>
        <v>7256603.621249699</v>
      </c>
      <c r="V64" s="44"/>
      <c r="W64" s="44"/>
      <c r="X64" s="110"/>
      <c r="Y64" s="110"/>
      <c r="Z64" s="111"/>
    </row>
    <row r="65" spans="1:26" s="45" customFormat="1" x14ac:dyDescent="0.25">
      <c r="A65" s="127">
        <v>181</v>
      </c>
      <c r="B65" s="124" t="s">
        <v>69</v>
      </c>
      <c r="C65" s="408">
        <v>1658</v>
      </c>
      <c r="D65" s="412">
        <v>0.38423333333333332</v>
      </c>
      <c r="E65" s="420">
        <v>0</v>
      </c>
      <c r="F65" s="155">
        <v>0</v>
      </c>
      <c r="G65" s="419">
        <v>0</v>
      </c>
      <c r="H65" s="269">
        <v>445</v>
      </c>
      <c r="I65" s="15">
        <v>656</v>
      </c>
      <c r="J65" s="331">
        <v>0.67835365853658536</v>
      </c>
      <c r="K65" s="427">
        <v>0.67865670315542581</v>
      </c>
      <c r="L65" s="434">
        <v>0.62964379400000003</v>
      </c>
      <c r="M65" s="14">
        <f>Lisäosat[[#This Row],[HYTE-kerroin (sis. Kulttuurihyte)]]*Lisäosat[[#This Row],[Asukasmäärä 31.12.2024]]</f>
        <v>1043.9494104520002</v>
      </c>
      <c r="N65" s="427">
        <f>Lisäosat[[#This Row],[HYTE-kerroin (sis. Kulttuurihyte)]]/$N$7</f>
        <v>0.9779781486722825</v>
      </c>
      <c r="O65" s="439">
        <v>0</v>
      </c>
      <c r="P65" s="197">
        <v>42797.614662666667</v>
      </c>
      <c r="Q65" s="159">
        <v>0</v>
      </c>
      <c r="R65" s="159">
        <v>15820.492162473645</v>
      </c>
      <c r="S65" s="159">
        <v>33613.441482436894</v>
      </c>
      <c r="T65" s="159">
        <v>0</v>
      </c>
      <c r="U65" s="309">
        <f t="shared" si="1"/>
        <v>92231.548307577206</v>
      </c>
      <c r="V65" s="44"/>
      <c r="W65" s="44"/>
      <c r="X65" s="110"/>
      <c r="Y65" s="110"/>
      <c r="Z65" s="111"/>
    </row>
    <row r="66" spans="1:26" s="45" customFormat="1" x14ac:dyDescent="0.25">
      <c r="A66" s="127">
        <v>182</v>
      </c>
      <c r="B66" s="124" t="s">
        <v>70</v>
      </c>
      <c r="C66" s="408">
        <v>19116</v>
      </c>
      <c r="D66" s="412">
        <v>0.24018333333333333</v>
      </c>
      <c r="E66" s="420">
        <v>0</v>
      </c>
      <c r="F66" s="155">
        <v>1</v>
      </c>
      <c r="G66" s="419">
        <v>5.2312199204854574E-5</v>
      </c>
      <c r="H66" s="269">
        <v>6706</v>
      </c>
      <c r="I66" s="15">
        <v>6957</v>
      </c>
      <c r="J66" s="331">
        <v>0.96392123041540889</v>
      </c>
      <c r="K66" s="427">
        <v>0.96435184818858299</v>
      </c>
      <c r="L66" s="434">
        <v>0.62127446200000003</v>
      </c>
      <c r="M66" s="14">
        <f>Lisäosat[[#This Row],[HYTE-kerroin (sis. Kulttuurihyte)]]*Lisäosat[[#This Row],[Asukasmäärä 31.12.2024]]</f>
        <v>11876.282615592001</v>
      </c>
      <c r="N66" s="427">
        <f>Lisäosat[[#This Row],[HYTE-kerroin (sis. Kulttuurihyte)]]/$N$7</f>
        <v>0.96497869740637565</v>
      </c>
      <c r="O66" s="439">
        <v>0</v>
      </c>
      <c r="P66" s="197">
        <v>308446.53022800008</v>
      </c>
      <c r="Q66" s="159">
        <v>0</v>
      </c>
      <c r="R66" s="159">
        <v>259189.77201541973</v>
      </c>
      <c r="S66" s="159">
        <v>382396.62452152831</v>
      </c>
      <c r="T66" s="159">
        <v>0</v>
      </c>
      <c r="U66" s="309">
        <f t="shared" si="1"/>
        <v>950032.92676494806</v>
      </c>
      <c r="V66" s="44"/>
      <c r="W66" s="44"/>
      <c r="X66" s="110"/>
      <c r="Y66" s="110"/>
      <c r="Z66" s="111"/>
    </row>
    <row r="67" spans="1:26" s="45" customFormat="1" x14ac:dyDescent="0.25">
      <c r="A67" s="127">
        <v>186</v>
      </c>
      <c r="B67" s="124" t="s">
        <v>71</v>
      </c>
      <c r="C67" s="408">
        <v>46871</v>
      </c>
      <c r="D67" s="412">
        <v>0</v>
      </c>
      <c r="E67" s="420">
        <v>0</v>
      </c>
      <c r="F67" s="155">
        <v>4</v>
      </c>
      <c r="G67" s="419">
        <v>8.5340615732542514E-5</v>
      </c>
      <c r="H67" s="269">
        <v>14078</v>
      </c>
      <c r="I67" s="15">
        <v>21616</v>
      </c>
      <c r="J67" s="331">
        <v>0.65127683197631381</v>
      </c>
      <c r="K67" s="427">
        <v>0.65156778041717822</v>
      </c>
      <c r="L67" s="434">
        <v>0.72577782599999996</v>
      </c>
      <c r="M67" s="14">
        <f>Lisäosat[[#This Row],[HYTE-kerroin (sis. Kulttuurihyte)]]*Lisäosat[[#This Row],[Asukasmäärä 31.12.2024]]</f>
        <v>34017.932482445998</v>
      </c>
      <c r="N67" s="427">
        <f>Lisäosat[[#This Row],[HYTE-kerroin (sis. Kulttuurihyte)]]/$N$7</f>
        <v>1.1272958796428223</v>
      </c>
      <c r="O67" s="439">
        <v>1.1991825043699518</v>
      </c>
      <c r="P67" s="197">
        <v>0</v>
      </c>
      <c r="Q67" s="159">
        <v>0</v>
      </c>
      <c r="R67" s="159">
        <v>429387.24610922585</v>
      </c>
      <c r="S67" s="159">
        <v>1095321.0676723337</v>
      </c>
      <c r="T67" s="159">
        <v>617713.64595394093</v>
      </c>
      <c r="U67" s="309">
        <f t="shared" si="1"/>
        <v>2142421.9597355006</v>
      </c>
      <c r="V67" s="44"/>
      <c r="W67" s="44"/>
      <c r="X67" s="110"/>
      <c r="Y67" s="110"/>
      <c r="Z67" s="111"/>
    </row>
    <row r="68" spans="1:26" s="45" customFormat="1" x14ac:dyDescent="0.25">
      <c r="A68" s="127">
        <v>202</v>
      </c>
      <c r="B68" s="124" t="s">
        <v>72</v>
      </c>
      <c r="C68" s="408">
        <v>36551</v>
      </c>
      <c r="D68" s="412">
        <v>0</v>
      </c>
      <c r="E68" s="420">
        <v>0</v>
      </c>
      <c r="F68" s="155">
        <v>0</v>
      </c>
      <c r="G68" s="419">
        <v>0</v>
      </c>
      <c r="H68" s="269">
        <v>10651</v>
      </c>
      <c r="I68" s="15">
        <v>16738</v>
      </c>
      <c r="J68" s="331">
        <v>0.63633647986617281</v>
      </c>
      <c r="K68" s="427">
        <v>0.63662075392229178</v>
      </c>
      <c r="L68" s="434">
        <v>0.66453221799999995</v>
      </c>
      <c r="M68" s="14">
        <f>Lisäosat[[#This Row],[HYTE-kerroin (sis. Kulttuurihyte)]]*Lisäosat[[#This Row],[Asukasmäärä 31.12.2024]]</f>
        <v>24289.317100117998</v>
      </c>
      <c r="N68" s="427">
        <f>Lisäosat[[#This Row],[HYTE-kerroin (sis. Kulttuurihyte)]]/$N$7</f>
        <v>1.0321677025736327</v>
      </c>
      <c r="O68" s="439">
        <v>0.98062771826196526</v>
      </c>
      <c r="P68" s="197">
        <v>0</v>
      </c>
      <c r="Q68" s="159">
        <v>0</v>
      </c>
      <c r="R68" s="159">
        <v>327163.89998318849</v>
      </c>
      <c r="S68" s="159">
        <v>782075.76997401821</v>
      </c>
      <c r="T68" s="159">
        <v>393913.73179482209</v>
      </c>
      <c r="U68" s="309">
        <f t="shared" si="1"/>
        <v>1503153.4017520286</v>
      </c>
      <c r="V68" s="44"/>
      <c r="W68" s="44"/>
      <c r="X68" s="110"/>
      <c r="Y68" s="110"/>
      <c r="Z68" s="111"/>
    </row>
    <row r="69" spans="1:26" s="45" customFormat="1" x14ac:dyDescent="0.25">
      <c r="A69" s="127">
        <v>204</v>
      </c>
      <c r="B69" s="124" t="s">
        <v>73</v>
      </c>
      <c r="C69" s="408">
        <v>2589</v>
      </c>
      <c r="D69" s="412">
        <v>1.1962833333333334</v>
      </c>
      <c r="E69" s="420">
        <v>0</v>
      </c>
      <c r="F69" s="155">
        <v>0</v>
      </c>
      <c r="G69" s="419">
        <v>0</v>
      </c>
      <c r="H69" s="269">
        <v>718</v>
      </c>
      <c r="I69" s="15">
        <v>843</v>
      </c>
      <c r="J69" s="331">
        <v>0.85172004744958485</v>
      </c>
      <c r="K69" s="427">
        <v>0.85210054097813015</v>
      </c>
      <c r="L69" s="434">
        <v>0.62301730700000002</v>
      </c>
      <c r="M69" s="14">
        <f>Lisäosat[[#This Row],[HYTE-kerroin (sis. Kulttuurihyte)]]*Lisäosat[[#This Row],[Asukasmäärä 31.12.2024]]</f>
        <v>1612.991807823</v>
      </c>
      <c r="N69" s="427">
        <f>Lisäosat[[#This Row],[HYTE-kerroin (sis. Kulttuurihyte)]]/$N$7</f>
        <v>0.96768572690903243</v>
      </c>
      <c r="O69" s="439">
        <v>0</v>
      </c>
      <c r="P69" s="197">
        <v>312102.58171350003</v>
      </c>
      <c r="Q69" s="159">
        <v>0</v>
      </c>
      <c r="R69" s="159">
        <v>31017.601506328847</v>
      </c>
      <c r="S69" s="159">
        <v>51935.663932635965</v>
      </c>
      <c r="T69" s="159">
        <v>0</v>
      </c>
      <c r="U69" s="309">
        <f t="shared" si="1"/>
        <v>395055.84715246485</v>
      </c>
      <c r="V69" s="44"/>
      <c r="W69" s="44"/>
      <c r="X69" s="110"/>
      <c r="Y69" s="110"/>
      <c r="Z69" s="111"/>
    </row>
    <row r="70" spans="1:26" s="45" customFormat="1" x14ac:dyDescent="0.25">
      <c r="A70" s="127">
        <v>205</v>
      </c>
      <c r="B70" s="124" t="s">
        <v>74</v>
      </c>
      <c r="C70" s="408">
        <v>36433</v>
      </c>
      <c r="D70" s="412">
        <v>0.18211666666666668</v>
      </c>
      <c r="E70" s="420">
        <v>0</v>
      </c>
      <c r="F70" s="155">
        <v>3</v>
      </c>
      <c r="G70" s="419">
        <v>8.2342930859385726E-5</v>
      </c>
      <c r="H70" s="269">
        <v>15599</v>
      </c>
      <c r="I70" s="15">
        <v>14949</v>
      </c>
      <c r="J70" s="331">
        <v>1.0434811693089838</v>
      </c>
      <c r="K70" s="427">
        <v>1.0439473293263155</v>
      </c>
      <c r="L70" s="434">
        <v>0.54285373400000003</v>
      </c>
      <c r="M70" s="14">
        <f>Lisäosat[[#This Row],[HYTE-kerroin (sis. Kulttuurihyte)]]*Lisäosat[[#This Row],[Asukasmäärä 31.12.2024]]</f>
        <v>19777.790090822</v>
      </c>
      <c r="N70" s="427">
        <f>Lisäosat[[#This Row],[HYTE-kerroin (sis. Kulttuurihyte)]]/$N$7</f>
        <v>0.84317370366578359</v>
      </c>
      <c r="O70" s="439">
        <v>0</v>
      </c>
      <c r="P70" s="197">
        <v>445743.09678966674</v>
      </c>
      <c r="Q70" s="159">
        <v>0</v>
      </c>
      <c r="R70" s="159">
        <v>534759.91067379992</v>
      </c>
      <c r="S70" s="159">
        <v>636812.0746214384</v>
      </c>
      <c r="T70" s="159">
        <v>0</v>
      </c>
      <c r="U70" s="309">
        <f t="shared" si="1"/>
        <v>1617315.0820849049</v>
      </c>
      <c r="V70" s="44"/>
      <c r="W70" s="44"/>
      <c r="X70" s="110"/>
      <c r="Y70" s="110"/>
      <c r="Z70" s="111"/>
    </row>
    <row r="71" spans="1:26" s="45" customFormat="1" x14ac:dyDescent="0.25">
      <c r="A71" s="127">
        <v>208</v>
      </c>
      <c r="B71" s="124" t="s">
        <v>75</v>
      </c>
      <c r="C71" s="408">
        <v>12271</v>
      </c>
      <c r="D71" s="412">
        <v>0.45220000000000005</v>
      </c>
      <c r="E71" s="420">
        <v>0</v>
      </c>
      <c r="F71" s="155">
        <v>3</v>
      </c>
      <c r="G71" s="419">
        <v>2.4447885257925189E-4</v>
      </c>
      <c r="H71" s="269">
        <v>4303</v>
      </c>
      <c r="I71" s="15">
        <v>4775</v>
      </c>
      <c r="J71" s="331">
        <v>0.90115183246073294</v>
      </c>
      <c r="K71" s="427">
        <v>0.90155440891941174</v>
      </c>
      <c r="L71" s="434">
        <v>0.67312033299999996</v>
      </c>
      <c r="M71" s="14">
        <f>Lisäosat[[#This Row],[HYTE-kerroin (sis. Kulttuurihyte)]]*Lisäosat[[#This Row],[Asukasmäärä 31.12.2024]]</f>
        <v>8259.8596062429988</v>
      </c>
      <c r="N71" s="427">
        <f>Lisäosat[[#This Row],[HYTE-kerroin (sis. Kulttuurihyte)]]/$N$7</f>
        <v>1.045506972948915</v>
      </c>
      <c r="O71" s="439">
        <v>0</v>
      </c>
      <c r="P71" s="197">
        <v>372778.20571600005</v>
      </c>
      <c r="Q71" s="159">
        <v>0</v>
      </c>
      <c r="R71" s="159">
        <v>155545.41657501244</v>
      </c>
      <c r="S71" s="159">
        <v>265953.79502861371</v>
      </c>
      <c r="T71" s="159">
        <v>0</v>
      </c>
      <c r="U71" s="309">
        <f t="shared" si="1"/>
        <v>794277.41731962608</v>
      </c>
      <c r="V71" s="44"/>
      <c r="W71" s="44"/>
      <c r="X71" s="110"/>
      <c r="Y71" s="110"/>
      <c r="Z71" s="111"/>
    </row>
    <row r="72" spans="1:26" s="45" customFormat="1" x14ac:dyDescent="0.25">
      <c r="A72" s="127">
        <v>211</v>
      </c>
      <c r="B72" s="124" t="s">
        <v>76</v>
      </c>
      <c r="C72" s="408">
        <v>33951</v>
      </c>
      <c r="D72" s="412">
        <v>0</v>
      </c>
      <c r="E72" s="420">
        <v>0</v>
      </c>
      <c r="F72" s="155">
        <v>2</v>
      </c>
      <c r="G72" s="419">
        <v>5.8908426850460955E-5</v>
      </c>
      <c r="H72" s="269">
        <v>8812</v>
      </c>
      <c r="I72" s="15">
        <v>15210</v>
      </c>
      <c r="J72" s="331">
        <v>0.57935568704799478</v>
      </c>
      <c r="K72" s="427">
        <v>0.57961450576467022</v>
      </c>
      <c r="L72" s="434">
        <v>0.65348317300000003</v>
      </c>
      <c r="M72" s="14">
        <f>Lisäosat[[#This Row],[HYTE-kerroin (sis. Kulttuurihyte)]]*Lisäosat[[#This Row],[Asukasmäärä 31.12.2024]]</f>
        <v>22186.407206522999</v>
      </c>
      <c r="N72" s="427">
        <f>Lisäosat[[#This Row],[HYTE-kerroin (sis. Kulttuurihyte)]]/$N$7</f>
        <v>1.0150060555016427</v>
      </c>
      <c r="O72" s="439">
        <v>1.3401917097943878</v>
      </c>
      <c r="P72" s="197">
        <v>0</v>
      </c>
      <c r="Q72" s="159">
        <v>0</v>
      </c>
      <c r="R72" s="159">
        <v>276679.59871814144</v>
      </c>
      <c r="S72" s="159">
        <v>714365.55533767084</v>
      </c>
      <c r="T72" s="159">
        <v>500054.32764412957</v>
      </c>
      <c r="U72" s="309">
        <f t="shared" si="1"/>
        <v>1491099.4816999419</v>
      </c>
      <c r="V72" s="44"/>
      <c r="W72" s="44"/>
      <c r="X72" s="110"/>
      <c r="Y72" s="110"/>
      <c r="Z72" s="111"/>
    </row>
    <row r="73" spans="1:26" s="45" customFormat="1" x14ac:dyDescent="0.25">
      <c r="A73" s="127">
        <v>213</v>
      </c>
      <c r="B73" s="124" t="s">
        <v>77</v>
      </c>
      <c r="C73" s="408">
        <v>5062</v>
      </c>
      <c r="D73" s="412">
        <v>1.0241166666666668</v>
      </c>
      <c r="E73" s="420">
        <v>0</v>
      </c>
      <c r="F73" s="155">
        <v>0</v>
      </c>
      <c r="G73" s="419">
        <v>0</v>
      </c>
      <c r="H73" s="269">
        <v>1555</v>
      </c>
      <c r="I73" s="15">
        <v>1803</v>
      </c>
      <c r="J73" s="331">
        <v>0.86245146977260123</v>
      </c>
      <c r="K73" s="427">
        <v>0.86283675740779953</v>
      </c>
      <c r="L73" s="434">
        <v>0.50894224300000002</v>
      </c>
      <c r="M73" s="14">
        <f>Lisäosat[[#This Row],[HYTE-kerroin (sis. Kulttuurihyte)]]*Lisäosat[[#This Row],[Asukasmäärä 31.12.2024]]</f>
        <v>2576.2656340660001</v>
      </c>
      <c r="N73" s="427">
        <f>Lisäosat[[#This Row],[HYTE-kerroin (sis. Kulttuurihyte)]]/$N$7</f>
        <v>0.79050154600627875</v>
      </c>
      <c r="O73" s="439">
        <v>0</v>
      </c>
      <c r="P73" s="197">
        <v>522399.59716300003</v>
      </c>
      <c r="Q73" s="159">
        <v>0</v>
      </c>
      <c r="R73" s="159">
        <v>61409.576103935833</v>
      </c>
      <c r="S73" s="159">
        <v>82951.485260570829</v>
      </c>
      <c r="T73" s="159">
        <v>0</v>
      </c>
      <c r="U73" s="309">
        <f t="shared" ref="U73:U136" si="2">SUM(P73:T73)</f>
        <v>666760.65852750675</v>
      </c>
      <c r="V73" s="44"/>
      <c r="W73" s="44"/>
      <c r="X73" s="110"/>
      <c r="Y73" s="110"/>
      <c r="Z73" s="111"/>
    </row>
    <row r="74" spans="1:26" s="45" customFormat="1" x14ac:dyDescent="0.25">
      <c r="A74" s="127">
        <v>214</v>
      </c>
      <c r="B74" s="124" t="s">
        <v>78</v>
      </c>
      <c r="C74" s="408">
        <v>12478</v>
      </c>
      <c r="D74" s="412">
        <v>0.30081666666666668</v>
      </c>
      <c r="E74" s="420">
        <v>0</v>
      </c>
      <c r="F74" s="155">
        <v>0</v>
      </c>
      <c r="G74" s="419">
        <v>0</v>
      </c>
      <c r="H74" s="269">
        <v>5300</v>
      </c>
      <c r="I74" s="15">
        <v>4790</v>
      </c>
      <c r="J74" s="331">
        <v>1.1064718162839249</v>
      </c>
      <c r="K74" s="427">
        <v>1.1069661164555298</v>
      </c>
      <c r="L74" s="434">
        <v>0.64217000700000004</v>
      </c>
      <c r="M74" s="14">
        <f>Lisäosat[[#This Row],[HYTE-kerroin (sis. Kulttuurihyte)]]*Lisäosat[[#This Row],[Asukasmäärä 31.12.2024]]</f>
        <v>8012.9973473460004</v>
      </c>
      <c r="N74" s="427">
        <f>Lisäosat[[#This Row],[HYTE-kerroin (sis. Kulttuurihyte)]]/$N$7</f>
        <v>0.99743416922922412</v>
      </c>
      <c r="O74" s="439">
        <v>0</v>
      </c>
      <c r="P74" s="197">
        <v>252166.20083266671</v>
      </c>
      <c r="Q74" s="159">
        <v>0</v>
      </c>
      <c r="R74" s="159">
        <v>194206.88820791736</v>
      </c>
      <c r="S74" s="159">
        <v>258005.23927430404</v>
      </c>
      <c r="T74" s="159">
        <v>0</v>
      </c>
      <c r="U74" s="309">
        <f t="shared" si="2"/>
        <v>704378.32831488806</v>
      </c>
      <c r="V74" s="44"/>
      <c r="W74" s="44"/>
      <c r="X74" s="110"/>
      <c r="Y74" s="110"/>
      <c r="Z74" s="111"/>
    </row>
    <row r="75" spans="1:26" s="45" customFormat="1" x14ac:dyDescent="0.25">
      <c r="A75" s="127">
        <v>216</v>
      </c>
      <c r="B75" s="124" t="s">
        <v>79</v>
      </c>
      <c r="C75" s="408">
        <v>1186</v>
      </c>
      <c r="D75" s="412">
        <v>1.5251000000000001</v>
      </c>
      <c r="E75" s="420">
        <v>0</v>
      </c>
      <c r="F75" s="155">
        <v>0</v>
      </c>
      <c r="G75" s="419">
        <v>0</v>
      </c>
      <c r="H75" s="269">
        <v>348</v>
      </c>
      <c r="I75" s="15">
        <v>403</v>
      </c>
      <c r="J75" s="331">
        <v>0.8635235732009926</v>
      </c>
      <c r="K75" s="427">
        <v>0.86390933978278561</v>
      </c>
      <c r="L75" s="434">
        <v>0.69849943999999997</v>
      </c>
      <c r="M75" s="14">
        <f>Lisäosat[[#This Row],[HYTE-kerroin (sis. Kulttuurihyte)]]*Lisäosat[[#This Row],[Asukasmäärä 31.12.2024]]</f>
        <v>828.42033584000001</v>
      </c>
      <c r="N75" s="427">
        <f>Lisäosat[[#This Row],[HYTE-kerroin (sis. Kulttuurihyte)]]/$N$7</f>
        <v>1.0849264229861146</v>
      </c>
      <c r="O75" s="439">
        <v>0</v>
      </c>
      <c r="P75" s="197">
        <v>364539.22364400007</v>
      </c>
      <c r="Q75" s="159">
        <v>0</v>
      </c>
      <c r="R75" s="159">
        <v>14405.826466372317</v>
      </c>
      <c r="S75" s="159">
        <v>26673.762351723559</v>
      </c>
      <c r="T75" s="159">
        <v>0</v>
      </c>
      <c r="U75" s="309">
        <f t="shared" si="2"/>
        <v>405618.81246209593</v>
      </c>
      <c r="V75" s="44"/>
      <c r="W75" s="44"/>
      <c r="X75" s="110"/>
      <c r="Y75" s="110"/>
      <c r="Z75" s="111"/>
    </row>
    <row r="76" spans="1:26" s="45" customFormat="1" x14ac:dyDescent="0.25">
      <c r="A76" s="127">
        <v>217</v>
      </c>
      <c r="B76" s="124" t="s">
        <v>80</v>
      </c>
      <c r="C76" s="408">
        <v>5264</v>
      </c>
      <c r="D76" s="412">
        <v>0.19186666666666666</v>
      </c>
      <c r="E76" s="420">
        <v>0</v>
      </c>
      <c r="F76" s="155">
        <v>0</v>
      </c>
      <c r="G76" s="419">
        <v>0</v>
      </c>
      <c r="H76" s="269">
        <v>1998</v>
      </c>
      <c r="I76" s="15">
        <v>2097</v>
      </c>
      <c r="J76" s="331">
        <v>0.9527896995708155</v>
      </c>
      <c r="K76" s="427">
        <v>0.95321534449468082</v>
      </c>
      <c r="L76" s="434">
        <v>0.62048741799999996</v>
      </c>
      <c r="M76" s="14">
        <f>Lisäosat[[#This Row],[HYTE-kerroin (sis. Kulttuurihyte)]]*Lisäosat[[#This Row],[Asukasmäärä 31.12.2024]]</f>
        <v>3266.2457683519997</v>
      </c>
      <c r="N76" s="427">
        <f>Lisäosat[[#This Row],[HYTE-kerroin (sis. Kulttuurihyte)]]/$N$7</f>
        <v>0.9637562414060491</v>
      </c>
      <c r="O76" s="439">
        <v>0</v>
      </c>
      <c r="P76" s="197">
        <v>67850.868437333338</v>
      </c>
      <c r="Q76" s="159">
        <v>0</v>
      </c>
      <c r="R76" s="159">
        <v>70549.221562285195</v>
      </c>
      <c r="S76" s="159">
        <v>105167.7024792047</v>
      </c>
      <c r="T76" s="159">
        <v>0</v>
      </c>
      <c r="U76" s="309">
        <f t="shared" si="2"/>
        <v>243567.79247882322</v>
      </c>
      <c r="V76" s="44"/>
      <c r="W76" s="44"/>
      <c r="X76" s="110"/>
      <c r="Y76" s="110"/>
      <c r="Z76" s="111"/>
    </row>
    <row r="77" spans="1:26" s="45" customFormat="1" x14ac:dyDescent="0.25">
      <c r="A77" s="127">
        <v>218</v>
      </c>
      <c r="B77" s="124" t="s">
        <v>81</v>
      </c>
      <c r="C77" s="408">
        <v>1159</v>
      </c>
      <c r="D77" s="412">
        <v>0.60636666666666672</v>
      </c>
      <c r="E77" s="420">
        <v>0</v>
      </c>
      <c r="F77" s="155">
        <v>0</v>
      </c>
      <c r="G77" s="419">
        <v>0</v>
      </c>
      <c r="H77" s="269">
        <v>329</v>
      </c>
      <c r="I77" s="15">
        <v>452</v>
      </c>
      <c r="J77" s="331">
        <v>0.72787610619469023</v>
      </c>
      <c r="K77" s="427">
        <v>0.72820127424588155</v>
      </c>
      <c r="L77" s="434">
        <v>0.55073989599999995</v>
      </c>
      <c r="M77" s="14">
        <f>Lisäosat[[#This Row],[HYTE-kerroin (sis. Kulttuurihyte)]]*Lisäosat[[#This Row],[Asukasmäärä 31.12.2024]]</f>
        <v>638.30753946399989</v>
      </c>
      <c r="N77" s="427">
        <f>Lisäosat[[#This Row],[HYTE-kerroin (sis. Kulttuurihyte)]]/$N$7</f>
        <v>0.85542268346417683</v>
      </c>
      <c r="O77" s="439">
        <v>0</v>
      </c>
      <c r="P77" s="197">
        <v>47212.690980666674</v>
      </c>
      <c r="Q77" s="159">
        <v>0</v>
      </c>
      <c r="R77" s="159">
        <v>11866.432992524733</v>
      </c>
      <c r="S77" s="159">
        <v>20552.445272498157</v>
      </c>
      <c r="T77" s="159">
        <v>0</v>
      </c>
      <c r="U77" s="309">
        <f t="shared" si="2"/>
        <v>79631.569245689563</v>
      </c>
      <c r="V77" s="44"/>
      <c r="W77" s="44"/>
      <c r="X77" s="110"/>
      <c r="Y77" s="110"/>
      <c r="Z77" s="111"/>
    </row>
    <row r="78" spans="1:26" s="45" customFormat="1" x14ac:dyDescent="0.25">
      <c r="A78" s="127">
        <v>224</v>
      </c>
      <c r="B78" s="124" t="s">
        <v>82</v>
      </c>
      <c r="C78" s="408">
        <v>8440</v>
      </c>
      <c r="D78" s="412">
        <v>0</v>
      </c>
      <c r="E78" s="420">
        <v>0</v>
      </c>
      <c r="F78" s="155">
        <v>0</v>
      </c>
      <c r="G78" s="419">
        <v>0</v>
      </c>
      <c r="H78" s="269">
        <v>2612</v>
      </c>
      <c r="I78" s="15">
        <v>3396</v>
      </c>
      <c r="J78" s="331">
        <v>0.76914016489988224</v>
      </c>
      <c r="K78" s="427">
        <v>0.76948376706841748</v>
      </c>
      <c r="L78" s="434">
        <v>0.58748947500000004</v>
      </c>
      <c r="M78" s="14">
        <f>Lisäosat[[#This Row],[HYTE-kerroin (sis. Kulttuurihyte)]]*Lisäosat[[#This Row],[Asukasmäärä 31.12.2024]]</f>
        <v>4958.411169</v>
      </c>
      <c r="N78" s="427">
        <f>Lisäosat[[#This Row],[HYTE-kerroin (sis. Kulttuurihyte)]]/$N$7</f>
        <v>0.91250302885531376</v>
      </c>
      <c r="O78" s="439">
        <v>0</v>
      </c>
      <c r="P78" s="197">
        <v>0</v>
      </c>
      <c r="Q78" s="159">
        <v>0</v>
      </c>
      <c r="R78" s="159">
        <v>91311.868496447656</v>
      </c>
      <c r="S78" s="159">
        <v>159652.62493216034</v>
      </c>
      <c r="T78" s="159">
        <v>0</v>
      </c>
      <c r="U78" s="309">
        <f t="shared" si="2"/>
        <v>250964.493428608</v>
      </c>
      <c r="V78" s="44"/>
      <c r="W78" s="44"/>
      <c r="X78" s="110"/>
      <c r="Y78" s="110"/>
      <c r="Z78" s="111"/>
    </row>
    <row r="79" spans="1:26" s="45" customFormat="1" x14ac:dyDescent="0.25">
      <c r="A79" s="127">
        <v>226</v>
      </c>
      <c r="B79" s="124" t="s">
        <v>83</v>
      </c>
      <c r="C79" s="408">
        <v>3573</v>
      </c>
      <c r="D79" s="412">
        <v>1.3321833333333335</v>
      </c>
      <c r="E79" s="420">
        <v>0</v>
      </c>
      <c r="F79" s="155">
        <v>0</v>
      </c>
      <c r="G79" s="419">
        <v>0</v>
      </c>
      <c r="H79" s="269">
        <v>1230</v>
      </c>
      <c r="I79" s="15">
        <v>1264</v>
      </c>
      <c r="J79" s="331">
        <v>0.97310126582278478</v>
      </c>
      <c r="K79" s="427">
        <v>0.97353598464309843</v>
      </c>
      <c r="L79" s="434">
        <v>0.60073360399999998</v>
      </c>
      <c r="M79" s="14">
        <f>Lisäosat[[#This Row],[HYTE-kerroin (sis. Kulttuurihyte)]]*Lisäosat[[#This Row],[Asukasmäärä 31.12.2024]]</f>
        <v>2146.4211670919999</v>
      </c>
      <c r="N79" s="427">
        <f>Lisäosat[[#This Row],[HYTE-kerroin (sis. Kulttuurihyte)]]/$N$7</f>
        <v>0.9330741341113703</v>
      </c>
      <c r="O79" s="439">
        <v>0</v>
      </c>
      <c r="P79" s="197">
        <v>479654.22110850003</v>
      </c>
      <c r="Q79" s="159">
        <v>0</v>
      </c>
      <c r="R79" s="159">
        <v>48906.923668204858</v>
      </c>
      <c r="S79" s="159">
        <v>69111.205556859873</v>
      </c>
      <c r="T79" s="159">
        <v>0</v>
      </c>
      <c r="U79" s="309">
        <f t="shared" si="2"/>
        <v>597672.35033356468</v>
      </c>
      <c r="V79" s="44"/>
      <c r="W79" s="44"/>
      <c r="X79" s="110"/>
      <c r="Y79" s="110"/>
      <c r="Z79" s="111"/>
    </row>
    <row r="80" spans="1:26" s="45" customFormat="1" x14ac:dyDescent="0.25">
      <c r="A80" s="127">
        <v>230</v>
      </c>
      <c r="B80" s="124" t="s">
        <v>84</v>
      </c>
      <c r="C80" s="408">
        <v>2170</v>
      </c>
      <c r="D80" s="412">
        <v>1.0844166666666666</v>
      </c>
      <c r="E80" s="420">
        <v>0</v>
      </c>
      <c r="F80" s="155">
        <v>0</v>
      </c>
      <c r="G80" s="419">
        <v>0</v>
      </c>
      <c r="H80" s="269">
        <v>666</v>
      </c>
      <c r="I80" s="15">
        <v>842</v>
      </c>
      <c r="J80" s="331">
        <v>0.79097387173396672</v>
      </c>
      <c r="K80" s="427">
        <v>0.79132722779309006</v>
      </c>
      <c r="L80" s="434">
        <v>0.57546676799999996</v>
      </c>
      <c r="M80" s="14">
        <f>Lisäosat[[#This Row],[HYTE-kerroin (sis. Kulttuurihyte)]]*Lisäosat[[#This Row],[Asukasmäärä 31.12.2024]]</f>
        <v>1248.76288656</v>
      </c>
      <c r="N80" s="427">
        <f>Lisäosat[[#This Row],[HYTE-kerroin (sis. Kulttuurihyte)]]/$N$7</f>
        <v>0.89382906613872204</v>
      </c>
      <c r="O80" s="439">
        <v>0</v>
      </c>
      <c r="P80" s="197">
        <v>237130.36847499997</v>
      </c>
      <c r="Q80" s="159">
        <v>0</v>
      </c>
      <c r="R80" s="159">
        <v>24143.551985412738</v>
      </c>
      <c r="S80" s="159">
        <v>40208.096094090884</v>
      </c>
      <c r="T80" s="159">
        <v>0</v>
      </c>
      <c r="U80" s="309">
        <f t="shared" si="2"/>
        <v>301482.01655450359</v>
      </c>
      <c r="V80" s="44"/>
      <c r="W80" s="44"/>
      <c r="X80" s="110"/>
      <c r="Y80" s="110"/>
      <c r="Z80" s="111"/>
    </row>
    <row r="81" spans="1:26" s="45" customFormat="1" x14ac:dyDescent="0.25">
      <c r="A81" s="127">
        <v>231</v>
      </c>
      <c r="B81" s="124" t="s">
        <v>85</v>
      </c>
      <c r="C81" s="408">
        <v>1241</v>
      </c>
      <c r="D81" s="412">
        <v>0.82343333333333335</v>
      </c>
      <c r="E81" s="420">
        <v>0</v>
      </c>
      <c r="F81" s="155">
        <v>0</v>
      </c>
      <c r="G81" s="419">
        <v>0</v>
      </c>
      <c r="H81" s="269">
        <v>396</v>
      </c>
      <c r="I81" s="15">
        <v>414</v>
      </c>
      <c r="J81" s="331">
        <v>0.95652173913043481</v>
      </c>
      <c r="K81" s="427">
        <v>0.95694905128862784</v>
      </c>
      <c r="L81" s="434">
        <v>0.58223237100000003</v>
      </c>
      <c r="M81" s="14">
        <f>Lisäosat[[#This Row],[HYTE-kerroin (sis. Kulttuurihyte)]]*Lisäosat[[#This Row],[Asukasmäärä 31.12.2024]]</f>
        <v>722.55037241100001</v>
      </c>
      <c r="N81" s="427">
        <f>Lisäosat[[#This Row],[HYTE-kerroin (sis. Kulttuurihyte)]]/$N$7</f>
        <v>0.90433756627743966</v>
      </c>
      <c r="O81" s="439">
        <v>0</v>
      </c>
      <c r="P81" s="197">
        <v>68649.949904666675</v>
      </c>
      <c r="Q81" s="159">
        <v>0</v>
      </c>
      <c r="R81" s="159">
        <v>16697.287243447572</v>
      </c>
      <c r="S81" s="159">
        <v>23264.924926423773</v>
      </c>
      <c r="T81" s="159">
        <v>0</v>
      </c>
      <c r="U81" s="309">
        <f t="shared" si="2"/>
        <v>108612.16207453802</v>
      </c>
      <c r="V81" s="44"/>
      <c r="W81" s="44"/>
      <c r="X81" s="110"/>
      <c r="Y81" s="110"/>
      <c r="Z81" s="111"/>
    </row>
    <row r="82" spans="1:26" s="45" customFormat="1" x14ac:dyDescent="0.25">
      <c r="A82" s="127">
        <v>232</v>
      </c>
      <c r="B82" s="124" t="s">
        <v>86</v>
      </c>
      <c r="C82" s="408">
        <v>12518</v>
      </c>
      <c r="D82" s="412">
        <v>9.5499999999999995E-3</v>
      </c>
      <c r="E82" s="420">
        <v>0</v>
      </c>
      <c r="F82" s="155">
        <v>0</v>
      </c>
      <c r="G82" s="419">
        <v>0</v>
      </c>
      <c r="H82" s="269">
        <v>5201</v>
      </c>
      <c r="I82" s="15">
        <v>4918</v>
      </c>
      <c r="J82" s="331">
        <v>1.057543716958113</v>
      </c>
      <c r="K82" s="427">
        <v>1.0580161592138297</v>
      </c>
      <c r="L82" s="434">
        <v>0.66798152899999996</v>
      </c>
      <c r="M82" s="14">
        <f>Lisäosat[[#This Row],[HYTE-kerroin (sis. Kulttuurihyte)]]*Lisäosat[[#This Row],[Asukasmäärä 31.12.2024]]</f>
        <v>8361.7927800220004</v>
      </c>
      <c r="N82" s="427">
        <f>Lisäosat[[#This Row],[HYTE-kerroin (sis. Kulttuurihyte)]]/$N$7</f>
        <v>1.0375252568259261</v>
      </c>
      <c r="O82" s="439">
        <v>0</v>
      </c>
      <c r="P82" s="197">
        <v>8031.160742</v>
      </c>
      <c r="Q82" s="159">
        <v>0</v>
      </c>
      <c r="R82" s="159">
        <v>186214.10271140441</v>
      </c>
      <c r="S82" s="159">
        <v>269235.87434935011</v>
      </c>
      <c r="T82" s="159">
        <v>0</v>
      </c>
      <c r="U82" s="309">
        <f t="shared" si="2"/>
        <v>463481.13780275453</v>
      </c>
      <c r="V82" s="44"/>
      <c r="W82" s="44"/>
      <c r="X82" s="110"/>
      <c r="Y82" s="110"/>
      <c r="Z82" s="111"/>
    </row>
    <row r="83" spans="1:26" s="45" customFormat="1" x14ac:dyDescent="0.25">
      <c r="A83" s="127">
        <v>233</v>
      </c>
      <c r="B83" s="124" t="s">
        <v>87</v>
      </c>
      <c r="C83" s="408">
        <v>15050</v>
      </c>
      <c r="D83" s="412">
        <v>0</v>
      </c>
      <c r="E83" s="420">
        <v>0</v>
      </c>
      <c r="F83" s="155">
        <v>0</v>
      </c>
      <c r="G83" s="419">
        <v>0</v>
      </c>
      <c r="H83" s="269">
        <v>6118</v>
      </c>
      <c r="I83" s="15">
        <v>5987</v>
      </c>
      <c r="J83" s="331">
        <v>1.0218807416068147</v>
      </c>
      <c r="K83" s="427">
        <v>1.0223372519476135</v>
      </c>
      <c r="L83" s="434">
        <v>0.52607178300000002</v>
      </c>
      <c r="M83" s="14">
        <f>Lisäosat[[#This Row],[HYTE-kerroin (sis. Kulttuurihyte)]]*Lisäosat[[#This Row],[Asukasmäärä 31.12.2024]]</f>
        <v>7917.3803341500006</v>
      </c>
      <c r="N83" s="427">
        <f>Lisäosat[[#This Row],[HYTE-kerroin (sis. Kulttuurihyte)]]/$N$7</f>
        <v>0.81710756670630624</v>
      </c>
      <c r="O83" s="439">
        <v>0</v>
      </c>
      <c r="P83" s="197">
        <v>0</v>
      </c>
      <c r="Q83" s="159">
        <v>0</v>
      </c>
      <c r="R83" s="159">
        <v>216329.62952387088</v>
      </c>
      <c r="S83" s="159">
        <v>254926.52986021701</v>
      </c>
      <c r="T83" s="159">
        <v>0</v>
      </c>
      <c r="U83" s="309">
        <f t="shared" si="2"/>
        <v>471256.15938408789</v>
      </c>
      <c r="V83" s="44"/>
      <c r="W83" s="44"/>
      <c r="X83" s="110"/>
      <c r="Y83" s="110"/>
      <c r="Z83" s="111"/>
    </row>
    <row r="84" spans="1:26" s="45" customFormat="1" x14ac:dyDescent="0.25">
      <c r="A84" s="127">
        <v>235</v>
      </c>
      <c r="B84" s="124" t="s">
        <v>88</v>
      </c>
      <c r="C84" s="408">
        <v>10253</v>
      </c>
      <c r="D84" s="412">
        <v>0</v>
      </c>
      <c r="E84" s="420">
        <v>0</v>
      </c>
      <c r="F84" s="155">
        <v>3</v>
      </c>
      <c r="G84" s="419">
        <v>2.92597288598459E-4</v>
      </c>
      <c r="H84" s="269">
        <v>2574</v>
      </c>
      <c r="I84" s="15">
        <v>4451</v>
      </c>
      <c r="J84" s="331">
        <v>0.57829701190743654</v>
      </c>
      <c r="K84" s="427">
        <v>0.5785553576764092</v>
      </c>
      <c r="L84" s="434">
        <v>0.70107067999999995</v>
      </c>
      <c r="M84" s="14">
        <f>Lisäosat[[#This Row],[HYTE-kerroin (sis. Kulttuurihyte)]]*Lisäosat[[#This Row],[Asukasmäärä 31.12.2024]]</f>
        <v>7188.0776820399997</v>
      </c>
      <c r="N84" s="427">
        <f>Lisäosat[[#This Row],[HYTE-kerroin (sis. Kulttuurihyte)]]/$N$7</f>
        <v>1.0889201358741862</v>
      </c>
      <c r="O84" s="439">
        <v>0</v>
      </c>
      <c r="P84" s="197">
        <v>0</v>
      </c>
      <c r="Q84" s="159">
        <v>0</v>
      </c>
      <c r="R84" s="159">
        <v>83402.908836522503</v>
      </c>
      <c r="S84" s="159">
        <v>231444.19271413679</v>
      </c>
      <c r="T84" s="159">
        <v>0</v>
      </c>
      <c r="U84" s="309">
        <f t="shared" si="2"/>
        <v>314847.10155065928</v>
      </c>
      <c r="V84" s="44"/>
      <c r="W84" s="44"/>
      <c r="X84" s="110"/>
      <c r="Y84" s="110"/>
      <c r="Z84" s="111"/>
    </row>
    <row r="85" spans="1:26" s="45" customFormat="1" x14ac:dyDescent="0.25">
      <c r="A85" s="127">
        <v>236</v>
      </c>
      <c r="B85" s="124" t="s">
        <v>89</v>
      </c>
      <c r="C85" s="408">
        <v>4118</v>
      </c>
      <c r="D85" s="412">
        <v>0.37173333333333336</v>
      </c>
      <c r="E85" s="420">
        <v>0</v>
      </c>
      <c r="F85" s="155">
        <v>1</v>
      </c>
      <c r="G85" s="419">
        <v>2.4283632831471587E-4</v>
      </c>
      <c r="H85" s="269">
        <v>1535</v>
      </c>
      <c r="I85" s="15">
        <v>1698</v>
      </c>
      <c r="J85" s="331">
        <v>0.90400471142520611</v>
      </c>
      <c r="K85" s="427">
        <v>0.90440856236601896</v>
      </c>
      <c r="L85" s="434">
        <v>0.50879705500000005</v>
      </c>
      <c r="M85" s="14">
        <f>Lisäosat[[#This Row],[HYTE-kerroin (sis. Kulttuurihyte)]]*Lisäosat[[#This Row],[Asukasmäärä 31.12.2024]]</f>
        <v>2095.2262724900002</v>
      </c>
      <c r="N85" s="427">
        <f>Lisäosat[[#This Row],[HYTE-kerroin (sis. Kulttuurihyte)]]/$N$7</f>
        <v>0.7902760364518252</v>
      </c>
      <c r="O85" s="439">
        <v>0</v>
      </c>
      <c r="P85" s="197">
        <v>102839.00068266668</v>
      </c>
      <c r="Q85" s="159">
        <v>0</v>
      </c>
      <c r="R85" s="159">
        <v>52364.423705115121</v>
      </c>
      <c r="S85" s="159">
        <v>67462.814766391617</v>
      </c>
      <c r="T85" s="159">
        <v>0</v>
      </c>
      <c r="U85" s="309">
        <f t="shared" si="2"/>
        <v>222666.23915417341</v>
      </c>
      <c r="V85" s="44"/>
      <c r="W85" s="44"/>
      <c r="X85" s="110"/>
      <c r="Y85" s="110"/>
      <c r="Z85" s="111"/>
    </row>
    <row r="86" spans="1:26" s="45" customFormat="1" x14ac:dyDescent="0.25">
      <c r="A86" s="127">
        <v>239</v>
      </c>
      <c r="B86" s="124" t="s">
        <v>90</v>
      </c>
      <c r="C86" s="408">
        <v>1985</v>
      </c>
      <c r="D86" s="412">
        <v>1.5529000000000002</v>
      </c>
      <c r="E86" s="420">
        <v>0</v>
      </c>
      <c r="F86" s="155">
        <v>0</v>
      </c>
      <c r="G86" s="419">
        <v>0</v>
      </c>
      <c r="H86" s="269">
        <v>912</v>
      </c>
      <c r="I86" s="15">
        <v>705</v>
      </c>
      <c r="J86" s="331">
        <v>1.2936170212765958</v>
      </c>
      <c r="K86" s="427">
        <v>1.2941949258433436</v>
      </c>
      <c r="L86" s="434">
        <v>0.53264718</v>
      </c>
      <c r="M86" s="14">
        <f>Lisäosat[[#This Row],[HYTE-kerroin (sis. Kulttuurihyte)]]*Lisäosat[[#This Row],[Asukasmäärä 31.12.2024]]</f>
        <v>1057.3046523</v>
      </c>
      <c r="N86" s="427">
        <f>Lisäosat[[#This Row],[HYTE-kerroin (sis. Kulttuurihyte)]]/$N$7</f>
        <v>0.82732063423134761</v>
      </c>
      <c r="O86" s="439">
        <v>0</v>
      </c>
      <c r="P86" s="197">
        <v>621248.36001000018</v>
      </c>
      <c r="Q86" s="159">
        <v>0</v>
      </c>
      <c r="R86" s="159">
        <v>36119.815604854462</v>
      </c>
      <c r="S86" s="159">
        <v>34043.458144017437</v>
      </c>
      <c r="T86" s="159">
        <v>0</v>
      </c>
      <c r="U86" s="309">
        <f t="shared" si="2"/>
        <v>691411.63375887205</v>
      </c>
      <c r="V86" s="44"/>
      <c r="W86" s="44"/>
      <c r="X86" s="110"/>
      <c r="Y86" s="110"/>
      <c r="Z86" s="111"/>
    </row>
    <row r="87" spans="1:26" s="45" customFormat="1" x14ac:dyDescent="0.25">
      <c r="A87" s="127">
        <v>240</v>
      </c>
      <c r="B87" s="124" t="s">
        <v>91</v>
      </c>
      <c r="C87" s="408">
        <v>19402</v>
      </c>
      <c r="D87" s="412">
        <v>0.11808333333333333</v>
      </c>
      <c r="E87" s="420">
        <v>0</v>
      </c>
      <c r="F87" s="155">
        <v>4</v>
      </c>
      <c r="G87" s="419">
        <v>2.0616431295742706E-4</v>
      </c>
      <c r="H87" s="269">
        <v>8006</v>
      </c>
      <c r="I87" s="15">
        <v>6784</v>
      </c>
      <c r="J87" s="331">
        <v>1.180129716981132</v>
      </c>
      <c r="K87" s="427">
        <v>1.1806569227472754</v>
      </c>
      <c r="L87" s="434">
        <v>0.62995712100000001</v>
      </c>
      <c r="M87" s="14">
        <f>Lisäosat[[#This Row],[HYTE-kerroin (sis. Kulttuurihyte)]]*Lisäosat[[#This Row],[Asukasmäärä 31.12.2024]]</f>
        <v>12222.428061642</v>
      </c>
      <c r="N87" s="427">
        <f>Lisäosat[[#This Row],[HYTE-kerroin (sis. Kulttuurihyte)]]/$N$7</f>
        <v>0.97846481583601708</v>
      </c>
      <c r="O87" s="439">
        <v>0</v>
      </c>
      <c r="P87" s="197">
        <v>153912.92934333335</v>
      </c>
      <c r="Q87" s="159">
        <v>0</v>
      </c>
      <c r="R87" s="159">
        <v>322073.90494890552</v>
      </c>
      <c r="S87" s="159">
        <v>393541.93441750883</v>
      </c>
      <c r="T87" s="159">
        <v>0</v>
      </c>
      <c r="U87" s="309">
        <f t="shared" si="2"/>
        <v>869528.7687097477</v>
      </c>
      <c r="V87" s="44"/>
      <c r="W87" s="44"/>
      <c r="X87" s="110"/>
      <c r="Y87" s="110"/>
      <c r="Z87" s="111"/>
    </row>
    <row r="88" spans="1:26" s="45" customFormat="1" x14ac:dyDescent="0.25">
      <c r="A88" s="127">
        <v>241</v>
      </c>
      <c r="B88" s="124" t="s">
        <v>92</v>
      </c>
      <c r="C88" s="408">
        <v>7604</v>
      </c>
      <c r="D88" s="412">
        <v>9.1749999999999998E-2</v>
      </c>
      <c r="E88" s="420">
        <v>0</v>
      </c>
      <c r="F88" s="155">
        <v>1</v>
      </c>
      <c r="G88" s="419">
        <v>1.3150973172014729E-4</v>
      </c>
      <c r="H88" s="269">
        <v>2809</v>
      </c>
      <c r="I88" s="15">
        <v>3185</v>
      </c>
      <c r="J88" s="331">
        <v>0.88194662480376762</v>
      </c>
      <c r="K88" s="427">
        <v>0.88234062161558979</v>
      </c>
      <c r="L88" s="434">
        <v>0.62674073100000005</v>
      </c>
      <c r="M88" s="14">
        <f>Lisäosat[[#This Row],[HYTE-kerroin (sis. Kulttuurihyte)]]*Lisäosat[[#This Row],[Asukasmäärä 31.12.2024]]</f>
        <v>4765.7365185240005</v>
      </c>
      <c r="N88" s="427">
        <f>Lisäosat[[#This Row],[HYTE-kerroin (sis. Kulttuurihyte)]]/$N$7</f>
        <v>0.97346904018066616</v>
      </c>
      <c r="O88" s="439">
        <v>0</v>
      </c>
      <c r="P88" s="197">
        <v>46869.269060000006</v>
      </c>
      <c r="Q88" s="159">
        <v>0</v>
      </c>
      <c r="R88" s="159">
        <v>94333.012299915121</v>
      </c>
      <c r="S88" s="159">
        <v>153448.82039519536</v>
      </c>
      <c r="T88" s="159">
        <v>0</v>
      </c>
      <c r="U88" s="309">
        <f t="shared" si="2"/>
        <v>294651.10175511049</v>
      </c>
      <c r="V88" s="44"/>
      <c r="W88" s="44"/>
      <c r="X88" s="110"/>
      <c r="Y88" s="110"/>
      <c r="Z88" s="111"/>
    </row>
    <row r="89" spans="1:26" s="45" customFormat="1" x14ac:dyDescent="0.25">
      <c r="A89" s="127">
        <v>244</v>
      </c>
      <c r="B89" s="124" t="s">
        <v>93</v>
      </c>
      <c r="C89" s="408">
        <v>19657</v>
      </c>
      <c r="D89" s="412">
        <v>0</v>
      </c>
      <c r="E89" s="420">
        <v>0</v>
      </c>
      <c r="F89" s="155">
        <v>12</v>
      </c>
      <c r="G89" s="419">
        <v>6.1046955283105251E-4</v>
      </c>
      <c r="H89" s="269">
        <v>7038</v>
      </c>
      <c r="I89" s="15">
        <v>8545</v>
      </c>
      <c r="J89" s="331">
        <v>0.82363955529549449</v>
      </c>
      <c r="K89" s="427">
        <v>0.8240075042730749</v>
      </c>
      <c r="L89" s="434">
        <v>0.69388311899999999</v>
      </c>
      <c r="M89" s="14">
        <f>Lisäosat[[#This Row],[HYTE-kerroin (sis. Kulttuurihyte)]]*Lisäosat[[#This Row],[Asukasmäärä 31.12.2024]]</f>
        <v>13639.660470183</v>
      </c>
      <c r="N89" s="427">
        <f>Lisäosat[[#This Row],[HYTE-kerroin (sis. Kulttuurihyte)]]/$N$7</f>
        <v>1.0777562402442564</v>
      </c>
      <c r="O89" s="439">
        <v>0.93471999028578168</v>
      </c>
      <c r="P89" s="197">
        <v>0</v>
      </c>
      <c r="Q89" s="159">
        <v>0</v>
      </c>
      <c r="R89" s="159">
        <v>227737.0680916314</v>
      </c>
      <c r="S89" s="159">
        <v>439174.47001219838</v>
      </c>
      <c r="T89" s="159">
        <v>201927.96143103324</v>
      </c>
      <c r="U89" s="309">
        <f t="shared" si="2"/>
        <v>868839.49953486305</v>
      </c>
      <c r="V89" s="44"/>
      <c r="W89" s="44"/>
      <c r="X89" s="110"/>
      <c r="Y89" s="110"/>
      <c r="Z89" s="111"/>
    </row>
    <row r="90" spans="1:26" s="45" customFormat="1" x14ac:dyDescent="0.25">
      <c r="A90" s="127">
        <v>245</v>
      </c>
      <c r="B90" s="124" t="s">
        <v>94</v>
      </c>
      <c r="C90" s="408">
        <v>38461</v>
      </c>
      <c r="D90" s="412">
        <v>0</v>
      </c>
      <c r="E90" s="420">
        <v>0</v>
      </c>
      <c r="F90" s="155">
        <v>0</v>
      </c>
      <c r="G90" s="419">
        <v>0</v>
      </c>
      <c r="H90" s="269">
        <v>12255</v>
      </c>
      <c r="I90" s="15">
        <v>17292</v>
      </c>
      <c r="J90" s="331">
        <v>0.70870922970159611</v>
      </c>
      <c r="K90" s="427">
        <v>0.7090258352298201</v>
      </c>
      <c r="L90" s="434">
        <v>0.63189740299999997</v>
      </c>
      <c r="M90" s="14">
        <f>Lisäosat[[#This Row],[HYTE-kerroin (sis. Kulttuurihyte)]]*Lisäosat[[#This Row],[Asukasmäärä 31.12.2024]]</f>
        <v>24303.406016782999</v>
      </c>
      <c r="N90" s="427">
        <f>Lisäosat[[#This Row],[HYTE-kerroin (sis. Kulttuurihyte)]]/$N$7</f>
        <v>0.98147850931849756</v>
      </c>
      <c r="O90" s="439">
        <v>1.0889288487909561</v>
      </c>
      <c r="P90" s="197">
        <v>0</v>
      </c>
      <c r="Q90" s="159">
        <v>0</v>
      </c>
      <c r="R90" s="159">
        <v>383413.98764176405</v>
      </c>
      <c r="S90" s="159">
        <v>782529.40974921081</v>
      </c>
      <c r="T90" s="159">
        <v>460275.40406230511</v>
      </c>
      <c r="U90" s="309">
        <f t="shared" si="2"/>
        <v>1626218.80145328</v>
      </c>
      <c r="V90" s="44"/>
      <c r="W90" s="44"/>
      <c r="X90" s="110"/>
      <c r="Y90" s="110"/>
      <c r="Z90" s="111"/>
    </row>
    <row r="91" spans="1:26" s="45" customFormat="1" x14ac:dyDescent="0.25">
      <c r="A91" s="127">
        <v>249</v>
      </c>
      <c r="B91" s="124" t="s">
        <v>95</v>
      </c>
      <c r="C91" s="408">
        <v>9128</v>
      </c>
      <c r="D91" s="412">
        <v>0.77045000000000008</v>
      </c>
      <c r="E91" s="420">
        <v>0</v>
      </c>
      <c r="F91" s="155">
        <v>0</v>
      </c>
      <c r="G91" s="419">
        <v>0</v>
      </c>
      <c r="H91" s="269">
        <v>3143</v>
      </c>
      <c r="I91" s="15">
        <v>3202</v>
      </c>
      <c r="J91" s="331">
        <v>0.98157401623985008</v>
      </c>
      <c r="K91" s="427">
        <v>0.98201252013803331</v>
      </c>
      <c r="L91" s="434">
        <v>0.49442956999999998</v>
      </c>
      <c r="M91" s="14">
        <f>Lisäosat[[#This Row],[HYTE-kerroin (sis. Kulttuurihyte)]]*Lisäosat[[#This Row],[Asukasmäärä 31.12.2024]]</f>
        <v>4513.1531149599996</v>
      </c>
      <c r="N91" s="427">
        <f>Lisäosat[[#This Row],[HYTE-kerroin (sis. Kulttuurihyte)]]/$N$7</f>
        <v>0.76796010716724805</v>
      </c>
      <c r="O91" s="439">
        <v>0</v>
      </c>
      <c r="P91" s="197">
        <v>472454.60936800012</v>
      </c>
      <c r="Q91" s="159">
        <v>0</v>
      </c>
      <c r="R91" s="159">
        <v>126031.17259050877</v>
      </c>
      <c r="S91" s="159">
        <v>145316.05326095535</v>
      </c>
      <c r="T91" s="159">
        <v>0</v>
      </c>
      <c r="U91" s="309">
        <f t="shared" si="2"/>
        <v>743801.83521946426</v>
      </c>
      <c r="V91" s="44"/>
      <c r="W91" s="44"/>
      <c r="X91" s="110"/>
      <c r="Y91" s="110"/>
      <c r="Z91" s="111"/>
    </row>
    <row r="92" spans="1:26" s="45" customFormat="1" x14ac:dyDescent="0.25">
      <c r="A92" s="127">
        <v>250</v>
      </c>
      <c r="B92" s="124" t="s">
        <v>96</v>
      </c>
      <c r="C92" s="408">
        <v>1703</v>
      </c>
      <c r="D92" s="412">
        <v>1.2127166666666667</v>
      </c>
      <c r="E92" s="420">
        <v>0</v>
      </c>
      <c r="F92" s="155">
        <v>0</v>
      </c>
      <c r="G92" s="419">
        <v>0</v>
      </c>
      <c r="H92" s="269">
        <v>544</v>
      </c>
      <c r="I92" s="15">
        <v>652</v>
      </c>
      <c r="J92" s="331">
        <v>0.83435582822085885</v>
      </c>
      <c r="K92" s="427">
        <v>0.83472856453731947</v>
      </c>
      <c r="L92" s="434">
        <v>0.47862321299999999</v>
      </c>
      <c r="M92" s="14">
        <f>Lisäosat[[#This Row],[HYTE-kerroin (sis. Kulttuurihyte)]]*Lisäosat[[#This Row],[Asukasmäärä 31.12.2024]]</f>
        <v>815.09533173900002</v>
      </c>
      <c r="N92" s="427">
        <f>Lisäosat[[#This Row],[HYTE-kerroin (sis. Kulttuurihyte)]]/$N$7</f>
        <v>0.74340928668204986</v>
      </c>
      <c r="O92" s="439">
        <v>0</v>
      </c>
      <c r="P92" s="197">
        <v>208115.89582550002</v>
      </c>
      <c r="Q92" s="159">
        <v>0</v>
      </c>
      <c r="R92" s="159">
        <v>19986.891000423195</v>
      </c>
      <c r="S92" s="159">
        <v>26244.71929550088</v>
      </c>
      <c r="T92" s="159">
        <v>0</v>
      </c>
      <c r="U92" s="309">
        <f t="shared" si="2"/>
        <v>254347.50612142408</v>
      </c>
      <c r="V92" s="44"/>
      <c r="W92" s="44"/>
      <c r="X92" s="110"/>
      <c r="Y92" s="110"/>
      <c r="Z92" s="111"/>
    </row>
    <row r="93" spans="1:26" s="45" customFormat="1" x14ac:dyDescent="0.25">
      <c r="A93" s="127">
        <v>256</v>
      </c>
      <c r="B93" s="124" t="s">
        <v>97</v>
      </c>
      <c r="C93" s="408">
        <v>1492</v>
      </c>
      <c r="D93" s="412">
        <v>1.6751833333333332</v>
      </c>
      <c r="E93" s="420">
        <v>0</v>
      </c>
      <c r="F93" s="155">
        <v>1</v>
      </c>
      <c r="G93" s="419">
        <v>6.7024128686327079E-4</v>
      </c>
      <c r="H93" s="269">
        <v>431</v>
      </c>
      <c r="I93" s="15">
        <v>485</v>
      </c>
      <c r="J93" s="331">
        <v>0.88865979381443294</v>
      </c>
      <c r="K93" s="427">
        <v>0.88905678963675416</v>
      </c>
      <c r="L93" s="434">
        <v>0.62369268</v>
      </c>
      <c r="M93" s="14">
        <f>Lisäosat[[#This Row],[HYTE-kerroin (sis. Kulttuurihyte)]]*Lisäosat[[#This Row],[Asukasmäärä 31.12.2024]]</f>
        <v>930.54947856000001</v>
      </c>
      <c r="N93" s="427">
        <f>Lisäosat[[#This Row],[HYTE-kerroin (sis. Kulttuurihyte)]]/$N$7</f>
        <v>0.96873473277949007</v>
      </c>
      <c r="O93" s="439">
        <v>0</v>
      </c>
      <c r="P93" s="197">
        <v>503723.74190800003</v>
      </c>
      <c r="Q93" s="159">
        <v>0</v>
      </c>
      <c r="R93" s="159">
        <v>18650.206585740802</v>
      </c>
      <c r="S93" s="159">
        <v>29962.151547694091</v>
      </c>
      <c r="T93" s="159">
        <v>0</v>
      </c>
      <c r="U93" s="309">
        <f t="shared" si="2"/>
        <v>552336.10004143487</v>
      </c>
      <c r="V93" s="44"/>
      <c r="W93" s="44"/>
      <c r="X93" s="110"/>
      <c r="Y93" s="110"/>
      <c r="Z93" s="111"/>
    </row>
    <row r="94" spans="1:26" s="45" customFormat="1" x14ac:dyDescent="0.25">
      <c r="A94" s="127">
        <v>257</v>
      </c>
      <c r="B94" s="124" t="s">
        <v>98</v>
      </c>
      <c r="C94" s="408">
        <v>41635</v>
      </c>
      <c r="D94" s="412">
        <v>0</v>
      </c>
      <c r="E94" s="420">
        <v>0</v>
      </c>
      <c r="F94" s="155">
        <v>9</v>
      </c>
      <c r="G94" s="419">
        <v>2.1616428485649093E-4</v>
      </c>
      <c r="H94" s="269">
        <v>10713</v>
      </c>
      <c r="I94" s="15">
        <v>19771</v>
      </c>
      <c r="J94" s="331">
        <v>0.5418542309443124</v>
      </c>
      <c r="K94" s="427">
        <v>0.54209629643156554</v>
      </c>
      <c r="L94" s="434">
        <v>0.64111231400000002</v>
      </c>
      <c r="M94" s="14">
        <f>Lisäosat[[#This Row],[HYTE-kerroin (sis. Kulttuurihyte)]]*Lisäosat[[#This Row],[Asukasmäärä 31.12.2024]]</f>
        <v>26692.711193390001</v>
      </c>
      <c r="N94" s="427">
        <f>Lisäosat[[#This Row],[HYTE-kerroin (sis. Kulttuurihyte)]]/$N$7</f>
        <v>0.99579133457912405</v>
      </c>
      <c r="O94" s="439">
        <v>0.98146499980238389</v>
      </c>
      <c r="P94" s="197">
        <v>0</v>
      </c>
      <c r="Q94" s="159">
        <v>0</v>
      </c>
      <c r="R94" s="159">
        <v>317336.72098511091</v>
      </c>
      <c r="S94" s="159">
        <v>859461.07802113402</v>
      </c>
      <c r="T94" s="159">
        <v>449087.61498182709</v>
      </c>
      <c r="U94" s="309">
        <f t="shared" si="2"/>
        <v>1625885.413988072</v>
      </c>
      <c r="V94" s="44"/>
      <c r="W94" s="44"/>
      <c r="X94" s="110"/>
      <c r="Y94" s="110"/>
      <c r="Z94" s="111"/>
    </row>
    <row r="95" spans="1:26" s="45" customFormat="1" x14ac:dyDescent="0.25">
      <c r="A95" s="127">
        <v>260</v>
      </c>
      <c r="B95" s="124" t="s">
        <v>99</v>
      </c>
      <c r="C95" s="408">
        <v>9566</v>
      </c>
      <c r="D95" s="412">
        <v>1.2096</v>
      </c>
      <c r="E95" s="420">
        <v>0</v>
      </c>
      <c r="F95" s="155">
        <v>1</v>
      </c>
      <c r="G95" s="419">
        <v>1.0453690152623876E-4</v>
      </c>
      <c r="H95" s="269">
        <v>3020</v>
      </c>
      <c r="I95" s="15">
        <v>3026</v>
      </c>
      <c r="J95" s="331">
        <v>0.99801718440185061</v>
      </c>
      <c r="K95" s="427">
        <v>0.99846303404596659</v>
      </c>
      <c r="L95" s="434">
        <v>0.56377100199999997</v>
      </c>
      <c r="M95" s="14">
        <f>Lisäosat[[#This Row],[HYTE-kerroin (sis. Kulttuurihyte)]]*Lisäosat[[#This Row],[Asukasmäärä 31.12.2024]]</f>
        <v>5393.0334051319996</v>
      </c>
      <c r="N95" s="427">
        <f>Lisäosat[[#This Row],[HYTE-kerroin (sis. Kulttuurihyte)]]/$N$7</f>
        <v>0.8756629161838092</v>
      </c>
      <c r="O95" s="439">
        <v>0</v>
      </c>
      <c r="P95" s="197">
        <v>1166013.0558720003</v>
      </c>
      <c r="Q95" s="159">
        <v>0</v>
      </c>
      <c r="R95" s="159">
        <v>134291.24121459306</v>
      </c>
      <c r="S95" s="159">
        <v>173646.74088732284</v>
      </c>
      <c r="T95" s="159">
        <v>0</v>
      </c>
      <c r="U95" s="309">
        <f t="shared" si="2"/>
        <v>1473951.0379739162</v>
      </c>
      <c r="V95" s="44"/>
      <c r="W95" s="44"/>
      <c r="X95" s="110"/>
      <c r="Y95" s="110"/>
      <c r="Z95" s="111"/>
    </row>
    <row r="96" spans="1:26" s="45" customFormat="1" x14ac:dyDescent="0.25">
      <c r="A96" s="127">
        <v>261</v>
      </c>
      <c r="B96" s="124" t="s">
        <v>100</v>
      </c>
      <c r="C96" s="408">
        <v>6837</v>
      </c>
      <c r="D96" s="412">
        <v>1.62395</v>
      </c>
      <c r="E96" s="420">
        <v>0</v>
      </c>
      <c r="F96" s="155">
        <v>26</v>
      </c>
      <c r="G96" s="419">
        <v>3.8028375018282871E-3</v>
      </c>
      <c r="H96" s="269">
        <v>4037</v>
      </c>
      <c r="I96" s="15">
        <v>3526</v>
      </c>
      <c r="J96" s="331">
        <v>1.1449234259784458</v>
      </c>
      <c r="K96" s="427">
        <v>1.1454349038467537</v>
      </c>
      <c r="L96" s="434">
        <v>0.52025480199999996</v>
      </c>
      <c r="M96" s="14">
        <f>Lisäosat[[#This Row],[HYTE-kerroin (sis. Kulttuurihyte)]]*Lisäosat[[#This Row],[Asukasmäärä 31.12.2024]]</f>
        <v>3556.9820812739999</v>
      </c>
      <c r="N96" s="427">
        <f>Lisäosat[[#This Row],[HYTE-kerroin (sis. Kulttuurihyte)]]/$N$7</f>
        <v>0.80807248947144372</v>
      </c>
      <c r="O96" s="439">
        <v>1.5849809783923769</v>
      </c>
      <c r="P96" s="197">
        <v>2237687.7670710003</v>
      </c>
      <c r="Q96" s="159">
        <v>0</v>
      </c>
      <c r="R96" s="159">
        <v>110108.61843265958</v>
      </c>
      <c r="S96" s="159">
        <v>114528.93008600207</v>
      </c>
      <c r="T96" s="159">
        <v>119093.29929246281</v>
      </c>
      <c r="U96" s="309">
        <f t="shared" si="2"/>
        <v>2581418.6148821251</v>
      </c>
      <c r="V96" s="44"/>
      <c r="W96" s="44"/>
      <c r="X96" s="110"/>
      <c r="Y96" s="110"/>
      <c r="Z96" s="111"/>
    </row>
    <row r="97" spans="1:26" s="45" customFormat="1" x14ac:dyDescent="0.25">
      <c r="A97" s="127">
        <v>263</v>
      </c>
      <c r="B97" s="124" t="s">
        <v>101</v>
      </c>
      <c r="C97" s="408">
        <v>7354</v>
      </c>
      <c r="D97" s="412">
        <v>0.83309999999999995</v>
      </c>
      <c r="E97" s="420">
        <v>0</v>
      </c>
      <c r="F97" s="155">
        <v>0</v>
      </c>
      <c r="G97" s="419">
        <v>0</v>
      </c>
      <c r="H97" s="269">
        <v>2231</v>
      </c>
      <c r="I97" s="15">
        <v>2709</v>
      </c>
      <c r="J97" s="331">
        <v>0.82355112587670731</v>
      </c>
      <c r="K97" s="427">
        <v>0.82391903534973254</v>
      </c>
      <c r="L97" s="434">
        <v>0.61570498399999996</v>
      </c>
      <c r="M97" s="14">
        <f>Lisäosat[[#This Row],[HYTE-kerroin (sis. Kulttuurihyte)]]*Lisäosat[[#This Row],[Asukasmäärä 31.12.2024]]</f>
        <v>4527.8944523359996</v>
      </c>
      <c r="N97" s="427">
        <f>Lisäosat[[#This Row],[HYTE-kerroin (sis. Kulttuurihyte)]]/$N$7</f>
        <v>0.95632804788768755</v>
      </c>
      <c r="O97" s="439">
        <v>0</v>
      </c>
      <c r="P97" s="197">
        <v>411586.15693200007</v>
      </c>
      <c r="Q97" s="159">
        <v>0</v>
      </c>
      <c r="R97" s="159">
        <v>85190.954238624778</v>
      </c>
      <c r="S97" s="159">
        <v>145790.69990216231</v>
      </c>
      <c r="T97" s="159">
        <v>0</v>
      </c>
      <c r="U97" s="309">
        <f t="shared" si="2"/>
        <v>642567.81107278715</v>
      </c>
      <c r="V97" s="44"/>
      <c r="W97" s="44"/>
      <c r="X97" s="110"/>
      <c r="Y97" s="110"/>
      <c r="Z97" s="111"/>
    </row>
    <row r="98" spans="1:26" s="45" customFormat="1" x14ac:dyDescent="0.25">
      <c r="A98" s="127">
        <v>265</v>
      </c>
      <c r="B98" s="124" t="s">
        <v>102</v>
      </c>
      <c r="C98" s="408">
        <v>1011</v>
      </c>
      <c r="D98" s="412">
        <v>1.7096</v>
      </c>
      <c r="E98" s="420">
        <v>0</v>
      </c>
      <c r="F98" s="155">
        <v>0</v>
      </c>
      <c r="G98" s="419">
        <v>0</v>
      </c>
      <c r="H98" s="269">
        <v>237</v>
      </c>
      <c r="I98" s="15">
        <v>335</v>
      </c>
      <c r="J98" s="331">
        <v>0.70746268656716416</v>
      </c>
      <c r="K98" s="427">
        <v>0.70777873522039492</v>
      </c>
      <c r="L98" s="434">
        <v>0.52286302200000001</v>
      </c>
      <c r="M98" s="14">
        <f>Lisäosat[[#This Row],[HYTE-kerroin (sis. Kulttuurihyte)]]*Lisäosat[[#This Row],[Asukasmäärä 31.12.2024]]</f>
        <v>528.61451524200004</v>
      </c>
      <c r="N98" s="427">
        <f>Lisäosat[[#This Row],[HYTE-kerroin (sis. Kulttuurihyte)]]/$N$7</f>
        <v>0.81212364060044229</v>
      </c>
      <c r="O98" s="439">
        <v>0</v>
      </c>
      <c r="P98" s="197">
        <v>348342.86462400004</v>
      </c>
      <c r="Q98" s="159">
        <v>0</v>
      </c>
      <c r="R98" s="159">
        <v>10060.834076387939</v>
      </c>
      <c r="S98" s="159">
        <v>17020.511623413287</v>
      </c>
      <c r="T98" s="159">
        <v>0</v>
      </c>
      <c r="U98" s="309">
        <f t="shared" si="2"/>
        <v>375424.21032380126</v>
      </c>
      <c r="V98" s="44"/>
      <c r="W98" s="44"/>
      <c r="X98" s="110"/>
      <c r="Y98" s="110"/>
      <c r="Z98" s="111"/>
    </row>
    <row r="99" spans="1:26" s="45" customFormat="1" x14ac:dyDescent="0.25">
      <c r="A99" s="127">
        <v>271</v>
      </c>
      <c r="B99" s="124" t="s">
        <v>103</v>
      </c>
      <c r="C99" s="408">
        <v>6668</v>
      </c>
      <c r="D99" s="412">
        <v>0</v>
      </c>
      <c r="E99" s="420">
        <v>0</v>
      </c>
      <c r="F99" s="155">
        <v>0</v>
      </c>
      <c r="G99" s="419">
        <v>0</v>
      </c>
      <c r="H99" s="269">
        <v>2274</v>
      </c>
      <c r="I99" s="15">
        <v>2602</v>
      </c>
      <c r="J99" s="331">
        <v>0.87394312067640278</v>
      </c>
      <c r="K99" s="427">
        <v>0.87433354203930214</v>
      </c>
      <c r="L99" s="434">
        <v>0.55222765299999999</v>
      </c>
      <c r="M99" s="14">
        <f>Lisäosat[[#This Row],[HYTE-kerroin (sis. Kulttuurihyte)]]*Lisäosat[[#This Row],[Asukasmäärä 31.12.2024]]</f>
        <v>3682.2539902039998</v>
      </c>
      <c r="N99" s="427">
        <f>Lisäosat[[#This Row],[HYTE-kerroin (sis. Kulttuurihyte)]]/$N$7</f>
        <v>0.85773350404304882</v>
      </c>
      <c r="O99" s="439">
        <v>0</v>
      </c>
      <c r="P99" s="197">
        <v>0</v>
      </c>
      <c r="Q99" s="159">
        <v>0</v>
      </c>
      <c r="R99" s="159">
        <v>81970.588179952028</v>
      </c>
      <c r="S99" s="159">
        <v>118562.47801280109</v>
      </c>
      <c r="T99" s="159">
        <v>0</v>
      </c>
      <c r="U99" s="309">
        <f t="shared" si="2"/>
        <v>200533.06619275312</v>
      </c>
      <c r="V99" s="44"/>
      <c r="W99" s="44"/>
      <c r="X99" s="110"/>
      <c r="Y99" s="110"/>
      <c r="Z99" s="111"/>
    </row>
    <row r="100" spans="1:26" s="45" customFormat="1" x14ac:dyDescent="0.25">
      <c r="A100" s="127">
        <v>272</v>
      </c>
      <c r="B100" s="124" t="s">
        <v>104</v>
      </c>
      <c r="C100" s="408">
        <v>48367</v>
      </c>
      <c r="D100" s="412">
        <v>0</v>
      </c>
      <c r="E100" s="420">
        <v>0</v>
      </c>
      <c r="F100" s="155">
        <v>1</v>
      </c>
      <c r="G100" s="419">
        <v>2.0675253788740258E-5</v>
      </c>
      <c r="H100" s="269">
        <v>21321</v>
      </c>
      <c r="I100" s="15">
        <v>20271</v>
      </c>
      <c r="J100" s="331">
        <v>1.0517981352671304</v>
      </c>
      <c r="K100" s="427">
        <v>1.0522680107678932</v>
      </c>
      <c r="L100" s="434">
        <v>0.624808315</v>
      </c>
      <c r="M100" s="14">
        <f>Lisäosat[[#This Row],[HYTE-kerroin (sis. Kulttuurihyte)]]*Lisäosat[[#This Row],[Asukasmäärä 31.12.2024]]</f>
        <v>30220.103771605001</v>
      </c>
      <c r="N100" s="427">
        <f>Lisäosat[[#This Row],[HYTE-kerroin (sis. Kulttuurihyte)]]/$N$7</f>
        <v>0.97046756436187209</v>
      </c>
      <c r="O100" s="439">
        <v>0.31785300525417615</v>
      </c>
      <c r="P100" s="197">
        <v>0</v>
      </c>
      <c r="Q100" s="159">
        <v>0</v>
      </c>
      <c r="R100" s="159">
        <v>715584.35908795835</v>
      </c>
      <c r="S100" s="159">
        <v>973037.2751302215</v>
      </c>
      <c r="T100" s="159">
        <v>168955.82339336484</v>
      </c>
      <c r="U100" s="309">
        <f t="shared" si="2"/>
        <v>1857577.4576115448</v>
      </c>
      <c r="V100" s="44"/>
      <c r="W100" s="44"/>
      <c r="X100" s="110"/>
      <c r="Y100" s="110"/>
      <c r="Z100" s="111"/>
    </row>
    <row r="101" spans="1:26" s="45" customFormat="1" x14ac:dyDescent="0.25">
      <c r="A101" s="127">
        <v>273</v>
      </c>
      <c r="B101" s="124" t="s">
        <v>105</v>
      </c>
      <c r="C101" s="408">
        <v>3987</v>
      </c>
      <c r="D101" s="412">
        <v>1.8112166666666667</v>
      </c>
      <c r="E101" s="420">
        <v>0</v>
      </c>
      <c r="F101" s="155">
        <v>3</v>
      </c>
      <c r="G101" s="419">
        <v>7.5244544770504136E-4</v>
      </c>
      <c r="H101" s="269">
        <v>1703</v>
      </c>
      <c r="I101" s="15">
        <v>1784</v>
      </c>
      <c r="J101" s="331">
        <v>0.95459641255605376</v>
      </c>
      <c r="K101" s="427">
        <v>0.95502286460263608</v>
      </c>
      <c r="L101" s="434">
        <v>0.51611434199999995</v>
      </c>
      <c r="M101" s="14">
        <f>Lisäosat[[#This Row],[HYTE-kerroin (sis. Kulttuurihyte)]]*Lisäosat[[#This Row],[Asukasmäärä 31.12.2024]]</f>
        <v>2057.7478815539998</v>
      </c>
      <c r="N101" s="427">
        <f>Lisäosat[[#This Row],[HYTE-kerroin (sis. Kulttuurihyte)]]/$N$7</f>
        <v>0.80164142567944252</v>
      </c>
      <c r="O101" s="439">
        <v>0</v>
      </c>
      <c r="P101" s="197">
        <v>1455385.0041090001</v>
      </c>
      <c r="Q101" s="159">
        <v>0</v>
      </c>
      <c r="R101" s="159">
        <v>53535.926826060189</v>
      </c>
      <c r="S101" s="159">
        <v>66256.072669533023</v>
      </c>
      <c r="T101" s="159">
        <v>0</v>
      </c>
      <c r="U101" s="309">
        <f t="shared" si="2"/>
        <v>1575177.0036045935</v>
      </c>
      <c r="V101" s="44"/>
      <c r="W101" s="44"/>
      <c r="X101" s="110"/>
      <c r="Y101" s="110"/>
      <c r="Z101" s="111"/>
    </row>
    <row r="102" spans="1:26" s="45" customFormat="1" x14ac:dyDescent="0.25">
      <c r="A102" s="127">
        <v>275</v>
      </c>
      <c r="B102" s="124" t="s">
        <v>106</v>
      </c>
      <c r="C102" s="408">
        <v>2441</v>
      </c>
      <c r="D102" s="412">
        <v>0.98441666666666672</v>
      </c>
      <c r="E102" s="420">
        <v>0</v>
      </c>
      <c r="F102" s="155">
        <v>0</v>
      </c>
      <c r="G102" s="419">
        <v>0</v>
      </c>
      <c r="H102" s="269">
        <v>762</v>
      </c>
      <c r="I102" s="15">
        <v>869</v>
      </c>
      <c r="J102" s="331">
        <v>0.87686996547756046</v>
      </c>
      <c r="K102" s="427">
        <v>0.87726169436575441</v>
      </c>
      <c r="L102" s="434">
        <v>0.71174004700000004</v>
      </c>
      <c r="M102" s="14">
        <f>Lisäosat[[#This Row],[HYTE-kerroin (sis. Kulttuurihyte)]]*Lisäosat[[#This Row],[Asukasmäärä 31.12.2024]]</f>
        <v>1737.357454727</v>
      </c>
      <c r="N102" s="427">
        <f>Lisäosat[[#This Row],[HYTE-kerroin (sis. Kulttuurihyte)]]/$N$7</f>
        <v>1.1054920577855856</v>
      </c>
      <c r="O102" s="439">
        <v>0</v>
      </c>
      <c r="P102" s="197">
        <v>161430.92557833338</v>
      </c>
      <c r="Q102" s="159">
        <v>0</v>
      </c>
      <c r="R102" s="159">
        <v>30108.024891012101</v>
      </c>
      <c r="S102" s="159">
        <v>55940.031723622153</v>
      </c>
      <c r="T102" s="159">
        <v>0</v>
      </c>
      <c r="U102" s="309">
        <f t="shared" si="2"/>
        <v>247478.98219296764</v>
      </c>
      <c r="V102" s="44"/>
      <c r="W102" s="44"/>
      <c r="X102" s="110"/>
      <c r="Y102" s="110"/>
      <c r="Z102" s="111"/>
    </row>
    <row r="103" spans="1:26" s="45" customFormat="1" x14ac:dyDescent="0.25">
      <c r="A103" s="127">
        <v>276</v>
      </c>
      <c r="B103" s="124" t="s">
        <v>107</v>
      </c>
      <c r="C103" s="408">
        <v>15071</v>
      </c>
      <c r="D103" s="412">
        <v>0</v>
      </c>
      <c r="E103" s="420">
        <v>0</v>
      </c>
      <c r="F103" s="155">
        <v>1</v>
      </c>
      <c r="G103" s="419">
        <v>6.6352597704200117E-5</v>
      </c>
      <c r="H103" s="269">
        <v>3817</v>
      </c>
      <c r="I103" s="15">
        <v>6731</v>
      </c>
      <c r="J103" s="331">
        <v>0.56707770019313619</v>
      </c>
      <c r="K103" s="427">
        <v>0.5673310338979749</v>
      </c>
      <c r="L103" s="434">
        <v>0.73102880800000003</v>
      </c>
      <c r="M103" s="14">
        <f>Lisäosat[[#This Row],[HYTE-kerroin (sis. Kulttuurihyte)]]*Lisäosat[[#This Row],[Asukasmäärä 31.12.2024]]</f>
        <v>11017.335165368</v>
      </c>
      <c r="N103" s="427">
        <f>Lisäosat[[#This Row],[HYTE-kerroin (sis. Kulttuurihyte)]]/$N$7</f>
        <v>1.1354518333804866</v>
      </c>
      <c r="O103" s="439">
        <v>8.1150127379692183E-2</v>
      </c>
      <c r="P103" s="197">
        <v>0</v>
      </c>
      <c r="Q103" s="159">
        <v>0</v>
      </c>
      <c r="R103" s="159">
        <v>120216.4589269819</v>
      </c>
      <c r="S103" s="159">
        <v>354739.93966158672</v>
      </c>
      <c r="T103" s="159">
        <v>13440.919131435357</v>
      </c>
      <c r="U103" s="309">
        <f t="shared" si="2"/>
        <v>488397.31772000395</v>
      </c>
      <c r="V103" s="44"/>
      <c r="W103" s="44"/>
      <c r="X103" s="110"/>
      <c r="Y103" s="110"/>
      <c r="Z103" s="111"/>
    </row>
    <row r="104" spans="1:26" s="45" customFormat="1" x14ac:dyDescent="0.25">
      <c r="A104" s="127">
        <v>280</v>
      </c>
      <c r="B104" s="124" t="s">
        <v>108</v>
      </c>
      <c r="C104" s="408">
        <v>1986</v>
      </c>
      <c r="D104" s="412">
        <v>1.3017666666666665</v>
      </c>
      <c r="E104" s="420">
        <v>0</v>
      </c>
      <c r="F104" s="155">
        <v>0</v>
      </c>
      <c r="G104" s="419">
        <v>0</v>
      </c>
      <c r="H104" s="269">
        <v>595</v>
      </c>
      <c r="I104" s="15">
        <v>866</v>
      </c>
      <c r="J104" s="331">
        <v>0.68706697459584298</v>
      </c>
      <c r="K104" s="427">
        <v>0.68737391176175056</v>
      </c>
      <c r="L104" s="434">
        <v>0.54345563500000005</v>
      </c>
      <c r="M104" s="14">
        <f>Lisäosat[[#This Row],[HYTE-kerroin (sis. Kulttuurihyte)]]*Lisäosat[[#This Row],[Asukasmäärä 31.12.2024]]</f>
        <v>1079.30289111</v>
      </c>
      <c r="N104" s="427">
        <f>Lisäosat[[#This Row],[HYTE-kerroin (sis. Kulttuurihyte)]]/$N$7</f>
        <v>0.84410859102792923</v>
      </c>
      <c r="O104" s="439">
        <v>0</v>
      </c>
      <c r="P104" s="197">
        <v>260521.54762200001</v>
      </c>
      <c r="Q104" s="159">
        <v>0</v>
      </c>
      <c r="R104" s="159">
        <v>19193.651717949244</v>
      </c>
      <c r="S104" s="159">
        <v>34751.764988729825</v>
      </c>
      <c r="T104" s="159">
        <v>0</v>
      </c>
      <c r="U104" s="309">
        <f t="shared" si="2"/>
        <v>314466.96432867908</v>
      </c>
      <c r="V104" s="44"/>
      <c r="W104" s="44"/>
      <c r="X104" s="110"/>
      <c r="Y104" s="110"/>
      <c r="Z104" s="111"/>
    </row>
    <row r="105" spans="1:26" s="45" customFormat="1" x14ac:dyDescent="0.25">
      <c r="A105" s="127">
        <v>284</v>
      </c>
      <c r="B105" s="124" t="s">
        <v>109</v>
      </c>
      <c r="C105" s="408">
        <v>2186</v>
      </c>
      <c r="D105" s="412">
        <v>7.1333333333333335E-3</v>
      </c>
      <c r="E105" s="420">
        <v>0</v>
      </c>
      <c r="F105" s="155">
        <v>0</v>
      </c>
      <c r="G105" s="419">
        <v>0</v>
      </c>
      <c r="H105" s="269">
        <v>856</v>
      </c>
      <c r="I105" s="15">
        <v>860</v>
      </c>
      <c r="J105" s="331">
        <v>0.99534883720930234</v>
      </c>
      <c r="K105" s="427">
        <v>0.99579349480816626</v>
      </c>
      <c r="L105" s="434">
        <v>0.63744475899999997</v>
      </c>
      <c r="M105" s="14">
        <f>Lisäosat[[#This Row],[HYTE-kerroin (sis. Kulttuurihyte)]]*Lisäosat[[#This Row],[Asukasmäärä 31.12.2024]]</f>
        <v>1393.4542431739999</v>
      </c>
      <c r="N105" s="427">
        <f>Lisäosat[[#This Row],[HYTE-kerroin (sis. Kulttuurihyte)]]/$N$7</f>
        <v>0.99009479840544456</v>
      </c>
      <c r="O105" s="439">
        <v>0</v>
      </c>
      <c r="P105" s="197">
        <v>1047.5690906666669</v>
      </c>
      <c r="Q105" s="159">
        <v>0</v>
      </c>
      <c r="R105" s="159">
        <v>30605.872389888158</v>
      </c>
      <c r="S105" s="159">
        <v>44866.91806368548</v>
      </c>
      <c r="T105" s="159">
        <v>0</v>
      </c>
      <c r="U105" s="309">
        <f t="shared" si="2"/>
        <v>76520.359544240302</v>
      </c>
      <c r="V105" s="44"/>
      <c r="W105" s="44"/>
      <c r="X105" s="110"/>
      <c r="Y105" s="110"/>
      <c r="Z105" s="111"/>
    </row>
    <row r="106" spans="1:26" s="45" customFormat="1" x14ac:dyDescent="0.25">
      <c r="A106" s="127">
        <v>285</v>
      </c>
      <c r="B106" s="124" t="s">
        <v>110</v>
      </c>
      <c r="C106" s="408">
        <v>50210</v>
      </c>
      <c r="D106" s="412">
        <v>0</v>
      </c>
      <c r="E106" s="420">
        <v>0</v>
      </c>
      <c r="F106" s="155">
        <v>2</v>
      </c>
      <c r="G106" s="419">
        <v>3.9832702648874727E-5</v>
      </c>
      <c r="H106" s="269">
        <v>21513</v>
      </c>
      <c r="I106" s="15">
        <v>19161</v>
      </c>
      <c r="J106" s="331">
        <v>1.1227493345858777</v>
      </c>
      <c r="K106" s="427">
        <v>1.1232509065017526</v>
      </c>
      <c r="L106" s="434">
        <v>0.64259284400000005</v>
      </c>
      <c r="M106" s="14">
        <f>Lisäosat[[#This Row],[HYTE-kerroin (sis. Kulttuurihyte)]]*Lisäosat[[#This Row],[Asukasmäärä 31.12.2024]]</f>
        <v>32264.586697240004</v>
      </c>
      <c r="N106" s="427">
        <f>Lisäosat[[#This Row],[HYTE-kerroin (sis. Kulttuurihyte)]]/$N$7</f>
        <v>0.99809093000474625</v>
      </c>
      <c r="O106" s="439">
        <v>0</v>
      </c>
      <c r="P106" s="197">
        <v>0</v>
      </c>
      <c r="Q106" s="159">
        <v>0</v>
      </c>
      <c r="R106" s="159">
        <v>792961.89789726923</v>
      </c>
      <c r="S106" s="159">
        <v>1038866.2381955091</v>
      </c>
      <c r="T106" s="159">
        <v>0</v>
      </c>
      <c r="U106" s="309">
        <f t="shared" si="2"/>
        <v>1831828.1360927783</v>
      </c>
      <c r="V106" s="44"/>
      <c r="W106" s="44"/>
      <c r="X106" s="110"/>
      <c r="Y106" s="110"/>
      <c r="Z106" s="111"/>
    </row>
    <row r="107" spans="1:26" s="45" customFormat="1" x14ac:dyDescent="0.25">
      <c r="A107" s="127">
        <v>286</v>
      </c>
      <c r="B107" s="124" t="s">
        <v>111</v>
      </c>
      <c r="C107" s="408">
        <v>78386</v>
      </c>
      <c r="D107" s="412">
        <v>0</v>
      </c>
      <c r="E107" s="420">
        <v>0</v>
      </c>
      <c r="F107" s="155">
        <v>2</v>
      </c>
      <c r="G107" s="419">
        <v>2.5514760288827087E-5</v>
      </c>
      <c r="H107" s="269">
        <v>29271</v>
      </c>
      <c r="I107" s="15">
        <v>30734</v>
      </c>
      <c r="J107" s="331">
        <v>0.95239799570508232</v>
      </c>
      <c r="K107" s="427">
        <v>0.95282346564094955</v>
      </c>
      <c r="L107" s="434">
        <v>0.60971215499999998</v>
      </c>
      <c r="M107" s="14">
        <f>Lisäosat[[#This Row],[HYTE-kerroin (sis. Kulttuurihyte)]]*Lisäosat[[#This Row],[Asukasmäärä 31.12.2024]]</f>
        <v>47792.896981829996</v>
      </c>
      <c r="N107" s="427">
        <f>Lisäosat[[#This Row],[HYTE-kerroin (sis. Kulttuurihyte)]]/$N$7</f>
        <v>0.94701983923609945</v>
      </c>
      <c r="O107" s="439">
        <v>0</v>
      </c>
      <c r="P107" s="197">
        <v>0</v>
      </c>
      <c r="Q107" s="159">
        <v>0</v>
      </c>
      <c r="R107" s="159">
        <v>1050113.5636989044</v>
      </c>
      <c r="S107" s="159">
        <v>1538852.1032636215</v>
      </c>
      <c r="T107" s="159">
        <v>0</v>
      </c>
      <c r="U107" s="309">
        <f t="shared" si="2"/>
        <v>2588965.6669625258</v>
      </c>
      <c r="V107" s="44"/>
      <c r="W107" s="44"/>
      <c r="X107" s="110"/>
      <c r="Y107" s="110"/>
      <c r="Z107" s="111"/>
    </row>
    <row r="108" spans="1:26" s="45" customFormat="1" x14ac:dyDescent="0.25">
      <c r="A108" s="127">
        <v>287</v>
      </c>
      <c r="B108" s="124" t="s">
        <v>112</v>
      </c>
      <c r="C108" s="408">
        <v>6121</v>
      </c>
      <c r="D108" s="412">
        <v>0.94283333333333341</v>
      </c>
      <c r="E108" s="420">
        <v>0</v>
      </c>
      <c r="F108" s="155">
        <v>0</v>
      </c>
      <c r="G108" s="419">
        <v>0</v>
      </c>
      <c r="H108" s="269">
        <v>2355</v>
      </c>
      <c r="I108" s="15">
        <v>2414</v>
      </c>
      <c r="J108" s="331">
        <v>0.97555923777961884</v>
      </c>
      <c r="K108" s="427">
        <v>0.97599505466311143</v>
      </c>
      <c r="L108" s="434">
        <v>0.59189514899999995</v>
      </c>
      <c r="M108" s="14">
        <f>Lisäosat[[#This Row],[HYTE-kerroin (sis. Kulttuurihyte)]]*Lisäosat[[#This Row],[Asukasmäärä 31.12.2024]]</f>
        <v>3622.9902070289995</v>
      </c>
      <c r="N108" s="427">
        <f>Lisäosat[[#This Row],[HYTE-kerroin (sis. Kulttuurihyte)]]/$N$7</f>
        <v>0.91934602952208999</v>
      </c>
      <c r="O108" s="439">
        <v>0</v>
      </c>
      <c r="P108" s="197">
        <v>387701.34474333341</v>
      </c>
      <c r="Q108" s="159">
        <v>0</v>
      </c>
      <c r="R108" s="159">
        <v>83995.364158076249</v>
      </c>
      <c r="S108" s="159">
        <v>116654.2823781887</v>
      </c>
      <c r="T108" s="159">
        <v>0</v>
      </c>
      <c r="U108" s="309">
        <f t="shared" si="2"/>
        <v>588350.99127959833</v>
      </c>
      <c r="V108" s="44"/>
      <c r="W108" s="44"/>
      <c r="X108" s="110"/>
      <c r="Y108" s="110"/>
      <c r="Z108" s="111"/>
    </row>
    <row r="109" spans="1:26" s="45" customFormat="1" x14ac:dyDescent="0.25">
      <c r="A109" s="127">
        <v>288</v>
      </c>
      <c r="B109" s="124" t="s">
        <v>113</v>
      </c>
      <c r="C109" s="408">
        <v>6342</v>
      </c>
      <c r="D109" s="412">
        <v>0</v>
      </c>
      <c r="E109" s="420">
        <v>0</v>
      </c>
      <c r="F109" s="155">
        <v>0</v>
      </c>
      <c r="G109" s="419">
        <v>0</v>
      </c>
      <c r="H109" s="269">
        <v>2178</v>
      </c>
      <c r="I109" s="15">
        <v>2807</v>
      </c>
      <c r="J109" s="331">
        <v>0.77591734948343427</v>
      </c>
      <c r="K109" s="427">
        <v>0.77626397926049362</v>
      </c>
      <c r="L109" s="434">
        <v>0.655901399</v>
      </c>
      <c r="M109" s="14">
        <f>Lisäosat[[#This Row],[HYTE-kerroin (sis. Kulttuurihyte)]]*Lisäosat[[#This Row],[Asukasmäärä 31.12.2024]]</f>
        <v>4159.7266724580004</v>
      </c>
      <c r="N109" s="427">
        <f>Lisäosat[[#This Row],[HYTE-kerroin (sis. Kulttuurihyte)]]/$N$7</f>
        <v>1.0187621033005529</v>
      </c>
      <c r="O109" s="439">
        <v>0</v>
      </c>
      <c r="P109" s="197">
        <v>0</v>
      </c>
      <c r="Q109" s="159">
        <v>0</v>
      </c>
      <c r="R109" s="159">
        <v>69218.310159968911</v>
      </c>
      <c r="S109" s="159">
        <v>133936.30734180857</v>
      </c>
      <c r="T109" s="159">
        <v>0</v>
      </c>
      <c r="U109" s="309">
        <f t="shared" si="2"/>
        <v>203154.61750177748</v>
      </c>
      <c r="V109" s="44"/>
      <c r="W109" s="44"/>
      <c r="X109" s="110"/>
      <c r="Y109" s="110"/>
      <c r="Z109" s="111"/>
    </row>
    <row r="110" spans="1:26" s="45" customFormat="1" x14ac:dyDescent="0.25">
      <c r="A110" s="127">
        <v>290</v>
      </c>
      <c r="B110" s="124" t="s">
        <v>114</v>
      </c>
      <c r="C110" s="408">
        <v>7483</v>
      </c>
      <c r="D110" s="412">
        <v>1.4461833333333334</v>
      </c>
      <c r="E110" s="420">
        <v>0</v>
      </c>
      <c r="F110" s="155">
        <v>0</v>
      </c>
      <c r="G110" s="419">
        <v>0</v>
      </c>
      <c r="H110" s="269">
        <v>2565</v>
      </c>
      <c r="I110" s="15">
        <v>2559</v>
      </c>
      <c r="J110" s="331">
        <v>1.0023446658851114</v>
      </c>
      <c r="K110" s="427">
        <v>1.0027924487685638</v>
      </c>
      <c r="L110" s="434">
        <v>0.63964880800000001</v>
      </c>
      <c r="M110" s="14">
        <f>Lisäosat[[#This Row],[HYTE-kerroin (sis. Kulttuurihyte)]]*Lisäosat[[#This Row],[Asukasmäärä 31.12.2024]]</f>
        <v>4786.4920302640003</v>
      </c>
      <c r="N110" s="427">
        <f>Lisäosat[[#This Row],[HYTE-kerroin (sis. Kulttuurihyte)]]/$N$7</f>
        <v>0.99351818124689129</v>
      </c>
      <c r="O110" s="439">
        <v>0</v>
      </c>
      <c r="P110" s="197">
        <v>1090511.7665435001</v>
      </c>
      <c r="Q110" s="159">
        <v>0</v>
      </c>
      <c r="R110" s="159">
        <v>105504.7762715404</v>
      </c>
      <c r="S110" s="159">
        <v>154117.11348710721</v>
      </c>
      <c r="T110" s="159">
        <v>0</v>
      </c>
      <c r="U110" s="309">
        <f t="shared" si="2"/>
        <v>1350133.6563021478</v>
      </c>
      <c r="V110" s="44"/>
      <c r="W110" s="44"/>
      <c r="X110" s="110"/>
      <c r="Y110" s="110"/>
      <c r="Z110" s="111"/>
    </row>
    <row r="111" spans="1:26" s="45" customFormat="1" x14ac:dyDescent="0.25">
      <c r="A111" s="127">
        <v>291</v>
      </c>
      <c r="B111" s="124" t="s">
        <v>115</v>
      </c>
      <c r="C111" s="408">
        <v>2038</v>
      </c>
      <c r="D111" s="412">
        <v>1.3818166666666667</v>
      </c>
      <c r="E111" s="420">
        <v>0</v>
      </c>
      <c r="F111" s="155">
        <v>2</v>
      </c>
      <c r="G111" s="419">
        <v>9.813542688910696E-4</v>
      </c>
      <c r="H111" s="269">
        <v>552</v>
      </c>
      <c r="I111" s="15">
        <v>667</v>
      </c>
      <c r="J111" s="331">
        <v>0.82758620689655171</v>
      </c>
      <c r="K111" s="427">
        <v>0.82795591898326426</v>
      </c>
      <c r="L111" s="434">
        <v>0.57328487699999997</v>
      </c>
      <c r="M111" s="14">
        <f>Lisäosat[[#This Row],[HYTE-kerroin (sis. Kulttuurihyte)]]*Lisäosat[[#This Row],[Asukasmäärä 31.12.2024]]</f>
        <v>1168.354579326</v>
      </c>
      <c r="N111" s="427">
        <f>Lisäosat[[#This Row],[HYTE-kerroin (sis. Kulttuurihyte)]]/$N$7</f>
        <v>0.89044009964509729</v>
      </c>
      <c r="O111" s="439">
        <v>0</v>
      </c>
      <c r="P111" s="197">
        <v>283782.66628900007</v>
      </c>
      <c r="Q111" s="159">
        <v>0</v>
      </c>
      <c r="R111" s="159">
        <v>23724.48073020377</v>
      </c>
      <c r="S111" s="159">
        <v>37619.081815380167</v>
      </c>
      <c r="T111" s="159">
        <v>0</v>
      </c>
      <c r="U111" s="309">
        <f t="shared" si="2"/>
        <v>345126.22883458401</v>
      </c>
      <c r="V111" s="44"/>
      <c r="W111" s="44"/>
      <c r="X111" s="110"/>
      <c r="Y111" s="110"/>
      <c r="Z111" s="111"/>
    </row>
    <row r="112" spans="1:26" s="45" customFormat="1" x14ac:dyDescent="0.25">
      <c r="A112" s="127">
        <v>297</v>
      </c>
      <c r="B112" s="124" t="s">
        <v>116</v>
      </c>
      <c r="C112" s="408">
        <v>125666</v>
      </c>
      <c r="D112" s="412">
        <v>0</v>
      </c>
      <c r="E112" s="420">
        <v>0</v>
      </c>
      <c r="F112" s="155">
        <v>0</v>
      </c>
      <c r="G112" s="419">
        <v>0</v>
      </c>
      <c r="H112" s="269">
        <v>55391</v>
      </c>
      <c r="I112" s="15">
        <v>53782</v>
      </c>
      <c r="J112" s="331">
        <v>1.0299170726265294</v>
      </c>
      <c r="K112" s="427">
        <v>1.0303771730811873</v>
      </c>
      <c r="L112" s="434">
        <v>0.68882916000000005</v>
      </c>
      <c r="M112" s="14">
        <f>Lisäosat[[#This Row],[HYTE-kerroin (sis. Kulttuurihyte)]]*Lisäosat[[#This Row],[Asukasmäärä 31.12.2024]]</f>
        <v>86562.405220560002</v>
      </c>
      <c r="N112" s="427">
        <f>Lisäosat[[#This Row],[HYTE-kerroin (sis. Kulttuurihyte)]]/$N$7</f>
        <v>1.069906307451485</v>
      </c>
      <c r="O112" s="439">
        <v>1.1183691940382712</v>
      </c>
      <c r="P112" s="197">
        <v>0</v>
      </c>
      <c r="Q112" s="159">
        <v>0</v>
      </c>
      <c r="R112" s="159">
        <v>1820536.2923238319</v>
      </c>
      <c r="S112" s="159">
        <v>2787166.0382474712</v>
      </c>
      <c r="T112" s="159">
        <v>1544545.4046867674</v>
      </c>
      <c r="U112" s="309">
        <f t="shared" si="2"/>
        <v>6152247.7352580708</v>
      </c>
      <c r="V112" s="44"/>
      <c r="W112" s="44"/>
      <c r="X112" s="110"/>
      <c r="Y112" s="110"/>
      <c r="Z112" s="111"/>
    </row>
    <row r="113" spans="1:26" s="45" customFormat="1" x14ac:dyDescent="0.25">
      <c r="A113" s="127">
        <v>300</v>
      </c>
      <c r="B113" s="124" t="s">
        <v>117</v>
      </c>
      <c r="C113" s="408">
        <v>3335</v>
      </c>
      <c r="D113" s="412">
        <v>0.40506666666666669</v>
      </c>
      <c r="E113" s="420">
        <v>0</v>
      </c>
      <c r="F113" s="155">
        <v>0</v>
      </c>
      <c r="G113" s="419">
        <v>0</v>
      </c>
      <c r="H113" s="269">
        <v>1295</v>
      </c>
      <c r="I113" s="15">
        <v>1343</v>
      </c>
      <c r="J113" s="331">
        <v>0.96425912137006697</v>
      </c>
      <c r="K113" s="427">
        <v>0.96468989009110473</v>
      </c>
      <c r="L113" s="434">
        <v>0.53381173000000004</v>
      </c>
      <c r="M113" s="14">
        <f>Lisäosat[[#This Row],[HYTE-kerroin (sis. Kulttuurihyte)]]*Lisäosat[[#This Row],[Asukasmäärä 31.12.2024]]</f>
        <v>1780.2621195500001</v>
      </c>
      <c r="N113" s="427">
        <f>Lisäosat[[#This Row],[HYTE-kerroin (sis. Kulttuurihyte)]]/$N$7</f>
        <v>0.82912944178871451</v>
      </c>
      <c r="O113" s="439">
        <v>0</v>
      </c>
      <c r="P113" s="197">
        <v>90753.282853333338</v>
      </c>
      <c r="Q113" s="159">
        <v>0</v>
      </c>
      <c r="R113" s="159">
        <v>45234.40541536091</v>
      </c>
      <c r="S113" s="159">
        <v>57321.490849813978</v>
      </c>
      <c r="T113" s="159">
        <v>0</v>
      </c>
      <c r="U113" s="309">
        <f t="shared" si="2"/>
        <v>193309.17911850821</v>
      </c>
      <c r="V113" s="44"/>
      <c r="W113" s="44"/>
      <c r="X113" s="110"/>
      <c r="Y113" s="110"/>
      <c r="Z113" s="111"/>
    </row>
    <row r="114" spans="1:26" s="45" customFormat="1" x14ac:dyDescent="0.25">
      <c r="A114" s="127">
        <v>301</v>
      </c>
      <c r="B114" s="124" t="s">
        <v>118</v>
      </c>
      <c r="C114" s="408">
        <v>19509</v>
      </c>
      <c r="D114" s="412">
        <v>0</v>
      </c>
      <c r="E114" s="420">
        <v>0</v>
      </c>
      <c r="F114" s="155">
        <v>0</v>
      </c>
      <c r="G114" s="419">
        <v>0</v>
      </c>
      <c r="H114" s="269">
        <v>6780</v>
      </c>
      <c r="I114" s="15">
        <v>7691</v>
      </c>
      <c r="J114" s="331">
        <v>0.8815498634767911</v>
      </c>
      <c r="K114" s="427">
        <v>0.88194368304126802</v>
      </c>
      <c r="L114" s="434">
        <v>0.64737515999999995</v>
      </c>
      <c r="M114" s="14">
        <f>Lisäosat[[#This Row],[HYTE-kerroin (sis. Kulttuurihyte)]]*Lisäosat[[#This Row],[Asukasmäärä 31.12.2024]]</f>
        <v>12629.641996439999</v>
      </c>
      <c r="N114" s="427">
        <f>Lisäosat[[#This Row],[HYTE-kerroin (sis. Kulttuurihyte)]]/$N$7</f>
        <v>1.0055189402426201</v>
      </c>
      <c r="O114" s="439">
        <v>0</v>
      </c>
      <c r="P114" s="197">
        <v>0</v>
      </c>
      <c r="Q114" s="159">
        <v>0</v>
      </c>
      <c r="R114" s="159">
        <v>241914.10073307651</v>
      </c>
      <c r="S114" s="159">
        <v>406653.54847765662</v>
      </c>
      <c r="T114" s="159">
        <v>0</v>
      </c>
      <c r="U114" s="309">
        <f t="shared" si="2"/>
        <v>648567.64921073313</v>
      </c>
      <c r="V114" s="44"/>
      <c r="W114" s="44"/>
      <c r="X114" s="110"/>
      <c r="Y114" s="110"/>
      <c r="Z114" s="111"/>
    </row>
    <row r="115" spans="1:26" s="104" customFormat="1" x14ac:dyDescent="0.25">
      <c r="A115" s="124">
        <v>304</v>
      </c>
      <c r="B115" s="124" t="s">
        <v>119</v>
      </c>
      <c r="C115" s="408">
        <v>970</v>
      </c>
      <c r="D115" s="412">
        <v>1.30155</v>
      </c>
      <c r="E115" s="420">
        <v>0</v>
      </c>
      <c r="F115" s="155">
        <v>0</v>
      </c>
      <c r="G115" s="419">
        <v>0</v>
      </c>
      <c r="H115" s="269">
        <v>298</v>
      </c>
      <c r="I115" s="15">
        <v>363</v>
      </c>
      <c r="J115" s="331">
        <v>0.82093663911845727</v>
      </c>
      <c r="K115" s="427">
        <v>0.82130338060759511</v>
      </c>
      <c r="L115" s="434">
        <v>0.52003732700000005</v>
      </c>
      <c r="M115" s="14">
        <f>Lisäosat[[#This Row],[HYTE-kerroin (sis. Kulttuurihyte)]]*Lisäosat[[#This Row],[Asukasmäärä 31.12.2024]]</f>
        <v>504.43620719000006</v>
      </c>
      <c r="N115" s="427">
        <f>Lisäosat[[#This Row],[HYTE-kerroin (sis. Kulttuurihyte)]]/$N$7</f>
        <v>0.8077347019796759</v>
      </c>
      <c r="O115" s="438">
        <v>0</v>
      </c>
      <c r="P115" s="197">
        <v>127222.47769500002</v>
      </c>
      <c r="Q115" s="159">
        <v>0</v>
      </c>
      <c r="R115" s="159">
        <v>11201.099765402503</v>
      </c>
      <c r="S115" s="159">
        <v>16242.010160877522</v>
      </c>
      <c r="T115" s="159">
        <v>0</v>
      </c>
      <c r="U115" s="309">
        <f t="shared" si="2"/>
        <v>154665.58762128005</v>
      </c>
      <c r="V115" s="59"/>
      <c r="W115" s="59"/>
      <c r="X115" s="109"/>
      <c r="Y115" s="110"/>
      <c r="Z115" s="111"/>
    </row>
    <row r="116" spans="1:26" s="45" customFormat="1" x14ac:dyDescent="0.25">
      <c r="A116" s="127">
        <v>305</v>
      </c>
      <c r="B116" s="124" t="s">
        <v>120</v>
      </c>
      <c r="C116" s="408">
        <v>14876</v>
      </c>
      <c r="D116" s="412">
        <v>0.90171666666666672</v>
      </c>
      <c r="E116" s="420">
        <v>0</v>
      </c>
      <c r="F116" s="155">
        <v>6</v>
      </c>
      <c r="G116" s="419">
        <v>4.0333422963162143E-4</v>
      </c>
      <c r="H116" s="269">
        <v>5985</v>
      </c>
      <c r="I116" s="15">
        <v>5772</v>
      </c>
      <c r="J116" s="331">
        <v>1.0369022869022868</v>
      </c>
      <c r="K116" s="427">
        <v>1.0373655078997044</v>
      </c>
      <c r="L116" s="434">
        <v>0.55360271599999999</v>
      </c>
      <c r="M116" s="14">
        <f>Lisäosat[[#This Row],[HYTE-kerroin (sis. Kulttuurihyte)]]*Lisäosat[[#This Row],[Asukasmäärä 31.12.2024]]</f>
        <v>8235.3940032160008</v>
      </c>
      <c r="N116" s="427">
        <f>Lisäosat[[#This Row],[HYTE-kerroin (sis. Kulttuurihyte)]]/$N$7</f>
        <v>0.85986928554341846</v>
      </c>
      <c r="O116" s="439">
        <v>0</v>
      </c>
      <c r="P116" s="197">
        <v>901148.29661733354</v>
      </c>
      <c r="Q116" s="159">
        <v>0</v>
      </c>
      <c r="R116" s="159">
        <v>216971.80109495498</v>
      </c>
      <c r="S116" s="159">
        <v>265166.04314385093</v>
      </c>
      <c r="T116" s="159">
        <v>0</v>
      </c>
      <c r="U116" s="309">
        <f t="shared" si="2"/>
        <v>1383286.1408561396</v>
      </c>
      <c r="V116" s="44"/>
      <c r="W116" s="44"/>
      <c r="X116" s="110"/>
      <c r="Y116" s="110"/>
      <c r="Z116" s="111"/>
    </row>
    <row r="117" spans="1:26" s="45" customFormat="1" x14ac:dyDescent="0.25">
      <c r="A117" s="127">
        <v>309</v>
      </c>
      <c r="B117" s="124" t="s">
        <v>121</v>
      </c>
      <c r="C117" s="408">
        <v>6444</v>
      </c>
      <c r="D117" s="412">
        <v>0.377</v>
      </c>
      <c r="E117" s="420">
        <v>0</v>
      </c>
      <c r="F117" s="155">
        <v>0</v>
      </c>
      <c r="G117" s="419">
        <v>0</v>
      </c>
      <c r="H117" s="269">
        <v>2353</v>
      </c>
      <c r="I117" s="15">
        <v>2111</v>
      </c>
      <c r="J117" s="331">
        <v>1.1146376125059214</v>
      </c>
      <c r="K117" s="427">
        <v>1.1151355606280793</v>
      </c>
      <c r="L117" s="434">
        <v>0.66996074999999999</v>
      </c>
      <c r="M117" s="14">
        <f>Lisäosat[[#This Row],[HYTE-kerroin (sis. Kulttuurihyte)]]*Lisäosat[[#This Row],[Asukasmäärä 31.12.2024]]</f>
        <v>4317.227073</v>
      </c>
      <c r="N117" s="427">
        <f>Lisäosat[[#This Row],[HYTE-kerroin (sis. Kulttuurihyte)]]/$N$7</f>
        <v>1.0405994313160718</v>
      </c>
      <c r="O117" s="439">
        <v>0</v>
      </c>
      <c r="P117" s="197">
        <v>163206.28584</v>
      </c>
      <c r="Q117" s="159">
        <v>0</v>
      </c>
      <c r="R117" s="159">
        <v>101034.22575078404</v>
      </c>
      <c r="S117" s="159">
        <v>139007.55930485789</v>
      </c>
      <c r="T117" s="159">
        <v>0</v>
      </c>
      <c r="U117" s="309">
        <f t="shared" si="2"/>
        <v>403248.07089564193</v>
      </c>
      <c r="V117" s="44"/>
      <c r="W117" s="44"/>
      <c r="X117" s="110"/>
      <c r="Y117" s="110"/>
      <c r="Z117" s="111"/>
    </row>
    <row r="118" spans="1:26" s="45" customFormat="1" x14ac:dyDescent="0.25">
      <c r="A118" s="127">
        <v>312</v>
      </c>
      <c r="B118" s="124" t="s">
        <v>122</v>
      </c>
      <c r="C118" s="408">
        <v>1155</v>
      </c>
      <c r="D118" s="412">
        <v>1.3499166666666667</v>
      </c>
      <c r="E118" s="420">
        <v>0</v>
      </c>
      <c r="F118" s="155">
        <v>0</v>
      </c>
      <c r="G118" s="419">
        <v>0</v>
      </c>
      <c r="H118" s="269">
        <v>397</v>
      </c>
      <c r="I118" s="15">
        <v>374</v>
      </c>
      <c r="J118" s="331">
        <v>1.0614973262032086</v>
      </c>
      <c r="K118" s="427">
        <v>1.0619715346762835</v>
      </c>
      <c r="L118" s="434">
        <v>0.50445068599999998</v>
      </c>
      <c r="M118" s="14">
        <f>Lisäosat[[#This Row],[HYTE-kerroin (sis. Kulttuurihyte)]]*Lisäosat[[#This Row],[Asukasmäärä 31.12.2024]]</f>
        <v>582.64054233000002</v>
      </c>
      <c r="N118" s="427">
        <f>Lisäosat[[#This Row],[HYTE-kerroin (sis. Kulttuurihyte)]]/$N$7</f>
        <v>0.78352514976228427</v>
      </c>
      <c r="O118" s="439">
        <v>0</v>
      </c>
      <c r="P118" s="197">
        <v>157115.92338749999</v>
      </c>
      <c r="Q118" s="159">
        <v>0</v>
      </c>
      <c r="R118" s="159">
        <v>17245.674343068571</v>
      </c>
      <c r="S118" s="159">
        <v>18760.060189530835</v>
      </c>
      <c r="T118" s="159">
        <v>0</v>
      </c>
      <c r="U118" s="309">
        <f t="shared" si="2"/>
        <v>193121.65792009939</v>
      </c>
      <c r="V118" s="44"/>
      <c r="W118" s="44"/>
      <c r="X118" s="110"/>
      <c r="Y118" s="110"/>
      <c r="Z118" s="111"/>
    </row>
    <row r="119" spans="1:26" s="45" customFormat="1" x14ac:dyDescent="0.25">
      <c r="A119" s="127">
        <v>316</v>
      </c>
      <c r="B119" s="124" t="s">
        <v>123</v>
      </c>
      <c r="C119" s="408">
        <v>4093</v>
      </c>
      <c r="D119" s="412">
        <v>0</v>
      </c>
      <c r="E119" s="420">
        <v>0</v>
      </c>
      <c r="F119" s="155">
        <v>0</v>
      </c>
      <c r="G119" s="419">
        <v>0</v>
      </c>
      <c r="H119" s="269">
        <v>1566</v>
      </c>
      <c r="I119" s="15">
        <v>1693</v>
      </c>
      <c r="J119" s="331">
        <v>0.92498523331364446</v>
      </c>
      <c r="K119" s="427">
        <v>0.925398456997095</v>
      </c>
      <c r="L119" s="434">
        <v>0.63935995099999998</v>
      </c>
      <c r="M119" s="14">
        <f>Lisäosat[[#This Row],[HYTE-kerroin (sis. Kulttuurihyte)]]*Lisäosat[[#This Row],[Asukasmäärä 31.12.2024]]</f>
        <v>2616.9002794429998</v>
      </c>
      <c r="N119" s="427">
        <f>Lisäosat[[#This Row],[HYTE-kerroin (sis. Kulttuurihyte)]]/$N$7</f>
        <v>0.99306952148595495</v>
      </c>
      <c r="O119" s="439">
        <v>0</v>
      </c>
      <c r="P119" s="197">
        <v>0</v>
      </c>
      <c r="Q119" s="159">
        <v>0</v>
      </c>
      <c r="R119" s="159">
        <v>53254.441735916887</v>
      </c>
      <c r="S119" s="159">
        <v>84259.853521392943</v>
      </c>
      <c r="T119" s="159">
        <v>0</v>
      </c>
      <c r="U119" s="309">
        <f t="shared" si="2"/>
        <v>137514.29525730983</v>
      </c>
      <c r="V119" s="44"/>
      <c r="W119" s="44"/>
      <c r="X119" s="110"/>
      <c r="Y119" s="110"/>
      <c r="Z119" s="111"/>
    </row>
    <row r="120" spans="1:26" s="45" customFormat="1" x14ac:dyDescent="0.25">
      <c r="A120" s="127">
        <v>317</v>
      </c>
      <c r="B120" s="124" t="s">
        <v>124</v>
      </c>
      <c r="C120" s="408">
        <v>2373</v>
      </c>
      <c r="D120" s="412">
        <v>1.2173500000000002</v>
      </c>
      <c r="E120" s="420">
        <v>0</v>
      </c>
      <c r="F120" s="155">
        <v>0</v>
      </c>
      <c r="G120" s="419">
        <v>0</v>
      </c>
      <c r="H120" s="269">
        <v>945</v>
      </c>
      <c r="I120" s="15">
        <v>857</v>
      </c>
      <c r="J120" s="331">
        <v>1.1026837806301051</v>
      </c>
      <c r="K120" s="427">
        <v>1.1031763885519428</v>
      </c>
      <c r="L120" s="434">
        <v>0.55677601200000004</v>
      </c>
      <c r="M120" s="14">
        <f>Lisäosat[[#This Row],[HYTE-kerroin (sis. Kulttuurihyte)]]*Lisäosat[[#This Row],[Asukasmäärä 31.12.2024]]</f>
        <v>1321.2294764760002</v>
      </c>
      <c r="N120" s="427">
        <f>Lisäosat[[#This Row],[HYTE-kerroin (sis. Kulttuurihyte)]]/$N$7</f>
        <v>0.86479812654342869</v>
      </c>
      <c r="O120" s="439">
        <v>0</v>
      </c>
      <c r="P120" s="197">
        <v>291101.50909350009</v>
      </c>
      <c r="Q120" s="159">
        <v>0</v>
      </c>
      <c r="R120" s="159">
        <v>36806.796234674672</v>
      </c>
      <c r="S120" s="159">
        <v>42541.400232381042</v>
      </c>
      <c r="T120" s="159">
        <v>0</v>
      </c>
      <c r="U120" s="309">
        <f t="shared" si="2"/>
        <v>370449.7055605558</v>
      </c>
      <c r="V120" s="44"/>
      <c r="W120" s="44"/>
      <c r="X120" s="110"/>
      <c r="Y120" s="110"/>
      <c r="Z120" s="111"/>
    </row>
    <row r="121" spans="1:26" s="45" customFormat="1" x14ac:dyDescent="0.25">
      <c r="A121" s="127">
        <v>320</v>
      </c>
      <c r="B121" s="124" t="s">
        <v>125</v>
      </c>
      <c r="C121" s="408">
        <v>6954</v>
      </c>
      <c r="D121" s="412">
        <v>1.4655333333333334</v>
      </c>
      <c r="E121" s="420">
        <v>0</v>
      </c>
      <c r="F121" s="155">
        <v>3</v>
      </c>
      <c r="G121" s="419">
        <v>4.3140638481449527E-4</v>
      </c>
      <c r="H121" s="269">
        <v>2131</v>
      </c>
      <c r="I121" s="15">
        <v>2289</v>
      </c>
      <c r="J121" s="331">
        <v>0.93097422455220624</v>
      </c>
      <c r="K121" s="427">
        <v>0.93139012373028152</v>
      </c>
      <c r="L121" s="434">
        <v>0.55097596199999999</v>
      </c>
      <c r="M121" s="14">
        <f>Lisäosat[[#This Row],[HYTE-kerroin (sis. Kulttuurihyte)]]*Lisäosat[[#This Row],[Asukasmäärä 31.12.2024]]</f>
        <v>3831.486839748</v>
      </c>
      <c r="N121" s="427">
        <f>Lisäosat[[#This Row],[HYTE-kerroin (sis. Kulttuurihyte)]]/$N$7</f>
        <v>0.85578934695207975</v>
      </c>
      <c r="O121" s="439">
        <v>0</v>
      </c>
      <c r="P121" s="197">
        <v>1026979.1954760002</v>
      </c>
      <c r="Q121" s="159">
        <v>0</v>
      </c>
      <c r="R121" s="159">
        <v>91065.030101110504</v>
      </c>
      <c r="S121" s="159">
        <v>123367.52853074973</v>
      </c>
      <c r="T121" s="159">
        <v>0</v>
      </c>
      <c r="U121" s="309">
        <f t="shared" si="2"/>
        <v>1241411.7541078604</v>
      </c>
      <c r="V121" s="44"/>
      <c r="W121" s="44"/>
      <c r="X121" s="110"/>
      <c r="Y121" s="110"/>
      <c r="Z121" s="111"/>
    </row>
    <row r="122" spans="1:26" s="45" customFormat="1" x14ac:dyDescent="0.25">
      <c r="A122" s="127">
        <v>322</v>
      </c>
      <c r="B122" s="124" t="s">
        <v>126</v>
      </c>
      <c r="C122" s="408">
        <v>6371</v>
      </c>
      <c r="D122" s="412">
        <v>1.2882500000000001</v>
      </c>
      <c r="E122" s="420">
        <v>0</v>
      </c>
      <c r="F122" s="155">
        <v>0</v>
      </c>
      <c r="G122" s="419">
        <v>0</v>
      </c>
      <c r="H122" s="269">
        <v>2155</v>
      </c>
      <c r="I122" s="15">
        <v>2522</v>
      </c>
      <c r="J122" s="331">
        <v>0.8544805709754163</v>
      </c>
      <c r="K122" s="427">
        <v>0.85486229772764832</v>
      </c>
      <c r="L122" s="434">
        <v>0.66596551299999995</v>
      </c>
      <c r="M122" s="14">
        <f>Lisäosat[[#This Row],[HYTE-kerroin (sis. Kulttuurihyte)]]*Lisäosat[[#This Row],[Asukasmäärä 31.12.2024]]</f>
        <v>4242.8662833230001</v>
      </c>
      <c r="N122" s="427">
        <f>Lisäosat[[#This Row],[HYTE-kerroin (sis. Kulttuurihyte)]]/$N$7</f>
        <v>1.0343939314413806</v>
      </c>
      <c r="O122" s="439">
        <v>0</v>
      </c>
      <c r="P122" s="197">
        <v>827063.80437750032</v>
      </c>
      <c r="Q122" s="159">
        <v>0</v>
      </c>
      <c r="R122" s="159">
        <v>76575.367445449228</v>
      </c>
      <c r="S122" s="159">
        <v>136613.26507242623</v>
      </c>
      <c r="T122" s="159">
        <v>0</v>
      </c>
      <c r="U122" s="309">
        <f t="shared" si="2"/>
        <v>1040252.4368953758</v>
      </c>
      <c r="V122" s="44"/>
      <c r="W122" s="44"/>
      <c r="X122" s="110"/>
      <c r="Y122" s="110"/>
      <c r="Z122" s="111"/>
    </row>
    <row r="123" spans="1:26" s="45" customFormat="1" x14ac:dyDescent="0.25">
      <c r="A123" s="127">
        <v>398</v>
      </c>
      <c r="B123" s="124" t="s">
        <v>127</v>
      </c>
      <c r="C123" s="408">
        <v>121337</v>
      </c>
      <c r="D123" s="412">
        <v>0</v>
      </c>
      <c r="E123" s="420">
        <v>0</v>
      </c>
      <c r="F123" s="155">
        <v>19</v>
      </c>
      <c r="G123" s="419">
        <v>1.5658867451807774E-4</v>
      </c>
      <c r="H123" s="269">
        <v>51282</v>
      </c>
      <c r="I123" s="15">
        <v>48395</v>
      </c>
      <c r="J123" s="331">
        <v>1.0596549230292385</v>
      </c>
      <c r="K123" s="427">
        <v>1.0601283084355244</v>
      </c>
      <c r="L123" s="434">
        <v>0.66423106399999998</v>
      </c>
      <c r="M123" s="14">
        <f>Lisäosat[[#This Row],[HYTE-kerroin (sis. Kulttuurihyte)]]*Lisäosat[[#This Row],[Asukasmäärä 31.12.2024]]</f>
        <v>80595.804612567998</v>
      </c>
      <c r="N123" s="427">
        <f>Lisäosat[[#This Row],[HYTE-kerroin (sis. Kulttuurihyte)]]/$N$7</f>
        <v>1.03169994281138</v>
      </c>
      <c r="O123" s="439">
        <v>0.36264295704155902</v>
      </c>
      <c r="P123" s="197">
        <v>0</v>
      </c>
      <c r="Q123" s="159">
        <v>0</v>
      </c>
      <c r="R123" s="159">
        <v>1808577.0071626157</v>
      </c>
      <c r="S123" s="159">
        <v>2595051.3836695487</v>
      </c>
      <c r="T123" s="159">
        <v>483582.0731792826</v>
      </c>
      <c r="U123" s="309">
        <f t="shared" si="2"/>
        <v>4887210.4640114466</v>
      </c>
      <c r="V123" s="44"/>
      <c r="W123" s="44"/>
      <c r="X123" s="110"/>
      <c r="Y123" s="110"/>
      <c r="Z123" s="111"/>
    </row>
    <row r="124" spans="1:26" s="104" customFormat="1" x14ac:dyDescent="0.25">
      <c r="A124" s="124">
        <v>399</v>
      </c>
      <c r="B124" s="124" t="s">
        <v>128</v>
      </c>
      <c r="C124" s="408">
        <v>7656</v>
      </c>
      <c r="D124" s="412">
        <v>0</v>
      </c>
      <c r="E124" s="420">
        <v>0</v>
      </c>
      <c r="F124" s="155">
        <v>0</v>
      </c>
      <c r="G124" s="419">
        <v>0</v>
      </c>
      <c r="H124" s="269">
        <v>1730</v>
      </c>
      <c r="I124" s="15">
        <v>3322</v>
      </c>
      <c r="J124" s="331">
        <v>0.5207706201083685</v>
      </c>
      <c r="K124" s="427">
        <v>0.52100326679949793</v>
      </c>
      <c r="L124" s="434">
        <v>0.56810391000000005</v>
      </c>
      <c r="M124" s="14">
        <f>Lisäosat[[#This Row],[HYTE-kerroin (sis. Kulttuurihyte)]]*Lisäosat[[#This Row],[Asukasmäärä 31.12.2024]]</f>
        <v>4349.4035349600008</v>
      </c>
      <c r="N124" s="427">
        <f>Lisäosat[[#This Row],[HYTE-kerroin (sis. Kulttuurihyte)]]/$N$7</f>
        <v>0.88239289491874995</v>
      </c>
      <c r="O124" s="438">
        <v>0</v>
      </c>
      <c r="P124" s="197">
        <v>0</v>
      </c>
      <c r="Q124" s="159">
        <v>0</v>
      </c>
      <c r="R124" s="159">
        <v>56082.542209274405</v>
      </c>
      <c r="S124" s="159">
        <v>140043.5880725125</v>
      </c>
      <c r="T124" s="159">
        <v>0</v>
      </c>
      <c r="U124" s="309">
        <f t="shared" si="2"/>
        <v>196126.1302817869</v>
      </c>
      <c r="V124" s="59"/>
      <c r="W124" s="59"/>
      <c r="X124" s="109"/>
      <c r="Y124" s="110"/>
      <c r="Z124" s="111"/>
    </row>
    <row r="125" spans="1:26" s="45" customFormat="1" x14ac:dyDescent="0.25">
      <c r="A125" s="127">
        <v>400</v>
      </c>
      <c r="B125" s="124" t="s">
        <v>129</v>
      </c>
      <c r="C125" s="408">
        <v>8479</v>
      </c>
      <c r="D125" s="412">
        <v>0</v>
      </c>
      <c r="E125" s="420">
        <v>0</v>
      </c>
      <c r="F125" s="155">
        <v>0</v>
      </c>
      <c r="G125" s="419">
        <v>0</v>
      </c>
      <c r="H125" s="269">
        <v>3664</v>
      </c>
      <c r="I125" s="15">
        <v>3630</v>
      </c>
      <c r="J125" s="331">
        <v>1.0093663911845729</v>
      </c>
      <c r="K125" s="427">
        <v>1.0098173109215531</v>
      </c>
      <c r="L125" s="434">
        <v>0.61471592100000005</v>
      </c>
      <c r="M125" s="14">
        <f>Lisäosat[[#This Row],[HYTE-kerroin (sis. Kulttuurihyte)]]*Lisäosat[[#This Row],[Asukasmäärä 31.12.2024]]</f>
        <v>5212.1762941590005</v>
      </c>
      <c r="N125" s="427">
        <f>Lisäosat[[#This Row],[HYTE-kerroin (sis. Kulttuurihyte)]]/$N$7</f>
        <v>0.95479181103301258</v>
      </c>
      <c r="O125" s="439">
        <v>9.4112128438635548E-2</v>
      </c>
      <c r="P125" s="197">
        <v>0</v>
      </c>
      <c r="Q125" s="159">
        <v>0</v>
      </c>
      <c r="R125" s="159">
        <v>120385.10816901214</v>
      </c>
      <c r="S125" s="159">
        <v>167823.44154397497</v>
      </c>
      <c r="T125" s="159">
        <v>8769.7643399727876</v>
      </c>
      <c r="U125" s="309">
        <f t="shared" si="2"/>
        <v>296978.3140529599</v>
      </c>
      <c r="V125" s="44"/>
      <c r="W125" s="44"/>
      <c r="X125" s="110"/>
      <c r="Y125" s="110"/>
      <c r="Z125" s="111"/>
    </row>
    <row r="126" spans="1:26" s="45" customFormat="1" x14ac:dyDescent="0.25">
      <c r="A126" s="127">
        <v>402</v>
      </c>
      <c r="B126" s="124" t="s">
        <v>130</v>
      </c>
      <c r="C126" s="408">
        <v>8865</v>
      </c>
      <c r="D126" s="412">
        <v>0.42025000000000001</v>
      </c>
      <c r="E126" s="420">
        <v>0</v>
      </c>
      <c r="F126" s="155">
        <v>0</v>
      </c>
      <c r="G126" s="419">
        <v>0</v>
      </c>
      <c r="H126" s="269">
        <v>2648</v>
      </c>
      <c r="I126" s="15">
        <v>3448</v>
      </c>
      <c r="J126" s="331">
        <v>0.76798143851508116</v>
      </c>
      <c r="K126" s="427">
        <v>0.76832452303947729</v>
      </c>
      <c r="L126" s="434">
        <v>0.58409812699999997</v>
      </c>
      <c r="M126" s="14">
        <f>Lisäosat[[#This Row],[HYTE-kerroin (sis. Kulttuurihyte)]]*Lisäosat[[#This Row],[Asukasmäärä 31.12.2024]]</f>
        <v>5178.0298958549993</v>
      </c>
      <c r="N126" s="427">
        <f>Lisäosat[[#This Row],[HYTE-kerroin (sis. Kulttuurihyte)]]/$N$7</f>
        <v>0.9072355041530159</v>
      </c>
      <c r="O126" s="439">
        <v>0</v>
      </c>
      <c r="P126" s="197">
        <v>250280.18167500003</v>
      </c>
      <c r="Q126" s="159">
        <v>0</v>
      </c>
      <c r="R126" s="159">
        <v>95765.428368234236</v>
      </c>
      <c r="S126" s="159">
        <v>166723.98408968074</v>
      </c>
      <c r="T126" s="159">
        <v>0</v>
      </c>
      <c r="U126" s="309">
        <f t="shared" si="2"/>
        <v>512769.59413291502</v>
      </c>
      <c r="V126" s="44"/>
      <c r="W126" s="44"/>
      <c r="X126" s="110"/>
      <c r="Y126" s="110"/>
      <c r="Z126" s="111"/>
    </row>
    <row r="127" spans="1:26" s="45" customFormat="1" x14ac:dyDescent="0.25">
      <c r="A127" s="127">
        <v>403</v>
      </c>
      <c r="B127" s="124" t="s">
        <v>131</v>
      </c>
      <c r="C127" s="408">
        <v>2758</v>
      </c>
      <c r="D127" s="412">
        <v>0.9875166666666666</v>
      </c>
      <c r="E127" s="420">
        <v>0</v>
      </c>
      <c r="F127" s="155">
        <v>0</v>
      </c>
      <c r="G127" s="419">
        <v>0</v>
      </c>
      <c r="H127" s="269">
        <v>805</v>
      </c>
      <c r="I127" s="15">
        <v>934</v>
      </c>
      <c r="J127" s="331">
        <v>0.86188436830835113</v>
      </c>
      <c r="K127" s="427">
        <v>0.86226940259922835</v>
      </c>
      <c r="L127" s="434">
        <v>0.58383313199999998</v>
      </c>
      <c r="M127" s="14">
        <f>Lisäosat[[#This Row],[HYTE-kerroin (sis. Kulttuurihyte)]]*Lisäosat[[#This Row],[Asukasmäärä 31.12.2024]]</f>
        <v>1610.211778056</v>
      </c>
      <c r="N127" s="427">
        <f>Lisäosat[[#This Row],[HYTE-kerroin (sis. Kulttuurihyte)]]/$N$7</f>
        <v>0.90682390743439978</v>
      </c>
      <c r="O127" s="439">
        <v>0</v>
      </c>
      <c r="P127" s="197">
        <v>182969.49754066669</v>
      </c>
      <c r="Q127" s="159">
        <v>0</v>
      </c>
      <c r="R127" s="159">
        <v>33436.634513903526</v>
      </c>
      <c r="S127" s="159">
        <v>51846.151579875463</v>
      </c>
      <c r="T127" s="159">
        <v>0</v>
      </c>
      <c r="U127" s="309">
        <f t="shared" si="2"/>
        <v>268252.28363444569</v>
      </c>
      <c r="V127" s="44"/>
      <c r="W127" s="44"/>
      <c r="X127" s="110"/>
      <c r="Y127" s="110"/>
      <c r="Z127" s="111"/>
    </row>
    <row r="128" spans="1:26" s="45" customFormat="1" x14ac:dyDescent="0.25">
      <c r="A128" s="127">
        <v>405</v>
      </c>
      <c r="B128" s="124" t="s">
        <v>132</v>
      </c>
      <c r="C128" s="408">
        <v>73327</v>
      </c>
      <c r="D128" s="412">
        <v>0</v>
      </c>
      <c r="E128" s="420">
        <v>0</v>
      </c>
      <c r="F128" s="155">
        <v>2</v>
      </c>
      <c r="G128" s="419">
        <v>2.7275082848064152E-5</v>
      </c>
      <c r="H128" s="269">
        <v>31615</v>
      </c>
      <c r="I128" s="15">
        <v>29403</v>
      </c>
      <c r="J128" s="331">
        <v>1.0752304186647621</v>
      </c>
      <c r="K128" s="427">
        <v>1.0757107621969144</v>
      </c>
      <c r="L128" s="434">
        <v>0.66611113799999999</v>
      </c>
      <c r="M128" s="14">
        <f>Lisäosat[[#This Row],[HYTE-kerroin (sis. Kulttuurihyte)]]*Lisäosat[[#This Row],[Asukasmäärä 31.12.2024]]</f>
        <v>48843.931416125997</v>
      </c>
      <c r="N128" s="427">
        <f>Lisäosat[[#This Row],[HYTE-kerroin (sis. Kulttuurihyte)]]/$N$7</f>
        <v>1.0346201197549281</v>
      </c>
      <c r="O128" s="439">
        <v>0.31724416151424073</v>
      </c>
      <c r="P128" s="197">
        <v>0</v>
      </c>
      <c r="Q128" s="159">
        <v>0</v>
      </c>
      <c r="R128" s="159">
        <v>1109033.7214181607</v>
      </c>
      <c r="S128" s="159">
        <v>1572693.670775919</v>
      </c>
      <c r="T128" s="159">
        <v>255655.56331858848</v>
      </c>
      <c r="U128" s="309">
        <f t="shared" si="2"/>
        <v>2937382.955512668</v>
      </c>
      <c r="V128" s="44"/>
      <c r="W128" s="44"/>
      <c r="X128" s="110"/>
      <c r="Y128" s="110"/>
      <c r="Z128" s="111"/>
    </row>
    <row r="129" spans="1:26" s="45" customFormat="1" x14ac:dyDescent="0.25">
      <c r="A129" s="127">
        <v>407</v>
      </c>
      <c r="B129" s="124" t="s">
        <v>133</v>
      </c>
      <c r="C129" s="408">
        <v>2429</v>
      </c>
      <c r="D129" s="412">
        <v>0.19713333333333333</v>
      </c>
      <c r="E129" s="420">
        <v>0</v>
      </c>
      <c r="F129" s="155">
        <v>0</v>
      </c>
      <c r="G129" s="419">
        <v>0</v>
      </c>
      <c r="H129" s="269">
        <v>768</v>
      </c>
      <c r="I129" s="15">
        <v>1009</v>
      </c>
      <c r="J129" s="331">
        <v>0.76114965312190286</v>
      </c>
      <c r="K129" s="427">
        <v>0.76148968564565822</v>
      </c>
      <c r="L129" s="434">
        <v>0.52584446900000004</v>
      </c>
      <c r="M129" s="14">
        <f>Lisäosat[[#This Row],[HYTE-kerroin (sis. Kulttuurihyte)]]*Lisäosat[[#This Row],[Asukasmäärä 31.12.2024]]</f>
        <v>1277.276215201</v>
      </c>
      <c r="N129" s="427">
        <f>Lisäosat[[#This Row],[HYTE-kerroin (sis. Kulttuurihyte)]]/$N$7</f>
        <v>0.81675449703897096</v>
      </c>
      <c r="O129" s="439">
        <v>0</v>
      </c>
      <c r="P129" s="197">
        <v>32168.26070266667</v>
      </c>
      <c r="Q129" s="159">
        <v>0</v>
      </c>
      <c r="R129" s="159">
        <v>26006.197756852252</v>
      </c>
      <c r="S129" s="159">
        <v>41126.1780376678</v>
      </c>
      <c r="T129" s="159">
        <v>0</v>
      </c>
      <c r="U129" s="309">
        <f t="shared" si="2"/>
        <v>99300.63649718673</v>
      </c>
      <c r="V129" s="44"/>
      <c r="W129" s="44"/>
      <c r="X129" s="110"/>
      <c r="Y129" s="110"/>
      <c r="Z129" s="111"/>
    </row>
    <row r="130" spans="1:26" s="45" customFormat="1" x14ac:dyDescent="0.25">
      <c r="A130" s="127">
        <v>408</v>
      </c>
      <c r="B130" s="124" t="s">
        <v>134</v>
      </c>
      <c r="C130" s="408">
        <v>14028</v>
      </c>
      <c r="D130" s="412">
        <v>0</v>
      </c>
      <c r="E130" s="420">
        <v>0</v>
      </c>
      <c r="F130" s="155">
        <v>0</v>
      </c>
      <c r="G130" s="419">
        <v>0</v>
      </c>
      <c r="H130" s="269">
        <v>4498</v>
      </c>
      <c r="I130" s="15">
        <v>5842</v>
      </c>
      <c r="J130" s="331">
        <v>0.76994180075316676</v>
      </c>
      <c r="K130" s="427">
        <v>0.77028576104084612</v>
      </c>
      <c r="L130" s="434">
        <v>0.64689704400000003</v>
      </c>
      <c r="M130" s="14">
        <f>Lisäosat[[#This Row],[HYTE-kerroin (sis. Kulttuurihyte)]]*Lisäosat[[#This Row],[Asukasmäärä 31.12.2024]]</f>
        <v>9074.6717332320004</v>
      </c>
      <c r="N130" s="427">
        <f>Lisäosat[[#This Row],[HYTE-kerroin (sis. Kulttuurihyte)]]/$N$7</f>
        <v>1.0047763187715817</v>
      </c>
      <c r="O130" s="439">
        <v>0</v>
      </c>
      <c r="P130" s="197">
        <v>0</v>
      </c>
      <c r="Q130" s="159">
        <v>0</v>
      </c>
      <c r="R130" s="159">
        <v>151926.29530168671</v>
      </c>
      <c r="S130" s="159">
        <v>292189.39560035622</v>
      </c>
      <c r="T130" s="159">
        <v>0</v>
      </c>
      <c r="U130" s="309">
        <f t="shared" si="2"/>
        <v>444115.6909020429</v>
      </c>
      <c r="V130" s="44"/>
      <c r="W130" s="44"/>
      <c r="X130" s="110"/>
      <c r="Y130" s="110"/>
      <c r="Z130" s="111"/>
    </row>
    <row r="131" spans="1:26" s="45" customFormat="1" x14ac:dyDescent="0.25">
      <c r="A131" s="127">
        <v>410</v>
      </c>
      <c r="B131" s="124" t="s">
        <v>135</v>
      </c>
      <c r="C131" s="408">
        <v>18878</v>
      </c>
      <c r="D131" s="412">
        <v>0</v>
      </c>
      <c r="E131" s="420">
        <v>0</v>
      </c>
      <c r="F131" s="155">
        <v>2</v>
      </c>
      <c r="G131" s="419">
        <v>1.0594342621040364E-4</v>
      </c>
      <c r="H131" s="269">
        <v>5286</v>
      </c>
      <c r="I131" s="15">
        <v>7545</v>
      </c>
      <c r="J131" s="331">
        <v>0.70059642147117296</v>
      </c>
      <c r="K131" s="427">
        <v>0.70090940272045787</v>
      </c>
      <c r="L131" s="434">
        <v>0.60179756200000001</v>
      </c>
      <c r="M131" s="14">
        <f>Lisäosat[[#This Row],[HYTE-kerroin (sis. Kulttuurihyte)]]*Lisäosat[[#This Row],[Asukasmäärä 31.12.2024]]</f>
        <v>11360.734375436001</v>
      </c>
      <c r="N131" s="427">
        <f>Lisäosat[[#This Row],[HYTE-kerroin (sis. Kulttuurihyte)]]/$N$7</f>
        <v>0.93472669971277944</v>
      </c>
      <c r="O131" s="439">
        <v>0.15994561975992325</v>
      </c>
      <c r="P131" s="197">
        <v>0</v>
      </c>
      <c r="Q131" s="159">
        <v>0</v>
      </c>
      <c r="R131" s="159">
        <v>186038.65392606865</v>
      </c>
      <c r="S131" s="159">
        <v>365796.82530869689</v>
      </c>
      <c r="T131" s="159">
        <v>33183.792974007862</v>
      </c>
      <c r="U131" s="309">
        <f t="shared" si="2"/>
        <v>585019.27220877341</v>
      </c>
      <c r="V131" s="44"/>
      <c r="W131" s="44"/>
      <c r="X131" s="110"/>
      <c r="Y131" s="110"/>
      <c r="Z131" s="111"/>
    </row>
    <row r="132" spans="1:26" s="45" customFormat="1" x14ac:dyDescent="0.25">
      <c r="A132" s="127">
        <v>416</v>
      </c>
      <c r="B132" s="124" t="s">
        <v>136</v>
      </c>
      <c r="C132" s="408">
        <v>2849</v>
      </c>
      <c r="D132" s="412">
        <v>0</v>
      </c>
      <c r="E132" s="420">
        <v>0</v>
      </c>
      <c r="F132" s="155">
        <v>0</v>
      </c>
      <c r="G132" s="419">
        <v>0</v>
      </c>
      <c r="H132" s="269">
        <v>480</v>
      </c>
      <c r="I132" s="15">
        <v>1181</v>
      </c>
      <c r="J132" s="331">
        <v>0.40643522438611346</v>
      </c>
      <c r="K132" s="427">
        <v>0.40661679340414331</v>
      </c>
      <c r="L132" s="434">
        <v>0.54039349999999997</v>
      </c>
      <c r="M132" s="14">
        <f>Lisäosat[[#This Row],[HYTE-kerroin (sis. Kulttuurihyte)]]*Lisäosat[[#This Row],[Asukasmäärä 31.12.2024]]</f>
        <v>1539.5810815</v>
      </c>
      <c r="N132" s="427">
        <f>Lisäosat[[#This Row],[HYTE-kerroin (sis. Kulttuurihyte)]]/$N$7</f>
        <v>0.83935240801330768</v>
      </c>
      <c r="O132" s="439">
        <v>0</v>
      </c>
      <c r="P132" s="197">
        <v>0</v>
      </c>
      <c r="Q132" s="159">
        <v>0</v>
      </c>
      <c r="R132" s="159">
        <v>16287.824496382165</v>
      </c>
      <c r="S132" s="159">
        <v>49571.960166212106</v>
      </c>
      <c r="T132" s="159">
        <v>0</v>
      </c>
      <c r="U132" s="309">
        <f t="shared" si="2"/>
        <v>65859.784662594277</v>
      </c>
      <c r="V132" s="44"/>
      <c r="W132" s="44"/>
      <c r="X132" s="110"/>
      <c r="Y132" s="110"/>
      <c r="Z132" s="111"/>
    </row>
    <row r="133" spans="1:26" s="45" customFormat="1" x14ac:dyDescent="0.25">
      <c r="A133" s="127">
        <v>418</v>
      </c>
      <c r="B133" s="124" t="s">
        <v>137</v>
      </c>
      <c r="C133" s="408">
        <v>24854</v>
      </c>
      <c r="D133" s="412">
        <v>0</v>
      </c>
      <c r="E133" s="420">
        <v>0</v>
      </c>
      <c r="F133" s="155">
        <v>0</v>
      </c>
      <c r="G133" s="419">
        <v>0</v>
      </c>
      <c r="H133" s="269">
        <v>7890</v>
      </c>
      <c r="I133" s="15">
        <v>11473</v>
      </c>
      <c r="J133" s="331">
        <v>0.68770156018478168</v>
      </c>
      <c r="K133" s="427">
        <v>0.68800878084256045</v>
      </c>
      <c r="L133" s="434">
        <v>0.73064549300000003</v>
      </c>
      <c r="M133" s="14">
        <f>Lisäosat[[#This Row],[HYTE-kerroin (sis. Kulttuurihyte)]]*Lisäosat[[#This Row],[Asukasmäärä 31.12.2024]]</f>
        <v>18159.463083022001</v>
      </c>
      <c r="N133" s="427">
        <f>Lisäosat[[#This Row],[HYTE-kerroin (sis. Kulttuurihyte)]]/$N$7</f>
        <v>1.1348564591424959</v>
      </c>
      <c r="O133" s="439">
        <v>0.94440418327376519</v>
      </c>
      <c r="P133" s="197">
        <v>0</v>
      </c>
      <c r="Q133" s="159">
        <v>0</v>
      </c>
      <c r="R133" s="159">
        <v>240422.76956119761</v>
      </c>
      <c r="S133" s="159">
        <v>584704.62608848698</v>
      </c>
      <c r="T133" s="159">
        <v>257959.71506623691</v>
      </c>
      <c r="U133" s="309">
        <f t="shared" si="2"/>
        <v>1083087.1107159215</v>
      </c>
      <c r="V133" s="44"/>
      <c r="W133" s="44"/>
      <c r="X133" s="110"/>
      <c r="Y133" s="110"/>
      <c r="Z133" s="111"/>
    </row>
    <row r="134" spans="1:26" s="45" customFormat="1" x14ac:dyDescent="0.25">
      <c r="A134" s="127">
        <v>420</v>
      </c>
      <c r="B134" s="124" t="s">
        <v>138</v>
      </c>
      <c r="C134" s="408">
        <v>8971</v>
      </c>
      <c r="D134" s="412">
        <v>0</v>
      </c>
      <c r="E134" s="420">
        <v>0</v>
      </c>
      <c r="F134" s="155">
        <v>0</v>
      </c>
      <c r="G134" s="419">
        <v>0</v>
      </c>
      <c r="H134" s="269">
        <v>2746</v>
      </c>
      <c r="I134" s="15">
        <v>3415</v>
      </c>
      <c r="J134" s="331">
        <v>0.80409956076134703</v>
      </c>
      <c r="K134" s="427">
        <v>0.80445878053090858</v>
      </c>
      <c r="L134" s="434">
        <v>0.638777708</v>
      </c>
      <c r="M134" s="14">
        <f>Lisäosat[[#This Row],[HYTE-kerroin (sis. Kulttuurihyte)]]*Lisäosat[[#This Row],[Asukasmäärä 31.12.2024]]</f>
        <v>5730.4748184680002</v>
      </c>
      <c r="N134" s="427">
        <f>Lisäosat[[#This Row],[HYTE-kerroin (sis. Kulttuurihyte)]]/$N$7</f>
        <v>0.99216516741045468</v>
      </c>
      <c r="O134" s="439">
        <v>0</v>
      </c>
      <c r="P134" s="197">
        <v>0</v>
      </c>
      <c r="Q134" s="159">
        <v>0</v>
      </c>
      <c r="R134" s="159">
        <v>101468.20406520749</v>
      </c>
      <c r="S134" s="159">
        <v>184511.7953500764</v>
      </c>
      <c r="T134" s="159">
        <v>0</v>
      </c>
      <c r="U134" s="309">
        <f t="shared" si="2"/>
        <v>285979.99941528391</v>
      </c>
      <c r="V134" s="44"/>
      <c r="W134" s="44"/>
      <c r="X134" s="110"/>
      <c r="Y134" s="110"/>
      <c r="Z134" s="111"/>
    </row>
    <row r="135" spans="1:26" s="45" customFormat="1" x14ac:dyDescent="0.25">
      <c r="A135" s="127">
        <v>421</v>
      </c>
      <c r="B135" s="124" t="s">
        <v>139</v>
      </c>
      <c r="C135" s="408">
        <v>665</v>
      </c>
      <c r="D135" s="412">
        <v>1.5782666666666665</v>
      </c>
      <c r="E135" s="420">
        <v>0</v>
      </c>
      <c r="F135" s="155">
        <v>0</v>
      </c>
      <c r="G135" s="419">
        <v>0</v>
      </c>
      <c r="H135" s="269">
        <v>227</v>
      </c>
      <c r="I135" s="15">
        <v>244</v>
      </c>
      <c r="J135" s="331">
        <v>0.93032786885245899</v>
      </c>
      <c r="K135" s="427">
        <v>0.93074347928053758</v>
      </c>
      <c r="L135" s="434">
        <v>0.61688480700000003</v>
      </c>
      <c r="M135" s="14">
        <f>Lisäosat[[#This Row],[HYTE-kerroin (sis. Kulttuurihyte)]]*Lisäosat[[#This Row],[Asukasmäärä 31.12.2024]]</f>
        <v>410.22839665500004</v>
      </c>
      <c r="N135" s="427">
        <f>Lisäosat[[#This Row],[HYTE-kerroin (sis. Kulttuurihyte)]]/$N$7</f>
        <v>0.95816057784239561</v>
      </c>
      <c r="O135" s="439">
        <v>0</v>
      </c>
      <c r="P135" s="197">
        <v>211525.76956000002</v>
      </c>
      <c r="Q135" s="159">
        <v>0</v>
      </c>
      <c r="R135" s="159">
        <v>8702.3584569250979</v>
      </c>
      <c r="S135" s="159">
        <v>13208.674737817453</v>
      </c>
      <c r="T135" s="159">
        <v>0</v>
      </c>
      <c r="U135" s="309">
        <f t="shared" si="2"/>
        <v>233436.80275474259</v>
      </c>
      <c r="V135" s="44"/>
      <c r="W135" s="44"/>
      <c r="X135" s="110"/>
      <c r="Y135" s="110"/>
      <c r="Z135" s="111"/>
    </row>
    <row r="136" spans="1:26" s="45" customFormat="1" x14ac:dyDescent="0.25">
      <c r="A136" s="127">
        <v>422</v>
      </c>
      <c r="B136" s="124" t="s">
        <v>140</v>
      </c>
      <c r="C136" s="408">
        <v>10049</v>
      </c>
      <c r="D136" s="412">
        <v>1.20475</v>
      </c>
      <c r="E136" s="420">
        <v>0</v>
      </c>
      <c r="F136" s="155">
        <v>0</v>
      </c>
      <c r="G136" s="419">
        <v>0</v>
      </c>
      <c r="H136" s="269">
        <v>3282</v>
      </c>
      <c r="I136" s="15">
        <v>3206</v>
      </c>
      <c r="J136" s="331">
        <v>1.0237055520898315</v>
      </c>
      <c r="K136" s="427">
        <v>1.0241628776381408</v>
      </c>
      <c r="L136" s="434">
        <v>0.53183460599999999</v>
      </c>
      <c r="M136" s="14">
        <f>Lisäosat[[#This Row],[HYTE-kerroin (sis. Kulttuurihyte)]]*Lisäosat[[#This Row],[Asukasmäärä 31.12.2024]]</f>
        <v>5344.4059556940001</v>
      </c>
      <c r="N136" s="427">
        <f>Lisäosat[[#This Row],[HYTE-kerroin (sis. Kulttuurihyte)]]/$N$7</f>
        <v>0.82605852441028393</v>
      </c>
      <c r="O136" s="439">
        <v>0</v>
      </c>
      <c r="P136" s="197">
        <v>1219975.3052175001</v>
      </c>
      <c r="Q136" s="159">
        <v>0</v>
      </c>
      <c r="R136" s="159">
        <v>144702.88736884264</v>
      </c>
      <c r="S136" s="159">
        <v>172081.01757759208</v>
      </c>
      <c r="T136" s="159">
        <v>0</v>
      </c>
      <c r="U136" s="309">
        <f t="shared" si="2"/>
        <v>1536759.2101639349</v>
      </c>
      <c r="V136" s="44"/>
      <c r="W136" s="44"/>
      <c r="X136" s="110"/>
      <c r="Y136" s="110"/>
      <c r="Z136" s="111"/>
    </row>
    <row r="137" spans="1:26" s="45" customFormat="1" x14ac:dyDescent="0.25">
      <c r="A137" s="127">
        <v>423</v>
      </c>
      <c r="B137" s="124" t="s">
        <v>141</v>
      </c>
      <c r="C137" s="408">
        <v>20666</v>
      </c>
      <c r="D137" s="412">
        <v>0</v>
      </c>
      <c r="E137" s="420">
        <v>0</v>
      </c>
      <c r="F137" s="155">
        <v>3</v>
      </c>
      <c r="G137" s="419">
        <v>1.4516597309590631E-4</v>
      </c>
      <c r="H137" s="269">
        <v>7012</v>
      </c>
      <c r="I137" s="15">
        <v>9733</v>
      </c>
      <c r="J137" s="331">
        <v>0.72043563135723832</v>
      </c>
      <c r="K137" s="427">
        <v>0.72075747548464342</v>
      </c>
      <c r="L137" s="434">
        <v>0.66303433000000001</v>
      </c>
      <c r="M137" s="14">
        <f>Lisäosat[[#This Row],[HYTE-kerroin (sis. Kulttuurihyte)]]*Lisäosat[[#This Row],[Asukasmäärä 31.12.2024]]</f>
        <v>13702.267463780001</v>
      </c>
      <c r="N137" s="427">
        <f>Lisäosat[[#This Row],[HYTE-kerroin (sis. Kulttuurihyte)]]/$N$7</f>
        <v>1.029841146277648</v>
      </c>
      <c r="O137" s="439">
        <v>0.61292650393872294</v>
      </c>
      <c r="P137" s="197">
        <v>0</v>
      </c>
      <c r="Q137" s="159">
        <v>0</v>
      </c>
      <c r="R137" s="159">
        <v>209426.14627642091</v>
      </c>
      <c r="S137" s="159">
        <v>441190.31148362841</v>
      </c>
      <c r="T137" s="159">
        <v>139207.46304307017</v>
      </c>
      <c r="U137" s="309">
        <f t="shared" ref="U137:U199" si="3">SUM(P137:T137)</f>
        <v>789823.92080311943</v>
      </c>
      <c r="V137" s="44"/>
      <c r="W137" s="44"/>
      <c r="X137" s="110"/>
      <c r="Y137" s="110"/>
      <c r="Z137" s="111"/>
    </row>
    <row r="138" spans="1:26" s="45" customFormat="1" x14ac:dyDescent="0.25">
      <c r="A138" s="127">
        <v>425</v>
      </c>
      <c r="B138" s="124" t="s">
        <v>142</v>
      </c>
      <c r="C138" s="408">
        <v>10190</v>
      </c>
      <c r="D138" s="412">
        <v>0</v>
      </c>
      <c r="E138" s="420">
        <v>0</v>
      </c>
      <c r="F138" s="155">
        <v>7</v>
      </c>
      <c r="G138" s="419">
        <v>6.8694798822374874E-4</v>
      </c>
      <c r="H138" s="269">
        <v>2503</v>
      </c>
      <c r="I138" s="15">
        <v>4293</v>
      </c>
      <c r="J138" s="331">
        <v>0.58304216165851386</v>
      </c>
      <c r="K138" s="427">
        <v>0.58330262725403947</v>
      </c>
      <c r="L138" s="434">
        <v>0.74263269700000001</v>
      </c>
      <c r="M138" s="14">
        <f>Lisäosat[[#This Row],[HYTE-kerroin (sis. Kulttuurihyte)]]*Lisäosat[[#This Row],[Asukasmäärä 31.12.2024]]</f>
        <v>7567.4271824300004</v>
      </c>
      <c r="N138" s="427">
        <f>Lisäosat[[#This Row],[HYTE-kerroin (sis. Kulttuurihyte)]]/$N$7</f>
        <v>1.1534752777307038</v>
      </c>
      <c r="O138" s="439">
        <v>0</v>
      </c>
      <c r="P138" s="197">
        <v>0</v>
      </c>
      <c r="Q138" s="159">
        <v>0</v>
      </c>
      <c r="R138" s="159">
        <v>83570.584030364393</v>
      </c>
      <c r="S138" s="159">
        <v>243658.61814997284</v>
      </c>
      <c r="T138" s="159">
        <v>0</v>
      </c>
      <c r="U138" s="309">
        <f t="shared" si="3"/>
        <v>327229.20218033722</v>
      </c>
      <c r="V138" s="44"/>
      <c r="W138" s="44"/>
      <c r="X138" s="110"/>
      <c r="Y138" s="110"/>
      <c r="Z138" s="111"/>
    </row>
    <row r="139" spans="1:26" s="45" customFormat="1" x14ac:dyDescent="0.25">
      <c r="A139" s="127">
        <v>426</v>
      </c>
      <c r="B139" s="124" t="s">
        <v>143</v>
      </c>
      <c r="C139" s="408">
        <v>11913</v>
      </c>
      <c r="D139" s="412">
        <v>0</v>
      </c>
      <c r="E139" s="420">
        <v>0</v>
      </c>
      <c r="F139" s="155">
        <v>0</v>
      </c>
      <c r="G139" s="419">
        <v>0</v>
      </c>
      <c r="H139" s="269">
        <v>3481</v>
      </c>
      <c r="I139" s="15">
        <v>4960</v>
      </c>
      <c r="J139" s="331">
        <v>0.70181451612903223</v>
      </c>
      <c r="K139" s="427">
        <v>0.7021280415443677</v>
      </c>
      <c r="L139" s="434">
        <v>0.640035154</v>
      </c>
      <c r="M139" s="14">
        <f>Lisäosat[[#This Row],[HYTE-kerroin (sis. Kulttuurihyte)]]*Lisäosat[[#This Row],[Asukasmäärä 31.12.2024]]</f>
        <v>7624.738789602</v>
      </c>
      <c r="N139" s="427">
        <f>Lisäosat[[#This Row],[HYTE-kerroin (sis. Kulttuurihyte)]]/$N$7</f>
        <v>0.9941182633082527</v>
      </c>
      <c r="O139" s="439">
        <v>0</v>
      </c>
      <c r="P139" s="197">
        <v>0</v>
      </c>
      <c r="Q139" s="159">
        <v>0</v>
      </c>
      <c r="R139" s="159">
        <v>117604.1861063878</v>
      </c>
      <c r="S139" s="159">
        <v>245503.9569515019</v>
      </c>
      <c r="T139" s="159">
        <v>0</v>
      </c>
      <c r="U139" s="309">
        <f t="shared" si="3"/>
        <v>363108.14305788971</v>
      </c>
      <c r="V139" s="44"/>
      <c r="W139" s="44"/>
      <c r="X139" s="110"/>
      <c r="Y139" s="110"/>
      <c r="Z139" s="111"/>
    </row>
    <row r="140" spans="1:26" s="45" customFormat="1" x14ac:dyDescent="0.25">
      <c r="A140" s="127">
        <v>430</v>
      </c>
      <c r="B140" s="124" t="s">
        <v>144</v>
      </c>
      <c r="C140" s="408">
        <v>15295</v>
      </c>
      <c r="D140" s="412">
        <v>0</v>
      </c>
      <c r="E140" s="420">
        <v>0</v>
      </c>
      <c r="F140" s="155">
        <v>0</v>
      </c>
      <c r="G140" s="419">
        <v>0</v>
      </c>
      <c r="H140" s="269">
        <v>6067</v>
      </c>
      <c r="I140" s="15">
        <v>5823</v>
      </c>
      <c r="J140" s="331">
        <v>1.0419027992443757</v>
      </c>
      <c r="K140" s="427">
        <v>1.0423682541478652</v>
      </c>
      <c r="L140" s="434">
        <v>0.52302590500000001</v>
      </c>
      <c r="M140" s="14">
        <f>Lisäosat[[#This Row],[HYTE-kerroin (sis. Kulttuurihyte)]]*Lisäosat[[#This Row],[Asukasmäärä 31.12.2024]]</f>
        <v>7999.6812169750001</v>
      </c>
      <c r="N140" s="427">
        <f>Lisäosat[[#This Row],[HYTE-kerroin (sis. Kulttuurihyte)]]/$N$7</f>
        <v>0.81237663446190511</v>
      </c>
      <c r="O140" s="439">
        <v>0</v>
      </c>
      <c r="P140" s="197">
        <v>0</v>
      </c>
      <c r="Q140" s="159">
        <v>0</v>
      </c>
      <c r="R140" s="159">
        <v>224158.89560751387</v>
      </c>
      <c r="S140" s="159">
        <v>257576.48193748601</v>
      </c>
      <c r="T140" s="159">
        <v>0</v>
      </c>
      <c r="U140" s="309">
        <f t="shared" si="3"/>
        <v>481735.37754499988</v>
      </c>
      <c r="V140" s="44"/>
      <c r="W140" s="44"/>
      <c r="X140" s="110"/>
      <c r="Y140" s="110"/>
      <c r="Z140" s="111"/>
    </row>
    <row r="141" spans="1:26" s="45" customFormat="1" x14ac:dyDescent="0.25">
      <c r="A141" s="127">
        <v>433</v>
      </c>
      <c r="B141" s="124" t="s">
        <v>145</v>
      </c>
      <c r="C141" s="408">
        <v>7657</v>
      </c>
      <c r="D141" s="412">
        <v>0</v>
      </c>
      <c r="E141" s="420">
        <v>0</v>
      </c>
      <c r="F141" s="155">
        <v>0</v>
      </c>
      <c r="G141" s="419">
        <v>0</v>
      </c>
      <c r="H141" s="269">
        <v>1868</v>
      </c>
      <c r="I141" s="15">
        <v>3304</v>
      </c>
      <c r="J141" s="331">
        <v>0.56537530266343827</v>
      </c>
      <c r="K141" s="427">
        <v>0.56562787584697072</v>
      </c>
      <c r="L141" s="434">
        <v>0.63199101700000004</v>
      </c>
      <c r="M141" s="14">
        <f>Lisäosat[[#This Row],[HYTE-kerroin (sis. Kulttuurihyte)]]*Lisäosat[[#This Row],[Asukasmäärä 31.12.2024]]</f>
        <v>4839.155217169</v>
      </c>
      <c r="N141" s="427">
        <f>Lisäosat[[#This Row],[HYTE-kerroin (sis. Kulttuurihyte)]]/$N$7</f>
        <v>0.98162391287409889</v>
      </c>
      <c r="O141" s="439">
        <v>0</v>
      </c>
      <c r="P141" s="197">
        <v>0</v>
      </c>
      <c r="Q141" s="159">
        <v>0</v>
      </c>
      <c r="R141" s="159">
        <v>60894.037793765194</v>
      </c>
      <c r="S141" s="159">
        <v>155812.78085717969</v>
      </c>
      <c r="T141" s="159">
        <v>0</v>
      </c>
      <c r="U141" s="309">
        <f t="shared" si="3"/>
        <v>216706.81865094489</v>
      </c>
      <c r="V141" s="44"/>
      <c r="W141" s="44"/>
      <c r="X141" s="110"/>
      <c r="Y141" s="110"/>
      <c r="Z141" s="111"/>
    </row>
    <row r="142" spans="1:26" s="45" customFormat="1" x14ac:dyDescent="0.25">
      <c r="A142" s="127">
        <v>434</v>
      </c>
      <c r="B142" s="124" t="s">
        <v>146</v>
      </c>
      <c r="C142" s="408">
        <v>14352</v>
      </c>
      <c r="D142" s="412">
        <v>0</v>
      </c>
      <c r="E142" s="420">
        <v>0</v>
      </c>
      <c r="F142" s="155">
        <v>0</v>
      </c>
      <c r="G142" s="419">
        <v>0</v>
      </c>
      <c r="H142" s="269">
        <v>4704</v>
      </c>
      <c r="I142" s="15">
        <v>5844</v>
      </c>
      <c r="J142" s="331">
        <v>0.80492813141683783</v>
      </c>
      <c r="K142" s="427">
        <v>0.8052877213382742</v>
      </c>
      <c r="L142" s="434">
        <v>0.618222524</v>
      </c>
      <c r="M142" s="14">
        <f>Lisäosat[[#This Row],[HYTE-kerroin (sis. Kulttuurihyte)]]*Lisäosat[[#This Row],[Asukasmäärä 31.12.2024]]</f>
        <v>8872.7296644479993</v>
      </c>
      <c r="N142" s="427">
        <f>Lisäosat[[#This Row],[HYTE-kerroin (sis. Kulttuurihyte)]]/$N$7</f>
        <v>0.960238352621682</v>
      </c>
      <c r="O142" s="439">
        <v>0</v>
      </c>
      <c r="P142" s="197">
        <v>0</v>
      </c>
      <c r="Q142" s="159">
        <v>0</v>
      </c>
      <c r="R142" s="159">
        <v>162498.30063565556</v>
      </c>
      <c r="S142" s="159">
        <v>285687.19554741087</v>
      </c>
      <c r="T142" s="159">
        <v>0</v>
      </c>
      <c r="U142" s="309">
        <f t="shared" si="3"/>
        <v>448185.4961830664</v>
      </c>
      <c r="V142" s="44"/>
      <c r="W142" s="44"/>
      <c r="X142" s="110"/>
      <c r="Y142" s="110"/>
      <c r="Z142" s="111"/>
    </row>
    <row r="143" spans="1:26" s="45" customFormat="1" x14ac:dyDescent="0.25">
      <c r="A143" s="127">
        <v>435</v>
      </c>
      <c r="B143" s="124" t="s">
        <v>147</v>
      </c>
      <c r="C143" s="408">
        <v>711</v>
      </c>
      <c r="D143" s="412">
        <v>1.5087833333333334</v>
      </c>
      <c r="E143" s="420">
        <v>0</v>
      </c>
      <c r="F143" s="155">
        <v>0</v>
      </c>
      <c r="G143" s="419">
        <v>0</v>
      </c>
      <c r="H143" s="269">
        <v>147</v>
      </c>
      <c r="I143" s="15">
        <v>243</v>
      </c>
      <c r="J143" s="331">
        <v>0.60493827160493829</v>
      </c>
      <c r="K143" s="427">
        <v>0.60520851896873384</v>
      </c>
      <c r="L143" s="434">
        <v>0.467917633</v>
      </c>
      <c r="M143" s="14">
        <f>Lisäosat[[#This Row],[HYTE-kerroin (sis. Kulttuurihyte)]]*Lisäosat[[#This Row],[Asukasmäärä 31.12.2024]]</f>
        <v>332.68943706300001</v>
      </c>
      <c r="N143" s="427">
        <f>Lisäosat[[#This Row],[HYTE-kerroin (sis. Kulttuurihyte)]]/$N$7</f>
        <v>0.72678111785289268</v>
      </c>
      <c r="O143" s="439">
        <v>0.38747178996646481</v>
      </c>
      <c r="P143" s="197">
        <v>216201.01722300006</v>
      </c>
      <c r="Q143" s="159">
        <v>0</v>
      </c>
      <c r="R143" s="159">
        <v>6050.0637932339832</v>
      </c>
      <c r="S143" s="159">
        <v>10712.048699467323</v>
      </c>
      <c r="T143" s="159">
        <v>3027.6619449010595</v>
      </c>
      <c r="U143" s="309">
        <f t="shared" si="3"/>
        <v>235990.79166060241</v>
      </c>
      <c r="V143" s="44"/>
      <c r="W143" s="44"/>
      <c r="X143" s="110"/>
      <c r="Y143" s="110"/>
      <c r="Z143" s="111"/>
    </row>
    <row r="144" spans="1:26" s="45" customFormat="1" x14ac:dyDescent="0.25">
      <c r="A144" s="127">
        <v>436</v>
      </c>
      <c r="B144" s="124" t="s">
        <v>148</v>
      </c>
      <c r="C144" s="408">
        <v>2008</v>
      </c>
      <c r="D144" s="412">
        <v>6.2333333333333331E-2</v>
      </c>
      <c r="E144" s="420">
        <v>0</v>
      </c>
      <c r="F144" s="155">
        <v>0</v>
      </c>
      <c r="G144" s="419">
        <v>0</v>
      </c>
      <c r="H144" s="269">
        <v>494</v>
      </c>
      <c r="I144" s="15">
        <v>787</v>
      </c>
      <c r="J144" s="331">
        <v>0.62770012706480305</v>
      </c>
      <c r="K144" s="427">
        <v>0.62798054295606964</v>
      </c>
      <c r="L144" s="434">
        <v>0.58803154400000002</v>
      </c>
      <c r="M144" s="14">
        <f>Lisäosat[[#This Row],[HYTE-kerroin (sis. Kulttuurihyte)]]*Lisäosat[[#This Row],[Asukasmäärä 31.12.2024]]</f>
        <v>1180.767340352</v>
      </c>
      <c r="N144" s="427">
        <f>Lisäosat[[#This Row],[HYTE-kerroin (sis. Kulttuurihyte)]]/$N$7</f>
        <v>0.91334498369092765</v>
      </c>
      <c r="O144" s="439">
        <v>0</v>
      </c>
      <c r="P144" s="197">
        <v>8408.607093333334</v>
      </c>
      <c r="Q144" s="159">
        <v>0</v>
      </c>
      <c r="R144" s="159">
        <v>17729.448119396377</v>
      </c>
      <c r="S144" s="159">
        <v>38018.752155921167</v>
      </c>
      <c r="T144" s="159">
        <v>0</v>
      </c>
      <c r="U144" s="309">
        <f t="shared" si="3"/>
        <v>64156.80736865088</v>
      </c>
      <c r="V144" s="44"/>
      <c r="W144" s="44"/>
      <c r="X144" s="110"/>
      <c r="Y144" s="110"/>
      <c r="Z144" s="111"/>
    </row>
    <row r="145" spans="1:26" s="45" customFormat="1" x14ac:dyDescent="0.25">
      <c r="A145" s="127">
        <v>440</v>
      </c>
      <c r="B145" s="124" t="s">
        <v>149</v>
      </c>
      <c r="C145" s="408">
        <v>5884</v>
      </c>
      <c r="D145" s="412">
        <v>0</v>
      </c>
      <c r="E145" s="420">
        <v>0</v>
      </c>
      <c r="F145" s="155">
        <v>0</v>
      </c>
      <c r="G145" s="419">
        <v>0</v>
      </c>
      <c r="H145" s="269">
        <v>1169</v>
      </c>
      <c r="I145" s="15">
        <v>2553</v>
      </c>
      <c r="J145" s="331">
        <v>0.45789267528397964</v>
      </c>
      <c r="K145" s="427">
        <v>0.45809723216888043</v>
      </c>
      <c r="L145" s="434">
        <v>0.64798438899999999</v>
      </c>
      <c r="M145" s="14">
        <f>Lisäosat[[#This Row],[HYTE-kerroin (sis. Kulttuurihyte)]]*Lisäosat[[#This Row],[Asukasmäärä 31.12.2024]]</f>
        <v>3812.7401448760002</v>
      </c>
      <c r="N145" s="427">
        <f>Lisäosat[[#This Row],[HYTE-kerroin (sis. Kulttuurihyte)]]/$N$7</f>
        <v>1.0064652096336872</v>
      </c>
      <c r="O145" s="439">
        <v>1.5315967566329691</v>
      </c>
      <c r="P145" s="197">
        <v>0</v>
      </c>
      <c r="Q145" s="159">
        <v>0</v>
      </c>
      <c r="R145" s="159">
        <v>37897.944243988597</v>
      </c>
      <c r="S145" s="159">
        <v>122763.91601393608</v>
      </c>
      <c r="T145" s="159">
        <v>99040.949323152003</v>
      </c>
      <c r="U145" s="309">
        <f t="shared" si="3"/>
        <v>259702.80958107667</v>
      </c>
      <c r="V145" s="44"/>
      <c r="W145" s="44"/>
      <c r="X145" s="110"/>
      <c r="Y145" s="110"/>
      <c r="Z145" s="111"/>
    </row>
    <row r="146" spans="1:26" s="45" customFormat="1" x14ac:dyDescent="0.25">
      <c r="A146" s="127">
        <v>441</v>
      </c>
      <c r="B146" s="124" t="s">
        <v>150</v>
      </c>
      <c r="C146" s="408">
        <v>4358</v>
      </c>
      <c r="D146" s="412">
        <v>0.6498666666666667</v>
      </c>
      <c r="E146" s="420">
        <v>0</v>
      </c>
      <c r="F146" s="155">
        <v>0</v>
      </c>
      <c r="G146" s="419">
        <v>0</v>
      </c>
      <c r="H146" s="269">
        <v>1146</v>
      </c>
      <c r="I146" s="15">
        <v>1633</v>
      </c>
      <c r="J146" s="331">
        <v>0.70177587262706675</v>
      </c>
      <c r="K146" s="427">
        <v>0.70208938077898053</v>
      </c>
      <c r="L146" s="434">
        <v>0.58485082099999997</v>
      </c>
      <c r="M146" s="14">
        <f>Lisäosat[[#This Row],[HYTE-kerroin (sis. Kulttuurihyte)]]*Lisäosat[[#This Row],[Asukasmäärä 31.12.2024]]</f>
        <v>2548.7798779179998</v>
      </c>
      <c r="N146" s="427">
        <f>Lisäosat[[#This Row],[HYTE-kerroin (sis. Kulttuurihyte)]]/$N$7</f>
        <v>0.90840460689277347</v>
      </c>
      <c r="O146" s="439">
        <v>0</v>
      </c>
      <c r="P146" s="197">
        <v>190261.74994133337</v>
      </c>
      <c r="Q146" s="159">
        <v>0</v>
      </c>
      <c r="R146" s="159">
        <v>43019.459631373247</v>
      </c>
      <c r="S146" s="159">
        <v>82066.489448866399</v>
      </c>
      <c r="T146" s="159">
        <v>0</v>
      </c>
      <c r="U146" s="309">
        <f t="shared" si="3"/>
        <v>315347.699021573</v>
      </c>
      <c r="V146" s="44"/>
      <c r="W146" s="44"/>
      <c r="X146" s="110"/>
      <c r="Y146" s="110"/>
      <c r="Z146" s="111"/>
    </row>
    <row r="147" spans="1:26" s="45" customFormat="1" x14ac:dyDescent="0.25">
      <c r="A147" s="127">
        <v>444</v>
      </c>
      <c r="B147" s="124" t="s">
        <v>151</v>
      </c>
      <c r="C147" s="408">
        <v>45687</v>
      </c>
      <c r="D147" s="412">
        <v>0</v>
      </c>
      <c r="E147" s="420">
        <v>0</v>
      </c>
      <c r="F147" s="155">
        <v>2</v>
      </c>
      <c r="G147" s="419">
        <v>4.3776128876923411E-5</v>
      </c>
      <c r="H147" s="269">
        <v>14993</v>
      </c>
      <c r="I147" s="15">
        <v>19293</v>
      </c>
      <c r="J147" s="331">
        <v>0.77712123568133518</v>
      </c>
      <c r="K147" s="427">
        <v>0.7774684032770226</v>
      </c>
      <c r="L147" s="434">
        <v>0.58703285699999996</v>
      </c>
      <c r="M147" s="14">
        <f>Lisäosat[[#This Row],[HYTE-kerroin (sis. Kulttuurihyte)]]*Lisäosat[[#This Row],[Asukasmäärä 31.12.2024]]</f>
        <v>26819.770137758998</v>
      </c>
      <c r="N147" s="427">
        <f>Lisäosat[[#This Row],[HYTE-kerroin (sis. Kulttuurihyte)]]/$N$7</f>
        <v>0.91179379860394638</v>
      </c>
      <c r="O147" s="439">
        <v>0</v>
      </c>
      <c r="P147" s="197">
        <v>0</v>
      </c>
      <c r="Q147" s="159">
        <v>0</v>
      </c>
      <c r="R147" s="159">
        <v>499413.9971036737</v>
      </c>
      <c r="S147" s="159">
        <v>863552.16552844748</v>
      </c>
      <c r="T147" s="159">
        <v>0</v>
      </c>
      <c r="U147" s="309">
        <f t="shared" si="3"/>
        <v>1362966.1626321212</v>
      </c>
      <c r="V147" s="44"/>
      <c r="W147" s="44"/>
      <c r="X147" s="110"/>
      <c r="Y147" s="110"/>
      <c r="Z147" s="111"/>
    </row>
    <row r="148" spans="1:26" s="45" customFormat="1" x14ac:dyDescent="0.25">
      <c r="A148" s="127">
        <v>445</v>
      </c>
      <c r="B148" s="124" t="s">
        <v>152</v>
      </c>
      <c r="C148" s="408">
        <v>14868</v>
      </c>
      <c r="D148" s="412">
        <v>0</v>
      </c>
      <c r="E148" s="420">
        <v>0</v>
      </c>
      <c r="F148" s="155">
        <v>0</v>
      </c>
      <c r="G148" s="419">
        <v>0</v>
      </c>
      <c r="H148" s="269">
        <v>4986</v>
      </c>
      <c r="I148" s="15">
        <v>6362</v>
      </c>
      <c r="J148" s="331">
        <v>0.78371581263753531</v>
      </c>
      <c r="K148" s="427">
        <v>0.78406592626444838</v>
      </c>
      <c r="L148" s="434">
        <v>0.62343417599999995</v>
      </c>
      <c r="M148" s="14">
        <f>Lisäosat[[#This Row],[HYTE-kerroin (sis. Kulttuurihyte)]]*Lisäosat[[#This Row],[Asukasmäärä 31.12.2024]]</f>
        <v>9269.2193287679984</v>
      </c>
      <c r="N148" s="427">
        <f>Lisäosat[[#This Row],[HYTE-kerroin (sis. Kulttuurihyte)]]/$N$7</f>
        <v>0.96833321804091321</v>
      </c>
      <c r="O148" s="439">
        <v>0</v>
      </c>
      <c r="P148" s="197">
        <v>0</v>
      </c>
      <c r="Q148" s="159">
        <v>0</v>
      </c>
      <c r="R148" s="159">
        <v>163904.34021529945</v>
      </c>
      <c r="S148" s="159">
        <v>298453.50586530351</v>
      </c>
      <c r="T148" s="159">
        <v>0</v>
      </c>
      <c r="U148" s="309">
        <f t="shared" si="3"/>
        <v>462357.84608060296</v>
      </c>
      <c r="V148" s="44"/>
      <c r="W148" s="44"/>
      <c r="X148" s="110"/>
      <c r="Y148" s="110"/>
      <c r="Z148" s="111"/>
    </row>
    <row r="149" spans="1:26" s="45" customFormat="1" x14ac:dyDescent="0.25">
      <c r="A149" s="127">
        <v>475</v>
      </c>
      <c r="B149" s="124" t="s">
        <v>153</v>
      </c>
      <c r="C149" s="408">
        <v>5415</v>
      </c>
      <c r="D149" s="412">
        <v>8.0533333333333332E-2</v>
      </c>
      <c r="E149" s="420">
        <v>0</v>
      </c>
      <c r="F149" s="155">
        <v>0</v>
      </c>
      <c r="G149" s="419">
        <v>0</v>
      </c>
      <c r="H149" s="269">
        <v>1693</v>
      </c>
      <c r="I149" s="15">
        <v>2432</v>
      </c>
      <c r="J149" s="331">
        <v>0.69613486842105265</v>
      </c>
      <c r="K149" s="427">
        <v>0.69644585653648106</v>
      </c>
      <c r="L149" s="434">
        <v>0.76349951999999999</v>
      </c>
      <c r="M149" s="14">
        <f>Lisäosat[[#This Row],[HYTE-kerroin (sis. Kulttuurihyte)]]*Lisäosat[[#This Row],[Asukasmäärä 31.12.2024]]</f>
        <v>4134.3499007999999</v>
      </c>
      <c r="N149" s="427">
        <f>Lisäosat[[#This Row],[HYTE-kerroin (sis. Kulttuurihyte)]]/$N$7</f>
        <v>1.1858861378403045</v>
      </c>
      <c r="O149" s="439">
        <v>0</v>
      </c>
      <c r="P149" s="197">
        <v>29296.39184</v>
      </c>
      <c r="Q149" s="159">
        <v>0</v>
      </c>
      <c r="R149" s="159">
        <v>53023.835642819329</v>
      </c>
      <c r="S149" s="159">
        <v>133119.2173366808</v>
      </c>
      <c r="T149" s="159">
        <v>0</v>
      </c>
      <c r="U149" s="309">
        <f t="shared" si="3"/>
        <v>215439.44481950015</v>
      </c>
      <c r="V149" s="44"/>
      <c r="W149" s="44"/>
      <c r="X149" s="110"/>
      <c r="Y149" s="110"/>
      <c r="Z149" s="111"/>
    </row>
    <row r="150" spans="1:26" s="45" customFormat="1" x14ac:dyDescent="0.25">
      <c r="A150" s="127">
        <v>480</v>
      </c>
      <c r="B150" s="124" t="s">
        <v>154</v>
      </c>
      <c r="C150" s="408">
        <v>1910</v>
      </c>
      <c r="D150" s="412">
        <v>0</v>
      </c>
      <c r="E150" s="420">
        <v>0</v>
      </c>
      <c r="F150" s="155">
        <v>0</v>
      </c>
      <c r="G150" s="419">
        <v>0</v>
      </c>
      <c r="H150" s="269">
        <v>504</v>
      </c>
      <c r="I150" s="15">
        <v>814</v>
      </c>
      <c r="J150" s="331">
        <v>0.61916461916461918</v>
      </c>
      <c r="K150" s="427">
        <v>0.61944122194202444</v>
      </c>
      <c r="L150" s="434">
        <v>0.48288409199999999</v>
      </c>
      <c r="M150" s="14">
        <f>Lisäosat[[#This Row],[HYTE-kerroin (sis. Kulttuurihyte)]]*Lisäosat[[#This Row],[Asukasmäärä 31.12.2024]]</f>
        <v>922.30861571999992</v>
      </c>
      <c r="N150" s="427">
        <f>Lisäosat[[#This Row],[HYTE-kerroin (sis. Kulttuurihyte)]]/$N$7</f>
        <v>0.75002738821158954</v>
      </c>
      <c r="O150" s="439">
        <v>0</v>
      </c>
      <c r="P150" s="197">
        <v>0</v>
      </c>
      <c r="Q150" s="159">
        <v>0</v>
      </c>
      <c r="R150" s="159">
        <v>16634.84623876429</v>
      </c>
      <c r="S150" s="159">
        <v>29696.809417066139</v>
      </c>
      <c r="T150" s="159">
        <v>0</v>
      </c>
      <c r="U150" s="309">
        <f t="shared" si="3"/>
        <v>46331.655655830429</v>
      </c>
      <c r="V150" s="44"/>
      <c r="W150" s="44"/>
      <c r="X150" s="110"/>
      <c r="Y150" s="110"/>
      <c r="Z150" s="111"/>
    </row>
    <row r="151" spans="1:26" s="45" customFormat="1" x14ac:dyDescent="0.25">
      <c r="A151" s="127">
        <v>481</v>
      </c>
      <c r="B151" s="124" t="s">
        <v>155</v>
      </c>
      <c r="C151" s="408">
        <v>9592</v>
      </c>
      <c r="D151" s="412">
        <v>0</v>
      </c>
      <c r="E151" s="420">
        <v>0</v>
      </c>
      <c r="F151" s="155">
        <v>0</v>
      </c>
      <c r="G151" s="419">
        <v>0</v>
      </c>
      <c r="H151" s="269">
        <v>2413</v>
      </c>
      <c r="I151" s="15">
        <v>4656</v>
      </c>
      <c r="J151" s="331">
        <v>0.51825601374570451</v>
      </c>
      <c r="K151" s="427">
        <v>0.51848753707305884</v>
      </c>
      <c r="L151" s="434">
        <v>0.68996286299999998</v>
      </c>
      <c r="M151" s="14">
        <f>Lisäosat[[#This Row],[HYTE-kerroin (sis. Kulttuurihyte)]]*Lisäosat[[#This Row],[Asukasmäärä 31.12.2024]]</f>
        <v>6618.1237818959999</v>
      </c>
      <c r="N151" s="427">
        <f>Lisäosat[[#This Row],[HYTE-kerroin (sis. Kulttuurihyte)]]/$N$7</f>
        <v>1.0716672026936036</v>
      </c>
      <c r="O151" s="439">
        <v>0</v>
      </c>
      <c r="P151" s="197">
        <v>0</v>
      </c>
      <c r="Q151" s="159">
        <v>0</v>
      </c>
      <c r="R151" s="159">
        <v>69925.054325803212</v>
      </c>
      <c r="S151" s="159">
        <v>213092.62138475399</v>
      </c>
      <c r="T151" s="159">
        <v>0</v>
      </c>
      <c r="U151" s="309">
        <f t="shared" si="3"/>
        <v>283017.6757105572</v>
      </c>
      <c r="V151" s="44"/>
      <c r="W151" s="44"/>
      <c r="X151" s="110"/>
      <c r="Y151" s="110"/>
      <c r="Z151" s="111"/>
    </row>
    <row r="152" spans="1:26" s="45" customFormat="1" x14ac:dyDescent="0.25">
      <c r="A152" s="127">
        <v>483</v>
      </c>
      <c r="B152" s="124" t="s">
        <v>156</v>
      </c>
      <c r="C152" s="408">
        <v>1059</v>
      </c>
      <c r="D152" s="412">
        <v>0.44555</v>
      </c>
      <c r="E152" s="420">
        <v>0</v>
      </c>
      <c r="F152" s="155">
        <v>0</v>
      </c>
      <c r="G152" s="419">
        <v>0</v>
      </c>
      <c r="H152" s="269">
        <v>262</v>
      </c>
      <c r="I152" s="15">
        <v>361</v>
      </c>
      <c r="J152" s="331">
        <v>0.72576177285318555</v>
      </c>
      <c r="K152" s="427">
        <v>0.72608599635674531</v>
      </c>
      <c r="L152" s="434">
        <v>0.58746757699999996</v>
      </c>
      <c r="M152" s="14">
        <f>Lisäosat[[#This Row],[HYTE-kerroin (sis. Kulttuurihyte)]]*Lisäosat[[#This Row],[Asukasmäärä 31.12.2024]]</f>
        <v>622.12816404299997</v>
      </c>
      <c r="N152" s="427">
        <f>Lisäosat[[#This Row],[HYTE-kerroin (sis. Kulttuurihyte)]]/$N$7</f>
        <v>0.91246901634585398</v>
      </c>
      <c r="O152" s="439">
        <v>0</v>
      </c>
      <c r="P152" s="197">
        <v>31698.039891000004</v>
      </c>
      <c r="Q152" s="159">
        <v>0</v>
      </c>
      <c r="R152" s="159">
        <v>10811.086486193613</v>
      </c>
      <c r="S152" s="159">
        <v>20031.496188671677</v>
      </c>
      <c r="T152" s="159">
        <v>0</v>
      </c>
      <c r="U152" s="309">
        <f t="shared" si="3"/>
        <v>62540.622565865298</v>
      </c>
      <c r="V152" s="44"/>
      <c r="W152" s="44"/>
      <c r="X152" s="110"/>
      <c r="Y152" s="110"/>
      <c r="Z152" s="111"/>
    </row>
    <row r="153" spans="1:26" s="45" customFormat="1" x14ac:dyDescent="0.25">
      <c r="A153" s="127">
        <v>484</v>
      </c>
      <c r="B153" s="124" t="s">
        <v>157</v>
      </c>
      <c r="C153" s="408">
        <v>2904</v>
      </c>
      <c r="D153" s="412">
        <v>0.84028333333333327</v>
      </c>
      <c r="E153" s="420">
        <v>0</v>
      </c>
      <c r="F153" s="155">
        <v>0</v>
      </c>
      <c r="G153" s="419">
        <v>0</v>
      </c>
      <c r="H153" s="269">
        <v>943</v>
      </c>
      <c r="I153" s="15">
        <v>1016</v>
      </c>
      <c r="J153" s="331">
        <v>0.92814960629921262</v>
      </c>
      <c r="K153" s="427">
        <v>0.92856424362021517</v>
      </c>
      <c r="L153" s="434">
        <v>0.54636163500000001</v>
      </c>
      <c r="M153" s="14">
        <f>Lisäosat[[#This Row],[HYTE-kerroin (sis. Kulttuurihyte)]]*Lisäosat[[#This Row],[Asukasmäärä 31.12.2024]]</f>
        <v>1586.63418804</v>
      </c>
      <c r="N153" s="427">
        <f>Lisäosat[[#This Row],[HYTE-kerroin (sis. Kulttuurihyte)]]/$N$7</f>
        <v>0.84862226133981611</v>
      </c>
      <c r="O153" s="439">
        <v>0</v>
      </c>
      <c r="P153" s="197">
        <v>163931.48050400001</v>
      </c>
      <c r="Q153" s="159">
        <v>0</v>
      </c>
      <c r="R153" s="159">
        <v>37913.500922431856</v>
      </c>
      <c r="S153" s="159">
        <v>51086.992242876026</v>
      </c>
      <c r="T153" s="159">
        <v>0</v>
      </c>
      <c r="U153" s="309">
        <f t="shared" si="3"/>
        <v>252931.97366930789</v>
      </c>
      <c r="V153" s="44"/>
      <c r="W153" s="44"/>
      <c r="X153" s="110"/>
      <c r="Y153" s="110"/>
      <c r="Z153" s="111"/>
    </row>
    <row r="154" spans="1:26" s="45" customFormat="1" x14ac:dyDescent="0.25">
      <c r="A154" s="127">
        <v>489</v>
      </c>
      <c r="B154" s="124" t="s">
        <v>158</v>
      </c>
      <c r="C154" s="408">
        <v>1703</v>
      </c>
      <c r="D154" s="412">
        <v>1.1574333333333333</v>
      </c>
      <c r="E154" s="420">
        <v>0</v>
      </c>
      <c r="F154" s="155">
        <v>0</v>
      </c>
      <c r="G154" s="419">
        <v>0</v>
      </c>
      <c r="H154" s="269">
        <v>442</v>
      </c>
      <c r="I154" s="15">
        <v>617</v>
      </c>
      <c r="J154" s="331">
        <v>0.71636952998379255</v>
      </c>
      <c r="K154" s="427">
        <v>0.71668955763961917</v>
      </c>
      <c r="L154" s="434">
        <v>0.67501900199999998</v>
      </c>
      <c r="M154" s="14">
        <f>Lisäosat[[#This Row],[HYTE-kerroin (sis. Kulttuurihyte)]]*Lisäosat[[#This Row],[Asukasmäärä 31.12.2024]]</f>
        <v>1149.557360406</v>
      </c>
      <c r="N154" s="427">
        <f>Lisäosat[[#This Row],[HYTE-kerroin (sis. Kulttuurihyte)]]/$N$7</f>
        <v>1.048456032101496</v>
      </c>
      <c r="O154" s="439">
        <v>0</v>
      </c>
      <c r="P154" s="197">
        <v>198628.65057100001</v>
      </c>
      <c r="Q154" s="159">
        <v>0</v>
      </c>
      <c r="R154" s="159">
        <v>17160.543772243414</v>
      </c>
      <c r="S154" s="159">
        <v>37013.842507925212</v>
      </c>
      <c r="T154" s="159">
        <v>0</v>
      </c>
      <c r="U154" s="309">
        <f t="shared" si="3"/>
        <v>252803.03685116864</v>
      </c>
      <c r="V154" s="44"/>
      <c r="W154" s="44"/>
      <c r="X154" s="110"/>
      <c r="Y154" s="110"/>
      <c r="Z154" s="111"/>
    </row>
    <row r="155" spans="1:26" s="45" customFormat="1" x14ac:dyDescent="0.25">
      <c r="A155" s="127">
        <v>491</v>
      </c>
      <c r="B155" s="124" t="s">
        <v>159</v>
      </c>
      <c r="C155" s="408">
        <v>51890</v>
      </c>
      <c r="D155" s="412">
        <v>0</v>
      </c>
      <c r="E155" s="420">
        <v>0</v>
      </c>
      <c r="F155" s="155">
        <v>0</v>
      </c>
      <c r="G155" s="419">
        <v>0</v>
      </c>
      <c r="H155" s="269">
        <v>21399</v>
      </c>
      <c r="I155" s="15">
        <v>20786</v>
      </c>
      <c r="J155" s="331">
        <v>1.0294910035600886</v>
      </c>
      <c r="K155" s="427">
        <v>1.0299509136745952</v>
      </c>
      <c r="L155" s="434">
        <v>0.62365197400000005</v>
      </c>
      <c r="M155" s="14">
        <f>Lisäosat[[#This Row],[HYTE-kerroin (sis. Kulttuurihyte)]]*Lisäosat[[#This Row],[Asukasmäärä 31.12.2024]]</f>
        <v>32361.300930860001</v>
      </c>
      <c r="N155" s="427">
        <f>Lisäosat[[#This Row],[HYTE-kerroin (sis. Kulttuurihyte)]]/$N$7</f>
        <v>0.96867150722418538</v>
      </c>
      <c r="O155" s="439">
        <v>0</v>
      </c>
      <c r="P155" s="197">
        <v>0</v>
      </c>
      <c r="Q155" s="159">
        <v>0</v>
      </c>
      <c r="R155" s="159">
        <v>751424.78992268094</v>
      </c>
      <c r="S155" s="159">
        <v>1041980.2762894596</v>
      </c>
      <c r="T155" s="159">
        <v>0</v>
      </c>
      <c r="U155" s="309">
        <f t="shared" si="3"/>
        <v>1793405.0662121405</v>
      </c>
      <c r="V155" s="44"/>
      <c r="W155" s="44"/>
      <c r="X155" s="110"/>
      <c r="Y155" s="110"/>
      <c r="Z155" s="111"/>
    </row>
    <row r="156" spans="1:26" s="45" customFormat="1" x14ac:dyDescent="0.25">
      <c r="A156" s="127">
        <v>494</v>
      </c>
      <c r="B156" s="124" t="s">
        <v>160</v>
      </c>
      <c r="C156" s="408">
        <v>8749</v>
      </c>
      <c r="D156" s="412">
        <v>0.19033333333333333</v>
      </c>
      <c r="E156" s="420">
        <v>0</v>
      </c>
      <c r="F156" s="155">
        <v>1</v>
      </c>
      <c r="G156" s="419">
        <v>1.1429877700308607E-4</v>
      </c>
      <c r="H156" s="269">
        <v>2495</v>
      </c>
      <c r="I156" s="15">
        <v>3431</v>
      </c>
      <c r="J156" s="331">
        <v>0.72719323812299619</v>
      </c>
      <c r="K156" s="427">
        <v>0.72751810111282034</v>
      </c>
      <c r="L156" s="434">
        <v>0.63751633900000004</v>
      </c>
      <c r="M156" s="14">
        <f>Lisäosat[[#This Row],[HYTE-kerroin (sis. Kulttuurihyte)]]*Lisäosat[[#This Row],[Asukasmäärä 31.12.2024]]</f>
        <v>5577.6304499110001</v>
      </c>
      <c r="N156" s="427">
        <f>Lisäosat[[#This Row],[HYTE-kerroin (sis. Kulttuurihyte)]]/$N$7</f>
        <v>0.99020597821305811</v>
      </c>
      <c r="O156" s="439">
        <v>0</v>
      </c>
      <c r="P156" s="197">
        <v>111869.90507333334</v>
      </c>
      <c r="Q156" s="159">
        <v>0</v>
      </c>
      <c r="R156" s="159">
        <v>89492.685484903079</v>
      </c>
      <c r="S156" s="159">
        <v>179590.45990319274</v>
      </c>
      <c r="T156" s="159">
        <v>0</v>
      </c>
      <c r="U156" s="309">
        <f t="shared" si="3"/>
        <v>380953.05046142917</v>
      </c>
      <c r="V156" s="44"/>
      <c r="W156" s="44"/>
      <c r="X156" s="110"/>
      <c r="Y156" s="110"/>
      <c r="Z156" s="111"/>
    </row>
    <row r="157" spans="1:26" s="45" customFormat="1" x14ac:dyDescent="0.25">
      <c r="A157" s="127">
        <v>495</v>
      </c>
      <c r="B157" s="124" t="s">
        <v>161</v>
      </c>
      <c r="C157" s="408">
        <v>1393</v>
      </c>
      <c r="D157" s="412">
        <v>0.85261666666666658</v>
      </c>
      <c r="E157" s="420">
        <v>0</v>
      </c>
      <c r="F157" s="155">
        <v>0</v>
      </c>
      <c r="G157" s="419">
        <v>0</v>
      </c>
      <c r="H157" s="269">
        <v>521</v>
      </c>
      <c r="I157" s="15">
        <v>475</v>
      </c>
      <c r="J157" s="331">
        <v>1.0968421052631578</v>
      </c>
      <c r="K157" s="427">
        <v>1.097332103501591</v>
      </c>
      <c r="L157" s="434">
        <v>0.48710066000000002</v>
      </c>
      <c r="M157" s="14">
        <f>Lisäosat[[#This Row],[HYTE-kerroin (sis. Kulttuurihyte)]]*Lisäosat[[#This Row],[Asukasmäärä 31.12.2024]]</f>
        <v>678.53121938000004</v>
      </c>
      <c r="N157" s="427">
        <f>Lisäosat[[#This Row],[HYTE-kerroin (sis. Kulttuurihyte)]]/$N$7</f>
        <v>0.75657666481160768</v>
      </c>
      <c r="O157" s="439">
        <v>0</v>
      </c>
      <c r="P157" s="197">
        <v>79789.351219666671</v>
      </c>
      <c r="Q157" s="159">
        <v>0</v>
      </c>
      <c r="R157" s="159">
        <v>21491.885699698691</v>
      </c>
      <c r="S157" s="159">
        <v>21847.581126331668</v>
      </c>
      <c r="T157" s="159">
        <v>0</v>
      </c>
      <c r="U157" s="309">
        <f t="shared" si="3"/>
        <v>123128.81804569703</v>
      </c>
      <c r="V157" s="44"/>
      <c r="W157" s="44"/>
      <c r="X157" s="110"/>
      <c r="Y157" s="110"/>
      <c r="Z157" s="111"/>
    </row>
    <row r="158" spans="1:26" s="45" customFormat="1" x14ac:dyDescent="0.25">
      <c r="A158" s="127">
        <v>498</v>
      </c>
      <c r="B158" s="124" t="s">
        <v>162</v>
      </c>
      <c r="C158" s="408">
        <v>2313</v>
      </c>
      <c r="D158" s="412">
        <v>1.8335333333333335</v>
      </c>
      <c r="E158" s="420">
        <v>0</v>
      </c>
      <c r="F158" s="155">
        <v>13</v>
      </c>
      <c r="G158" s="419">
        <v>5.6204063986165153E-3</v>
      </c>
      <c r="H158" s="269">
        <v>1038</v>
      </c>
      <c r="I158" s="15">
        <v>987</v>
      </c>
      <c r="J158" s="331">
        <v>1.0516717325227964</v>
      </c>
      <c r="K158" s="427">
        <v>1.0521415515549739</v>
      </c>
      <c r="L158" s="434">
        <v>0.66240055099999995</v>
      </c>
      <c r="M158" s="14">
        <f>Lisäosat[[#This Row],[HYTE-kerroin (sis. Kulttuurihyte)]]*Lisäosat[[#This Row],[Asukasmäärä 31.12.2024]]</f>
        <v>1532.1324744629999</v>
      </c>
      <c r="N158" s="427">
        <f>Lisäosat[[#This Row],[HYTE-kerroin (sis. Kulttuurihyte)]]/$N$7</f>
        <v>1.0288567452258248</v>
      </c>
      <c r="O158" s="439">
        <v>0</v>
      </c>
      <c r="P158" s="197">
        <v>854723.60240400012</v>
      </c>
      <c r="Q158" s="159">
        <v>0</v>
      </c>
      <c r="R158" s="159">
        <v>34216.463926977965</v>
      </c>
      <c r="S158" s="159">
        <v>49332.127359893013</v>
      </c>
      <c r="T158" s="159">
        <v>0</v>
      </c>
      <c r="U158" s="309">
        <f t="shared" si="3"/>
        <v>938272.19369087112</v>
      </c>
      <c r="V158" s="44"/>
      <c r="W158" s="44"/>
      <c r="X158" s="110"/>
      <c r="Y158" s="110"/>
      <c r="Z158" s="111"/>
    </row>
    <row r="159" spans="1:26" s="45" customFormat="1" x14ac:dyDescent="0.25">
      <c r="A159" s="127">
        <v>499</v>
      </c>
      <c r="B159" s="124" t="s">
        <v>163</v>
      </c>
      <c r="C159" s="408">
        <v>19738</v>
      </c>
      <c r="D159" s="412">
        <v>0</v>
      </c>
      <c r="E159" s="420">
        <v>0</v>
      </c>
      <c r="F159" s="155">
        <v>0</v>
      </c>
      <c r="G159" s="419">
        <v>0</v>
      </c>
      <c r="H159" s="269">
        <v>5381</v>
      </c>
      <c r="I159" s="15">
        <v>9337</v>
      </c>
      <c r="J159" s="331">
        <v>0.57630930705794148</v>
      </c>
      <c r="K159" s="427">
        <v>0.57656676484871738</v>
      </c>
      <c r="L159" s="434">
        <v>0.79246836399999998</v>
      </c>
      <c r="M159" s="14">
        <f>Lisäosat[[#This Row],[HYTE-kerroin (sis. Kulttuurihyte)]]*Lisäosat[[#This Row],[Asukasmäärä 31.12.2024]]</f>
        <v>15641.740568632</v>
      </c>
      <c r="N159" s="427">
        <f>Lisäosat[[#This Row],[HYTE-kerroin (sis. Kulttuurihyte)]]/$N$7</f>
        <v>1.2308812552293218</v>
      </c>
      <c r="O159" s="439">
        <v>0.34404844804884299</v>
      </c>
      <c r="P159" s="197">
        <v>0</v>
      </c>
      <c r="Q159" s="159">
        <v>0</v>
      </c>
      <c r="R159" s="159">
        <v>160006.66375245081</v>
      </c>
      <c r="S159" s="159">
        <v>503638.13229179999</v>
      </c>
      <c r="T159" s="159">
        <v>74631.202660792813</v>
      </c>
      <c r="U159" s="309">
        <f t="shared" si="3"/>
        <v>738275.99870504369</v>
      </c>
      <c r="V159" s="44"/>
      <c r="W159" s="44"/>
      <c r="X159" s="110"/>
      <c r="Y159" s="110"/>
      <c r="Z159" s="111"/>
    </row>
    <row r="160" spans="1:26" s="45" customFormat="1" x14ac:dyDescent="0.25">
      <c r="A160" s="127">
        <v>500</v>
      </c>
      <c r="B160" s="124" t="s">
        <v>164</v>
      </c>
      <c r="C160" s="408">
        <v>10614</v>
      </c>
      <c r="D160" s="412">
        <v>0</v>
      </c>
      <c r="E160" s="420">
        <v>0</v>
      </c>
      <c r="F160" s="155">
        <v>0</v>
      </c>
      <c r="G160" s="419">
        <v>0</v>
      </c>
      <c r="H160" s="269">
        <v>2849</v>
      </c>
      <c r="I160" s="15">
        <v>4618</v>
      </c>
      <c r="J160" s="331">
        <v>0.61693373754872238</v>
      </c>
      <c r="K160" s="427">
        <v>0.61720934371225167</v>
      </c>
      <c r="L160" s="434">
        <v>0.70664734900000004</v>
      </c>
      <c r="M160" s="14">
        <f>Lisäosat[[#This Row],[HYTE-kerroin (sis. Kulttuurihyte)]]*Lisäosat[[#This Row],[Asukasmäärä 31.12.2024]]</f>
        <v>7500.354962286</v>
      </c>
      <c r="N160" s="427">
        <f>Lisäosat[[#This Row],[HYTE-kerroin (sis. Kulttuurihyte)]]/$N$7</f>
        <v>1.0975819546300434</v>
      </c>
      <c r="O160" s="439">
        <v>0.59748609494874783</v>
      </c>
      <c r="P160" s="197">
        <v>0</v>
      </c>
      <c r="Q160" s="159">
        <v>0</v>
      </c>
      <c r="R160" s="159">
        <v>92107.903236715458</v>
      </c>
      <c r="S160" s="159">
        <v>241499.00378136922</v>
      </c>
      <c r="T160" s="159">
        <v>69695.474355528248</v>
      </c>
      <c r="U160" s="309">
        <f t="shared" si="3"/>
        <v>403302.38137361291</v>
      </c>
      <c r="V160" s="44"/>
      <c r="W160" s="44"/>
      <c r="X160" s="110"/>
      <c r="Y160" s="110"/>
      <c r="Z160" s="111"/>
    </row>
    <row r="161" spans="1:26" s="45" customFormat="1" x14ac:dyDescent="0.25">
      <c r="A161" s="127">
        <v>503</v>
      </c>
      <c r="B161" s="124" t="s">
        <v>165</v>
      </c>
      <c r="C161" s="408">
        <v>7477</v>
      </c>
      <c r="D161" s="412">
        <v>0</v>
      </c>
      <c r="E161" s="420">
        <v>0</v>
      </c>
      <c r="F161" s="155">
        <v>0</v>
      </c>
      <c r="G161" s="419">
        <v>0</v>
      </c>
      <c r="H161" s="269">
        <v>1899</v>
      </c>
      <c r="I161" s="15">
        <v>3198</v>
      </c>
      <c r="J161" s="331">
        <v>0.59380863039399623</v>
      </c>
      <c r="K161" s="427">
        <v>0.59407390575264929</v>
      </c>
      <c r="L161" s="434">
        <v>0.60309483200000003</v>
      </c>
      <c r="M161" s="14">
        <f>Lisäosat[[#This Row],[HYTE-kerroin (sis. Kulttuurihyte)]]*Lisäosat[[#This Row],[Asukasmäärä 31.12.2024]]</f>
        <v>4509.3400588640006</v>
      </c>
      <c r="N161" s="427">
        <f>Lisäosat[[#This Row],[HYTE-kerroin (sis. Kulttuurihyte)]]/$N$7</f>
        <v>0.93674165122189901</v>
      </c>
      <c r="O161" s="439">
        <v>0</v>
      </c>
      <c r="P161" s="197">
        <v>0</v>
      </c>
      <c r="Q161" s="159">
        <v>0</v>
      </c>
      <c r="R161" s="159">
        <v>62452.981741974581</v>
      </c>
      <c r="S161" s="159">
        <v>145193.27917183866</v>
      </c>
      <c r="T161" s="159">
        <v>0</v>
      </c>
      <c r="U161" s="309">
        <f t="shared" si="3"/>
        <v>207646.26091381325</v>
      </c>
      <c r="V161" s="44"/>
      <c r="W161" s="44"/>
      <c r="X161" s="110"/>
      <c r="Y161" s="110"/>
      <c r="Z161" s="111"/>
    </row>
    <row r="162" spans="1:26" s="45" customFormat="1" x14ac:dyDescent="0.25">
      <c r="A162" s="127">
        <v>504</v>
      </c>
      <c r="B162" s="124" t="s">
        <v>166</v>
      </c>
      <c r="C162" s="408">
        <v>1677</v>
      </c>
      <c r="D162" s="412">
        <v>0</v>
      </c>
      <c r="E162" s="420">
        <v>0</v>
      </c>
      <c r="F162" s="155">
        <v>0</v>
      </c>
      <c r="G162" s="419">
        <v>0</v>
      </c>
      <c r="H162" s="269">
        <v>454</v>
      </c>
      <c r="I162" s="15">
        <v>691</v>
      </c>
      <c r="J162" s="331">
        <v>0.65701881331403766</v>
      </c>
      <c r="K162" s="427">
        <v>0.65731232690145058</v>
      </c>
      <c r="L162" s="434">
        <v>0.65502355000000001</v>
      </c>
      <c r="M162" s="14">
        <f>Lisäosat[[#This Row],[HYTE-kerroin (sis. Kulttuurihyte)]]*Lisäosat[[#This Row],[Asukasmäärä 31.12.2024]]</f>
        <v>1098.4744933500001</v>
      </c>
      <c r="N162" s="427">
        <f>Lisäosat[[#This Row],[HYTE-kerroin (sis. Kulttuurihyte)]]/$N$7</f>
        <v>1.0173986067521636</v>
      </c>
      <c r="O162" s="439">
        <v>0</v>
      </c>
      <c r="P162" s="197">
        <v>0</v>
      </c>
      <c r="Q162" s="159">
        <v>0</v>
      </c>
      <c r="R162" s="159">
        <v>15498.517577325081</v>
      </c>
      <c r="S162" s="159">
        <v>35369.058818839636</v>
      </c>
      <c r="T162" s="159">
        <v>0</v>
      </c>
      <c r="U162" s="309">
        <f t="shared" si="3"/>
        <v>50867.576396164717</v>
      </c>
      <c r="V162" s="44"/>
      <c r="W162" s="44"/>
      <c r="X162" s="110"/>
      <c r="Y162" s="110"/>
      <c r="Z162" s="111"/>
    </row>
    <row r="163" spans="1:26" s="45" customFormat="1" x14ac:dyDescent="0.25">
      <c r="A163" s="127">
        <v>505</v>
      </c>
      <c r="B163" s="124" t="s">
        <v>167</v>
      </c>
      <c r="C163" s="408">
        <v>20934</v>
      </c>
      <c r="D163" s="412">
        <v>0</v>
      </c>
      <c r="E163" s="420">
        <v>0</v>
      </c>
      <c r="F163" s="155">
        <v>4</v>
      </c>
      <c r="G163" s="419">
        <v>1.9107671730199676E-4</v>
      </c>
      <c r="H163" s="269">
        <v>6138</v>
      </c>
      <c r="I163" s="15">
        <v>9615</v>
      </c>
      <c r="J163" s="331">
        <v>0.63837753510140405</v>
      </c>
      <c r="K163" s="427">
        <v>0.63866272096922772</v>
      </c>
      <c r="L163" s="434">
        <v>0.58459825700000001</v>
      </c>
      <c r="M163" s="14">
        <f>Lisäosat[[#This Row],[HYTE-kerroin (sis. Kulttuurihyte)]]*Lisäosat[[#This Row],[Asukasmäärä 31.12.2024]]</f>
        <v>12237.979912037999</v>
      </c>
      <c r="N163" s="427">
        <f>Lisäosat[[#This Row],[HYTE-kerroin (sis. Kulttuurihyte)]]/$N$7</f>
        <v>0.9080123183075528</v>
      </c>
      <c r="O163" s="439">
        <v>0.15512519020671003</v>
      </c>
      <c r="P163" s="197">
        <v>0</v>
      </c>
      <c r="Q163" s="159">
        <v>0</v>
      </c>
      <c r="R163" s="159">
        <v>187978.90153482358</v>
      </c>
      <c r="S163" s="159">
        <v>394042.67823516496</v>
      </c>
      <c r="T163" s="159">
        <v>35688.82414234207</v>
      </c>
      <c r="U163" s="309">
        <f t="shared" si="3"/>
        <v>617710.40391233063</v>
      </c>
      <c r="V163" s="44"/>
      <c r="W163" s="44"/>
      <c r="X163" s="110"/>
      <c r="Y163" s="110"/>
      <c r="Z163" s="111"/>
    </row>
    <row r="164" spans="1:26" s="45" customFormat="1" x14ac:dyDescent="0.25">
      <c r="A164" s="127">
        <v>507</v>
      </c>
      <c r="B164" s="124" t="s">
        <v>168</v>
      </c>
      <c r="C164" s="408">
        <v>7057</v>
      </c>
      <c r="D164" s="412">
        <v>1.02258</v>
      </c>
      <c r="E164" s="420">
        <v>0</v>
      </c>
      <c r="F164" s="155">
        <v>0</v>
      </c>
      <c r="G164" s="419">
        <v>0</v>
      </c>
      <c r="H164" s="269">
        <v>2341</v>
      </c>
      <c r="I164" s="15">
        <v>2456</v>
      </c>
      <c r="J164" s="331">
        <v>0.95317589576547235</v>
      </c>
      <c r="K164" s="427">
        <v>0.95360171321686393</v>
      </c>
      <c r="L164" s="434">
        <v>0.59544741800000001</v>
      </c>
      <c r="M164" s="14">
        <f>Lisäosat[[#This Row],[HYTE-kerroin (sis. Kulttuurihyte)]]*Lisäosat[[#This Row],[Asukasmäärä 31.12.2024]]</f>
        <v>4202.0724288259999</v>
      </c>
      <c r="N164" s="427">
        <f>Lisäosat[[#This Row],[HYTE-kerroin (sis. Kulttuurihyte)]]/$N$7</f>
        <v>0.92486350065943912</v>
      </c>
      <c r="O164" s="439">
        <v>0</v>
      </c>
      <c r="P164" s="197">
        <v>727191.29323620012</v>
      </c>
      <c r="Q164" s="159">
        <v>0</v>
      </c>
      <c r="R164" s="159">
        <v>94617.716099810015</v>
      </c>
      <c r="S164" s="159">
        <v>135299.77054170542</v>
      </c>
      <c r="T164" s="159">
        <v>0</v>
      </c>
      <c r="U164" s="309">
        <f t="shared" si="3"/>
        <v>957108.77987771551</v>
      </c>
      <c r="V164" s="44"/>
      <c r="W164" s="44"/>
      <c r="X164" s="110"/>
      <c r="Y164" s="110"/>
      <c r="Z164" s="111"/>
    </row>
    <row r="165" spans="1:26" s="45" customFormat="1" x14ac:dyDescent="0.25">
      <c r="A165" s="127">
        <v>508</v>
      </c>
      <c r="B165" s="124" t="s">
        <v>169</v>
      </c>
      <c r="C165" s="408">
        <v>9270</v>
      </c>
      <c r="D165" s="412">
        <v>0.56678333333333331</v>
      </c>
      <c r="E165" s="420">
        <v>0</v>
      </c>
      <c r="F165" s="155">
        <v>1</v>
      </c>
      <c r="G165" s="419">
        <v>1.0787486515641856E-4</v>
      </c>
      <c r="H165" s="269">
        <v>3407</v>
      </c>
      <c r="I165" s="15">
        <v>3250</v>
      </c>
      <c r="J165" s="331">
        <v>1.0483076923076924</v>
      </c>
      <c r="K165" s="427">
        <v>1.0487760085038904</v>
      </c>
      <c r="L165" s="434">
        <v>0.64341435999999996</v>
      </c>
      <c r="M165" s="14">
        <f>Lisäosat[[#This Row],[HYTE-kerroin (sis. Kulttuurihyte)]]*Lisäosat[[#This Row],[Asukasmäärä 31.12.2024]]</f>
        <v>5964.4511171999993</v>
      </c>
      <c r="N165" s="427">
        <f>Lisäosat[[#This Row],[HYTE-kerroin (sis. Kulttuurihyte)]]/$N$7</f>
        <v>0.999366928759027</v>
      </c>
      <c r="O165" s="439">
        <v>0</v>
      </c>
      <c r="P165" s="197">
        <v>352969.19516999996</v>
      </c>
      <c r="Q165" s="159">
        <v>0</v>
      </c>
      <c r="R165" s="159">
        <v>136693.47959956477</v>
      </c>
      <c r="S165" s="159">
        <v>192045.4445355288</v>
      </c>
      <c r="T165" s="159">
        <v>0</v>
      </c>
      <c r="U165" s="309">
        <f t="shared" si="3"/>
        <v>681708.11930509354</v>
      </c>
      <c r="V165" s="44"/>
      <c r="W165" s="44"/>
      <c r="X165" s="110"/>
      <c r="Y165" s="110"/>
      <c r="Z165" s="111"/>
    </row>
    <row r="166" spans="1:26" s="45" customFormat="1" x14ac:dyDescent="0.25">
      <c r="A166" s="127">
        <v>529</v>
      </c>
      <c r="B166" s="124" t="s">
        <v>170</v>
      </c>
      <c r="C166" s="408">
        <v>20129</v>
      </c>
      <c r="D166" s="412">
        <v>0</v>
      </c>
      <c r="E166" s="420">
        <v>0</v>
      </c>
      <c r="F166" s="155">
        <v>1</v>
      </c>
      <c r="G166" s="419">
        <v>4.9679566794177554E-5</v>
      </c>
      <c r="H166" s="269">
        <v>5221</v>
      </c>
      <c r="I166" s="15">
        <v>8683</v>
      </c>
      <c r="J166" s="331">
        <v>0.60128987677070134</v>
      </c>
      <c r="K166" s="427">
        <v>0.60155849426723218</v>
      </c>
      <c r="L166" s="434">
        <v>0.65122682600000004</v>
      </c>
      <c r="M166" s="14">
        <f>Lisäosat[[#This Row],[HYTE-kerroin (sis. Kulttuurihyte)]]*Lisäosat[[#This Row],[Asukasmäärä 31.12.2024]]</f>
        <v>13108.544780554001</v>
      </c>
      <c r="N166" s="427">
        <f>Lisäosat[[#This Row],[HYTE-kerroin (sis. Kulttuurihyte)]]/$N$7</f>
        <v>1.0115014421268269</v>
      </c>
      <c r="O166" s="439">
        <v>0.92826609623245149</v>
      </c>
      <c r="P166" s="197">
        <v>0</v>
      </c>
      <c r="Q166" s="159">
        <v>0</v>
      </c>
      <c r="R166" s="159">
        <v>170249.31929133795</v>
      </c>
      <c r="S166" s="159">
        <v>422073.42471727479</v>
      </c>
      <c r="T166" s="159">
        <v>205348.90007918258</v>
      </c>
      <c r="U166" s="309">
        <f t="shared" si="3"/>
        <v>797671.64408779528</v>
      </c>
      <c r="V166" s="44"/>
      <c r="W166" s="44"/>
      <c r="X166" s="110"/>
      <c r="Y166" s="110"/>
      <c r="Z166" s="111"/>
    </row>
    <row r="167" spans="1:26" s="45" customFormat="1" x14ac:dyDescent="0.25">
      <c r="A167" s="127">
        <v>531</v>
      </c>
      <c r="B167" s="124" t="s">
        <v>171</v>
      </c>
      <c r="C167" s="408">
        <v>4939</v>
      </c>
      <c r="D167" s="412">
        <v>0</v>
      </c>
      <c r="E167" s="420">
        <v>0</v>
      </c>
      <c r="F167" s="155">
        <v>0</v>
      </c>
      <c r="G167" s="419">
        <v>0</v>
      </c>
      <c r="H167" s="269">
        <v>1340</v>
      </c>
      <c r="I167" s="15">
        <v>1968</v>
      </c>
      <c r="J167" s="331">
        <v>0.68089430894308944</v>
      </c>
      <c r="K167" s="427">
        <v>0.68119848856050236</v>
      </c>
      <c r="L167" s="434">
        <v>0.67491467900000002</v>
      </c>
      <c r="M167" s="14">
        <f>Lisäosat[[#This Row],[HYTE-kerroin (sis. Kulttuurihyte)]]*Lisäosat[[#This Row],[Asukasmäärä 31.12.2024]]</f>
        <v>3333.403599581</v>
      </c>
      <c r="N167" s="427">
        <f>Lisäosat[[#This Row],[HYTE-kerroin (sis. Kulttuurihyte)]]/$N$7</f>
        <v>1.0482939950650381</v>
      </c>
      <c r="O167" s="439">
        <v>0</v>
      </c>
      <c r="P167" s="197">
        <v>0</v>
      </c>
      <c r="Q167" s="159">
        <v>0</v>
      </c>
      <c r="R167" s="159">
        <v>47304.017050104514</v>
      </c>
      <c r="S167" s="159">
        <v>107330.07338291161</v>
      </c>
      <c r="T167" s="159">
        <v>0</v>
      </c>
      <c r="U167" s="309">
        <f t="shared" si="3"/>
        <v>154634.09043301613</v>
      </c>
      <c r="V167" s="44"/>
      <c r="W167" s="44"/>
      <c r="X167" s="110"/>
      <c r="Y167" s="110"/>
      <c r="Z167" s="111"/>
    </row>
    <row r="168" spans="1:26" s="45" customFormat="1" x14ac:dyDescent="0.25">
      <c r="A168" s="127">
        <v>535</v>
      </c>
      <c r="B168" s="124" t="s">
        <v>172</v>
      </c>
      <c r="C168" s="408">
        <v>10378</v>
      </c>
      <c r="D168" s="412">
        <v>8.7833333333333333E-2</v>
      </c>
      <c r="E168" s="420">
        <v>0</v>
      </c>
      <c r="F168" s="155">
        <v>0</v>
      </c>
      <c r="G168" s="419">
        <v>0</v>
      </c>
      <c r="H168" s="269">
        <v>3729</v>
      </c>
      <c r="I168" s="15">
        <v>3954</v>
      </c>
      <c r="J168" s="331">
        <v>0.94309559939301968</v>
      </c>
      <c r="K168" s="427">
        <v>0.94351691361879497</v>
      </c>
      <c r="L168" s="434">
        <v>0.595471639</v>
      </c>
      <c r="M168" s="14">
        <f>Lisäosat[[#This Row],[HYTE-kerroin (sis. Kulttuurihyte)]]*Lisäosat[[#This Row],[Asukasmäärä 31.12.2024]]</f>
        <v>6179.8046695419998</v>
      </c>
      <c r="N168" s="427">
        <f>Lisäosat[[#This Row],[HYTE-kerroin (sis. Kulttuurihyte)]]/$N$7</f>
        <v>0.92490112130934421</v>
      </c>
      <c r="O168" s="439">
        <v>0</v>
      </c>
      <c r="P168" s="197">
        <v>61236.876513333336</v>
      </c>
      <c r="Q168" s="159">
        <v>0</v>
      </c>
      <c r="R168" s="159">
        <v>137672.9685252741</v>
      </c>
      <c r="S168" s="159">
        <v>198979.47213993981</v>
      </c>
      <c r="T168" s="159">
        <v>0</v>
      </c>
      <c r="U168" s="309">
        <f t="shared" si="3"/>
        <v>397889.31717854727</v>
      </c>
      <c r="V168" s="44"/>
      <c r="W168" s="44"/>
      <c r="X168" s="110"/>
      <c r="Y168" s="110"/>
      <c r="Z168" s="111"/>
    </row>
    <row r="169" spans="1:26" s="45" customFormat="1" x14ac:dyDescent="0.25">
      <c r="A169" s="127">
        <v>536</v>
      </c>
      <c r="B169" s="124" t="s">
        <v>173</v>
      </c>
      <c r="C169" s="408">
        <v>36176</v>
      </c>
      <c r="D169" s="412">
        <v>0</v>
      </c>
      <c r="E169" s="420">
        <v>0</v>
      </c>
      <c r="F169" s="155">
        <v>4</v>
      </c>
      <c r="G169" s="419">
        <v>1.1057054400707652E-4</v>
      </c>
      <c r="H169" s="269">
        <v>12345</v>
      </c>
      <c r="I169" s="15">
        <v>16017</v>
      </c>
      <c r="J169" s="331">
        <v>0.77074358494100015</v>
      </c>
      <c r="K169" s="427">
        <v>0.77108790341408995</v>
      </c>
      <c r="L169" s="434">
        <v>0.71967531600000001</v>
      </c>
      <c r="M169" s="14">
        <f>Lisäosat[[#This Row],[HYTE-kerroin (sis. Kulttuurihyte)]]*Lisäosat[[#This Row],[Asukasmäärä 31.12.2024]]</f>
        <v>26034.974231616001</v>
      </c>
      <c r="N169" s="427">
        <f>Lisäosat[[#This Row],[HYTE-kerroin (sis. Kulttuurihyte)]]/$N$7</f>
        <v>1.1178173117780621</v>
      </c>
      <c r="O169" s="439">
        <v>1.2199889205261789</v>
      </c>
      <c r="P169" s="197">
        <v>0</v>
      </c>
      <c r="Q169" s="159">
        <v>0</v>
      </c>
      <c r="R169" s="159">
        <v>392201.95647434815</v>
      </c>
      <c r="S169" s="159">
        <v>838283.03753940819</v>
      </c>
      <c r="T169" s="159">
        <v>485036.16788661602</v>
      </c>
      <c r="U169" s="309">
        <f t="shared" si="3"/>
        <v>1715521.1619003722</v>
      </c>
      <c r="V169" s="44"/>
      <c r="W169" s="44"/>
      <c r="X169" s="110"/>
      <c r="Y169" s="110"/>
      <c r="Z169" s="111"/>
    </row>
    <row r="170" spans="1:26" s="45" customFormat="1" x14ac:dyDescent="0.25">
      <c r="A170" s="127">
        <v>538</v>
      </c>
      <c r="B170" s="124" t="s">
        <v>174</v>
      </c>
      <c r="C170" s="408">
        <v>4659</v>
      </c>
      <c r="D170" s="412">
        <v>0</v>
      </c>
      <c r="E170" s="420">
        <v>0</v>
      </c>
      <c r="F170" s="155">
        <v>1</v>
      </c>
      <c r="G170" s="419">
        <v>2.14638334406525E-4</v>
      </c>
      <c r="H170" s="269">
        <v>929</v>
      </c>
      <c r="I170" s="15">
        <v>2154</v>
      </c>
      <c r="J170" s="331">
        <v>0.43129062209842156</v>
      </c>
      <c r="K170" s="427">
        <v>0.43148329490343784</v>
      </c>
      <c r="L170" s="434">
        <v>0.69628675799999995</v>
      </c>
      <c r="M170" s="14">
        <f>Lisäosat[[#This Row],[HYTE-kerroin (sis. Kulttuurihyte)]]*Lisäosat[[#This Row],[Asukasmäärä 31.12.2024]]</f>
        <v>3244.0000055219998</v>
      </c>
      <c r="N170" s="427">
        <f>Lisäosat[[#This Row],[HYTE-kerroin (sis. Kulttuurihyte)]]/$N$7</f>
        <v>1.0814896311578122</v>
      </c>
      <c r="O170" s="439">
        <v>0</v>
      </c>
      <c r="P170" s="197">
        <v>0</v>
      </c>
      <c r="Q170" s="159">
        <v>0</v>
      </c>
      <c r="R170" s="159">
        <v>28264.546233628946</v>
      </c>
      <c r="S170" s="159">
        <v>104451.42577112684</v>
      </c>
      <c r="T170" s="159">
        <v>0</v>
      </c>
      <c r="U170" s="309">
        <f t="shared" si="3"/>
        <v>132715.97200475578</v>
      </c>
      <c r="V170" s="44"/>
      <c r="W170" s="44"/>
      <c r="X170" s="110"/>
      <c r="Y170" s="110"/>
      <c r="Z170" s="111"/>
    </row>
    <row r="171" spans="1:26" s="45" customFormat="1" x14ac:dyDescent="0.25">
      <c r="A171" s="127">
        <v>541</v>
      </c>
      <c r="B171" s="124" t="s">
        <v>175</v>
      </c>
      <c r="C171" s="408">
        <v>8980</v>
      </c>
      <c r="D171" s="412">
        <v>1.181</v>
      </c>
      <c r="E171" s="420">
        <v>0</v>
      </c>
      <c r="F171" s="155">
        <v>0</v>
      </c>
      <c r="G171" s="419">
        <v>0</v>
      </c>
      <c r="H171" s="269">
        <v>3153</v>
      </c>
      <c r="I171" s="15">
        <v>3140</v>
      </c>
      <c r="J171" s="331">
        <v>1.0041401273885351</v>
      </c>
      <c r="K171" s="427">
        <v>1.0045887123682689</v>
      </c>
      <c r="L171" s="434">
        <v>0.52985574099999999</v>
      </c>
      <c r="M171" s="14">
        <f>Lisäosat[[#This Row],[HYTE-kerroin (sis. Kulttuurihyte)]]*Lisäosat[[#This Row],[Asukasmäärä 31.12.2024]]</f>
        <v>4758.1045541799995</v>
      </c>
      <c r="N171" s="427">
        <f>Lisäosat[[#This Row],[HYTE-kerroin (sis. Kulttuurihyte)]]/$N$7</f>
        <v>0.82298490286804982</v>
      </c>
      <c r="O171" s="439">
        <v>0</v>
      </c>
      <c r="P171" s="197">
        <v>1068704.1426000001</v>
      </c>
      <c r="Q171" s="159">
        <v>0</v>
      </c>
      <c r="R171" s="159">
        <v>126838.1653171628</v>
      </c>
      <c r="S171" s="159">
        <v>153203.08378736296</v>
      </c>
      <c r="T171" s="159">
        <v>0</v>
      </c>
      <c r="U171" s="309">
        <f t="shared" si="3"/>
        <v>1348745.391704526</v>
      </c>
      <c r="V171" s="44"/>
      <c r="W171" s="44"/>
      <c r="X171" s="110"/>
      <c r="Y171" s="110"/>
      <c r="Z171" s="111"/>
    </row>
    <row r="172" spans="1:26" s="45" customFormat="1" x14ac:dyDescent="0.25">
      <c r="A172" s="127">
        <v>543</v>
      </c>
      <c r="B172" s="124" t="s">
        <v>176</v>
      </c>
      <c r="C172" s="408">
        <v>45048</v>
      </c>
      <c r="D172" s="412">
        <v>0</v>
      </c>
      <c r="E172" s="420">
        <v>0</v>
      </c>
      <c r="F172" s="155">
        <v>1</v>
      </c>
      <c r="G172" s="419">
        <v>2.2198543775528325E-5</v>
      </c>
      <c r="H172" s="269">
        <v>12258</v>
      </c>
      <c r="I172" s="15">
        <v>21421</v>
      </c>
      <c r="J172" s="331">
        <v>0.57224219224125861</v>
      </c>
      <c r="K172" s="427">
        <v>0.57249783310771507</v>
      </c>
      <c r="L172" s="434">
        <v>0.64783224399999995</v>
      </c>
      <c r="M172" s="14">
        <f>Lisäosat[[#This Row],[HYTE-kerroin (sis. Kulttuurihyte)]]*Lisäosat[[#This Row],[Asukasmäärä 31.12.2024]]</f>
        <v>29183.546927711999</v>
      </c>
      <c r="N172" s="427">
        <f>Lisäosat[[#This Row],[HYTE-kerroin (sis. Kulttuurihyte)]]/$N$7</f>
        <v>1.0062288942965907</v>
      </c>
      <c r="O172" s="439">
        <v>0.6909611679654537</v>
      </c>
      <c r="P172" s="197">
        <v>0</v>
      </c>
      <c r="Q172" s="159">
        <v>0</v>
      </c>
      <c r="R172" s="159">
        <v>362605.74634485907</v>
      </c>
      <c r="S172" s="159">
        <v>939661.86204355559</v>
      </c>
      <c r="T172" s="159">
        <v>342079.34145264031</v>
      </c>
      <c r="U172" s="309">
        <f t="shared" si="3"/>
        <v>1644346.9498410549</v>
      </c>
      <c r="V172" s="44"/>
      <c r="W172" s="44"/>
      <c r="X172" s="110"/>
      <c r="Y172" s="110"/>
      <c r="Z172" s="111"/>
    </row>
    <row r="173" spans="1:26" s="45" customFormat="1" x14ac:dyDescent="0.25">
      <c r="A173" s="127">
        <v>545</v>
      </c>
      <c r="B173" s="124" t="s">
        <v>177</v>
      </c>
      <c r="C173" s="408">
        <v>9554</v>
      </c>
      <c r="D173" s="412">
        <v>0.75511666666666666</v>
      </c>
      <c r="E173" s="420">
        <v>0</v>
      </c>
      <c r="F173" s="155">
        <v>0</v>
      </c>
      <c r="G173" s="419">
        <v>0</v>
      </c>
      <c r="H173" s="269">
        <v>4536</v>
      </c>
      <c r="I173" s="15">
        <v>4267</v>
      </c>
      <c r="J173" s="331">
        <v>1.0630419498476682</v>
      </c>
      <c r="K173" s="427">
        <v>1.0635168483588637</v>
      </c>
      <c r="L173" s="434">
        <v>0.593670217</v>
      </c>
      <c r="M173" s="14">
        <f>Lisäosat[[#This Row],[HYTE-kerroin (sis. Kulttuurihyte)]]*Lisäosat[[#This Row],[Asukasmäärä 31.12.2024]]</f>
        <v>5671.9252532179999</v>
      </c>
      <c r="N173" s="427">
        <f>Lisäosat[[#This Row],[HYTE-kerroin (sis. Kulttuurihyte)]]/$N$7</f>
        <v>0.92210310857686661</v>
      </c>
      <c r="O173" s="439">
        <v>0</v>
      </c>
      <c r="P173" s="197">
        <v>484662.35966733337</v>
      </c>
      <c r="Q173" s="159">
        <v>0</v>
      </c>
      <c r="R173" s="159">
        <v>142861.4099672414</v>
      </c>
      <c r="S173" s="159">
        <v>182626.59634938833</v>
      </c>
      <c r="T173" s="159">
        <v>0</v>
      </c>
      <c r="U173" s="309">
        <f t="shared" si="3"/>
        <v>810150.36598396313</v>
      </c>
      <c r="V173" s="44"/>
      <c r="W173" s="44"/>
      <c r="X173" s="110"/>
      <c r="Y173" s="110"/>
      <c r="Z173" s="111"/>
    </row>
    <row r="174" spans="1:26" s="45" customFormat="1" x14ac:dyDescent="0.25">
      <c r="A174" s="127">
        <v>560</v>
      </c>
      <c r="B174" s="124" t="s">
        <v>178</v>
      </c>
      <c r="C174" s="408">
        <v>15651</v>
      </c>
      <c r="D174" s="412">
        <v>0</v>
      </c>
      <c r="E174" s="420">
        <v>0</v>
      </c>
      <c r="F174" s="155">
        <v>5</v>
      </c>
      <c r="G174" s="419">
        <v>3.1946840457478757E-4</v>
      </c>
      <c r="H174" s="269">
        <v>4544</v>
      </c>
      <c r="I174" s="15">
        <v>6412</v>
      </c>
      <c r="J174" s="331">
        <v>0.70867124142233318</v>
      </c>
      <c r="K174" s="427">
        <v>0.70898782997984655</v>
      </c>
      <c r="L174" s="434">
        <v>0.61612020199999995</v>
      </c>
      <c r="M174" s="14">
        <f>Lisäosat[[#This Row],[HYTE-kerroin (sis. Kulttuurihyte)]]*Lisäosat[[#This Row],[Asukasmäärä 31.12.2024]]</f>
        <v>9642.8972815019988</v>
      </c>
      <c r="N174" s="427">
        <f>Lisäosat[[#This Row],[HYTE-kerroin (sis. Kulttuurihyte)]]/$N$7</f>
        <v>0.95697297464596731</v>
      </c>
      <c r="O174" s="439">
        <v>0</v>
      </c>
      <c r="P174" s="197">
        <v>0</v>
      </c>
      <c r="Q174" s="159">
        <v>0</v>
      </c>
      <c r="R174" s="159">
        <v>156014.94148982497</v>
      </c>
      <c r="S174" s="159">
        <v>310485.31686279504</v>
      </c>
      <c r="T174" s="159">
        <v>0</v>
      </c>
      <c r="U174" s="309">
        <f t="shared" si="3"/>
        <v>466500.25835262</v>
      </c>
      <c r="V174" s="44"/>
      <c r="W174" s="44"/>
      <c r="X174" s="110"/>
      <c r="Y174" s="110"/>
      <c r="Z174" s="111"/>
    </row>
    <row r="175" spans="1:26" s="45" customFormat="1" x14ac:dyDescent="0.25">
      <c r="A175" s="127">
        <v>561</v>
      </c>
      <c r="B175" s="124" t="s">
        <v>179</v>
      </c>
      <c r="C175" s="408">
        <v>1304</v>
      </c>
      <c r="D175" s="412">
        <v>0</v>
      </c>
      <c r="E175" s="420">
        <v>0</v>
      </c>
      <c r="F175" s="155">
        <v>0</v>
      </c>
      <c r="G175" s="419">
        <v>0</v>
      </c>
      <c r="H175" s="269">
        <v>486</v>
      </c>
      <c r="I175" s="15">
        <v>542</v>
      </c>
      <c r="J175" s="331">
        <v>0.89667896678966785</v>
      </c>
      <c r="K175" s="427">
        <v>0.8970795450607415</v>
      </c>
      <c r="L175" s="434">
        <v>0.43108687400000001</v>
      </c>
      <c r="M175" s="14">
        <f>Lisäosat[[#This Row],[HYTE-kerroin (sis. Kulttuurihyte)]]*Lisäosat[[#This Row],[Asukasmäärä 31.12.2024]]</f>
        <v>562.13728369600005</v>
      </c>
      <c r="N175" s="427">
        <f>Lisäosat[[#This Row],[HYTE-kerroin (sis. Kulttuurihyte)]]/$N$7</f>
        <v>0.66957468169922363</v>
      </c>
      <c r="O175" s="439">
        <v>0</v>
      </c>
      <c r="P175" s="197">
        <v>0</v>
      </c>
      <c r="Q175" s="159">
        <v>0</v>
      </c>
      <c r="R175" s="159">
        <v>16447.271678234451</v>
      </c>
      <c r="S175" s="159">
        <v>18099.889229718876</v>
      </c>
      <c r="T175" s="159">
        <v>0</v>
      </c>
      <c r="U175" s="309">
        <f t="shared" si="3"/>
        <v>34547.160907953323</v>
      </c>
      <c r="V175" s="44"/>
      <c r="W175" s="44"/>
      <c r="X175" s="110"/>
      <c r="Y175" s="110"/>
      <c r="Z175" s="111"/>
    </row>
    <row r="176" spans="1:26" s="45" customFormat="1" x14ac:dyDescent="0.25">
      <c r="A176" s="127">
        <v>562</v>
      </c>
      <c r="B176" s="124" t="s">
        <v>180</v>
      </c>
      <c r="C176" s="408">
        <v>8869</v>
      </c>
      <c r="D176" s="412">
        <v>0.28939999999999999</v>
      </c>
      <c r="E176" s="420">
        <v>0</v>
      </c>
      <c r="F176" s="155">
        <v>0</v>
      </c>
      <c r="G176" s="419">
        <v>0</v>
      </c>
      <c r="H176" s="269">
        <v>2367</v>
      </c>
      <c r="I176" s="15">
        <v>3433</v>
      </c>
      <c r="J176" s="331">
        <v>0.68948441596271481</v>
      </c>
      <c r="K176" s="427">
        <v>0.68979243308535054</v>
      </c>
      <c r="L176" s="434">
        <v>0.69829631800000003</v>
      </c>
      <c r="M176" s="14">
        <f>Lisäosat[[#This Row],[HYTE-kerroin (sis. Kulttuurihyte)]]*Lisäosat[[#This Row],[Asukasmäärä 31.12.2024]]</f>
        <v>6193.190044342</v>
      </c>
      <c r="N176" s="427">
        <f>Lisäosat[[#This Row],[HYTE-kerroin (sis. Kulttuurihyte)]]/$N$7</f>
        <v>1.0846109289251749</v>
      </c>
      <c r="O176" s="439">
        <v>0</v>
      </c>
      <c r="P176" s="197">
        <v>172430.14014800001</v>
      </c>
      <c r="Q176" s="159">
        <v>0</v>
      </c>
      <c r="R176" s="159">
        <v>86015.833391817665</v>
      </c>
      <c r="S176" s="159">
        <v>199410.45903265281</v>
      </c>
      <c r="T176" s="159">
        <v>0</v>
      </c>
      <c r="U176" s="309">
        <f t="shared" si="3"/>
        <v>457856.43257247051</v>
      </c>
      <c r="V176" s="44"/>
      <c r="W176" s="44"/>
      <c r="X176" s="110"/>
      <c r="Y176" s="110"/>
      <c r="Z176" s="111"/>
    </row>
    <row r="177" spans="1:26" s="45" customFormat="1" x14ac:dyDescent="0.25">
      <c r="A177" s="127">
        <v>563</v>
      </c>
      <c r="B177" s="124" t="s">
        <v>181</v>
      </c>
      <c r="C177" s="408">
        <v>6912</v>
      </c>
      <c r="D177" s="412">
        <v>0.48</v>
      </c>
      <c r="E177" s="420">
        <v>0</v>
      </c>
      <c r="F177" s="155">
        <v>0</v>
      </c>
      <c r="G177" s="419">
        <v>0</v>
      </c>
      <c r="H177" s="269">
        <v>2564</v>
      </c>
      <c r="I177" s="15">
        <v>2527</v>
      </c>
      <c r="J177" s="331">
        <v>1.0146418678274634</v>
      </c>
      <c r="K177" s="427">
        <v>1.015095144306813</v>
      </c>
      <c r="L177" s="434">
        <v>0.55631336799999997</v>
      </c>
      <c r="M177" s="14">
        <f>Lisäosat[[#This Row],[HYTE-kerroin (sis. Kulttuurihyte)]]*Lisäosat[[#This Row],[Asukasmäärä 31.12.2024]]</f>
        <v>3845.2379996159998</v>
      </c>
      <c r="N177" s="427">
        <f>Lisäosat[[#This Row],[HYTE-kerroin (sis. Kulttuurihyte)]]/$N$7</f>
        <v>0.86407953656140091</v>
      </c>
      <c r="O177" s="439">
        <v>0</v>
      </c>
      <c r="P177" s="197">
        <v>222887.11680000002</v>
      </c>
      <c r="Q177" s="159">
        <v>0</v>
      </c>
      <c r="R177" s="159">
        <v>98649.707182528611</v>
      </c>
      <c r="S177" s="159">
        <v>123810.29309664811</v>
      </c>
      <c r="T177" s="159">
        <v>0</v>
      </c>
      <c r="U177" s="309">
        <f t="shared" si="3"/>
        <v>445347.11707917677</v>
      </c>
      <c r="V177" s="44"/>
      <c r="W177" s="44"/>
      <c r="X177" s="110"/>
      <c r="Y177" s="110"/>
      <c r="Z177" s="111"/>
    </row>
    <row r="178" spans="1:26" s="45" customFormat="1" x14ac:dyDescent="0.25">
      <c r="A178" s="127">
        <v>564</v>
      </c>
      <c r="B178" s="124" t="s">
        <v>182</v>
      </c>
      <c r="C178" s="408">
        <v>216152</v>
      </c>
      <c r="D178" s="412">
        <v>0</v>
      </c>
      <c r="E178" s="420">
        <v>0</v>
      </c>
      <c r="F178" s="155">
        <v>157</v>
      </c>
      <c r="G178" s="419">
        <v>7.263407231947889E-4</v>
      </c>
      <c r="H178" s="269">
        <v>97873</v>
      </c>
      <c r="I178" s="15">
        <v>93504</v>
      </c>
      <c r="J178" s="331">
        <v>1.0467252737850787</v>
      </c>
      <c r="K178" s="427">
        <v>1.0471928830588448</v>
      </c>
      <c r="L178" s="434">
        <v>0.62309391000000003</v>
      </c>
      <c r="M178" s="14">
        <f>Lisäosat[[#This Row],[HYTE-kerroin (sis. Kulttuurihyte)]]*Lisäosat[[#This Row],[Asukasmäärä 31.12.2024]]</f>
        <v>134682.99483432001</v>
      </c>
      <c r="N178" s="427">
        <f>Lisäosat[[#This Row],[HYTE-kerroin (sis. Kulttuurihyte)]]/$N$7</f>
        <v>0.96780470856316236</v>
      </c>
      <c r="O178" s="439">
        <v>1.039498232341544</v>
      </c>
      <c r="P178" s="197">
        <v>0</v>
      </c>
      <c r="Q178" s="159">
        <v>0</v>
      </c>
      <c r="R178" s="159">
        <v>3182520.8749886323</v>
      </c>
      <c r="S178" s="159">
        <v>4336569.3013635948</v>
      </c>
      <c r="T178" s="159">
        <v>2469338.9448688128</v>
      </c>
      <c r="U178" s="309">
        <f t="shared" si="3"/>
        <v>9988429.1212210394</v>
      </c>
      <c r="V178" s="44"/>
      <c r="W178" s="44"/>
      <c r="X178" s="110"/>
      <c r="Y178" s="110"/>
      <c r="Z178" s="111"/>
    </row>
    <row r="179" spans="1:26" s="45" customFormat="1" x14ac:dyDescent="0.25">
      <c r="A179" s="127">
        <v>576</v>
      </c>
      <c r="B179" s="124" t="s">
        <v>183</v>
      </c>
      <c r="C179" s="408">
        <v>2676</v>
      </c>
      <c r="D179" s="412">
        <v>1.1095333333333333</v>
      </c>
      <c r="E179" s="420">
        <v>0</v>
      </c>
      <c r="F179" s="155">
        <v>0</v>
      </c>
      <c r="G179" s="419">
        <v>0</v>
      </c>
      <c r="H179" s="269">
        <v>684</v>
      </c>
      <c r="I179" s="15">
        <v>880</v>
      </c>
      <c r="J179" s="331">
        <v>0.77727272727272723</v>
      </c>
      <c r="K179" s="427">
        <v>0.77761996254507704</v>
      </c>
      <c r="L179" s="434">
        <v>0.59592864899999998</v>
      </c>
      <c r="M179" s="14">
        <f>Lisäosat[[#This Row],[HYTE-kerroin (sis. Kulttuurihyte)]]*Lisäosat[[#This Row],[Asukasmäärä 31.12.2024]]</f>
        <v>1594.7050647239998</v>
      </c>
      <c r="N179" s="427">
        <f>Lisäosat[[#This Row],[HYTE-kerroin (sis. Kulttuurihyte)]]/$N$7</f>
        <v>0.92561096042470392</v>
      </c>
      <c r="O179" s="439">
        <v>0</v>
      </c>
      <c r="P179" s="197">
        <v>299197.335624</v>
      </c>
      <c r="Q179" s="159">
        <v>0</v>
      </c>
      <c r="R179" s="159">
        <v>29257.608937975008</v>
      </c>
      <c r="S179" s="159">
        <v>51346.861100900605</v>
      </c>
      <c r="T179" s="159">
        <v>0</v>
      </c>
      <c r="U179" s="309">
        <f t="shared" si="3"/>
        <v>379801.80566287565</v>
      </c>
      <c r="V179" s="44"/>
      <c r="W179" s="44"/>
      <c r="X179" s="110"/>
      <c r="Y179" s="110"/>
      <c r="Z179" s="111"/>
    </row>
    <row r="180" spans="1:26" s="45" customFormat="1" x14ac:dyDescent="0.25">
      <c r="A180" s="127">
        <v>577</v>
      </c>
      <c r="B180" s="124" t="s">
        <v>184</v>
      </c>
      <c r="C180" s="408">
        <v>11221</v>
      </c>
      <c r="D180" s="412">
        <v>0</v>
      </c>
      <c r="E180" s="420">
        <v>0</v>
      </c>
      <c r="F180" s="155">
        <v>1</v>
      </c>
      <c r="G180" s="419">
        <v>8.9118616879066041E-5</v>
      </c>
      <c r="H180" s="269">
        <v>3188</v>
      </c>
      <c r="I180" s="15">
        <v>5005</v>
      </c>
      <c r="J180" s="331">
        <v>0.63696303696303691</v>
      </c>
      <c r="K180" s="427">
        <v>0.63724759092441507</v>
      </c>
      <c r="L180" s="434">
        <v>0.519243644</v>
      </c>
      <c r="M180" s="14">
        <f>Lisäosat[[#This Row],[HYTE-kerroin (sis. Kulttuurihyte)]]*Lisäosat[[#This Row],[Asukasmäärä 31.12.2024]]</f>
        <v>5826.4329293239998</v>
      </c>
      <c r="N180" s="427">
        <f>Lisäosat[[#This Row],[HYTE-kerroin (sis. Kulttuurihyte)]]/$N$7</f>
        <v>0.80650193412208826</v>
      </c>
      <c r="O180" s="439">
        <v>0.54163828568431305</v>
      </c>
      <c r="P180" s="197">
        <v>0</v>
      </c>
      <c r="Q180" s="159">
        <v>0</v>
      </c>
      <c r="R180" s="159">
        <v>100536.80636174584</v>
      </c>
      <c r="S180" s="159">
        <v>187601.48754371135</v>
      </c>
      <c r="T180" s="159">
        <v>66794.178008263814</v>
      </c>
      <c r="U180" s="309">
        <f t="shared" si="3"/>
        <v>354932.471913721</v>
      </c>
      <c r="V180" s="44"/>
      <c r="W180" s="44"/>
      <c r="X180" s="110"/>
      <c r="Y180" s="110"/>
      <c r="Z180" s="111"/>
    </row>
    <row r="181" spans="1:26" s="45" customFormat="1" x14ac:dyDescent="0.25">
      <c r="A181" s="127">
        <v>578</v>
      </c>
      <c r="B181" s="124" t="s">
        <v>185</v>
      </c>
      <c r="C181" s="408">
        <v>2990</v>
      </c>
      <c r="D181" s="412">
        <v>0.96758333333333335</v>
      </c>
      <c r="E181" s="420">
        <v>0</v>
      </c>
      <c r="F181" s="155">
        <v>0</v>
      </c>
      <c r="G181" s="419">
        <v>0</v>
      </c>
      <c r="H181" s="269">
        <v>810</v>
      </c>
      <c r="I181" s="15">
        <v>1054</v>
      </c>
      <c r="J181" s="331">
        <v>0.76850094876660346</v>
      </c>
      <c r="K181" s="427">
        <v>0.76884426537463935</v>
      </c>
      <c r="L181" s="434">
        <v>0.63267169700000003</v>
      </c>
      <c r="M181" s="14">
        <f>Lisäosat[[#This Row],[HYTE-kerroin (sis. Kulttuurihyte)]]*Lisäosat[[#This Row],[Asukasmäärä 31.12.2024]]</f>
        <v>1891.6883740300002</v>
      </c>
      <c r="N181" s="427">
        <f>Lisäosat[[#This Row],[HYTE-kerroin (sis. Kulttuurihyte)]]/$N$7</f>
        <v>0.98268116170682263</v>
      </c>
      <c r="O181" s="439">
        <v>0</v>
      </c>
      <c r="P181" s="197">
        <v>194356.72251666669</v>
      </c>
      <c r="Q181" s="159">
        <v>0</v>
      </c>
      <c r="R181" s="159">
        <v>32321.751609790612</v>
      </c>
      <c r="S181" s="159">
        <v>60909.231641725477</v>
      </c>
      <c r="T181" s="159">
        <v>0</v>
      </c>
      <c r="U181" s="309">
        <f t="shared" si="3"/>
        <v>287587.70576818276</v>
      </c>
      <c r="V181" s="44"/>
      <c r="W181" s="44"/>
      <c r="X181" s="110"/>
      <c r="Y181" s="110"/>
      <c r="Z181" s="111"/>
    </row>
    <row r="182" spans="1:26" s="45" customFormat="1" x14ac:dyDescent="0.25">
      <c r="A182" s="127">
        <v>580</v>
      </c>
      <c r="B182" s="124" t="s">
        <v>186</v>
      </c>
      <c r="C182" s="408">
        <v>4300</v>
      </c>
      <c r="D182" s="412">
        <v>1.3523166666666668</v>
      </c>
      <c r="E182" s="420">
        <v>0</v>
      </c>
      <c r="F182" s="155">
        <v>0</v>
      </c>
      <c r="G182" s="419">
        <v>0</v>
      </c>
      <c r="H182" s="269">
        <v>1134</v>
      </c>
      <c r="I182" s="15">
        <v>1380</v>
      </c>
      <c r="J182" s="331">
        <v>0.82173913043478264</v>
      </c>
      <c r="K182" s="427">
        <v>0.82210623042523034</v>
      </c>
      <c r="L182" s="434">
        <v>0.50107701999999998</v>
      </c>
      <c r="M182" s="14">
        <f>Lisäosat[[#This Row],[HYTE-kerroin (sis. Kulttuurihyte)]]*Lisäosat[[#This Row],[Asukasmäärä 31.12.2024]]</f>
        <v>2154.6311860000001</v>
      </c>
      <c r="N182" s="427">
        <f>Lisäosat[[#This Row],[HYTE-kerroin (sis. Kulttuurihyte)]]/$N$7</f>
        <v>0.77828508917507766</v>
      </c>
      <c r="O182" s="439">
        <v>0</v>
      </c>
      <c r="P182" s="197">
        <v>585973.68715000013</v>
      </c>
      <c r="Q182" s="159">
        <v>0</v>
      </c>
      <c r="R182" s="159">
        <v>49702.898479048577</v>
      </c>
      <c r="S182" s="159">
        <v>69375.554563977246</v>
      </c>
      <c r="T182" s="159">
        <v>0</v>
      </c>
      <c r="U182" s="309">
        <f t="shared" si="3"/>
        <v>705052.14019302605</v>
      </c>
      <c r="V182" s="44"/>
      <c r="W182" s="44"/>
      <c r="X182" s="110"/>
      <c r="Y182" s="110"/>
      <c r="Z182" s="111"/>
    </row>
    <row r="183" spans="1:26" s="45" customFormat="1" x14ac:dyDescent="0.25">
      <c r="A183" s="127">
        <v>581</v>
      </c>
      <c r="B183" s="124" t="s">
        <v>187</v>
      </c>
      <c r="C183" s="408">
        <v>6069</v>
      </c>
      <c r="D183" s="412">
        <v>0.81511666666666671</v>
      </c>
      <c r="E183" s="420">
        <v>0</v>
      </c>
      <c r="F183" s="155">
        <v>0</v>
      </c>
      <c r="G183" s="419">
        <v>0</v>
      </c>
      <c r="H183" s="269">
        <v>2348</v>
      </c>
      <c r="I183" s="15">
        <v>2225</v>
      </c>
      <c r="J183" s="331">
        <v>1.0552808988764044</v>
      </c>
      <c r="K183" s="427">
        <v>1.0557523302510941</v>
      </c>
      <c r="L183" s="434">
        <v>0.48587388500000001</v>
      </c>
      <c r="M183" s="14">
        <f>Lisäosat[[#This Row],[HYTE-kerroin (sis. Kulttuurihyte)]]*Lisäosat[[#This Row],[Asukasmäärä 31.12.2024]]</f>
        <v>2948.7686080650001</v>
      </c>
      <c r="N183" s="427">
        <f>Lisäosat[[#This Row],[HYTE-kerroin (sis. Kulttuurihyte)]]/$N$7</f>
        <v>0.75467120786155084</v>
      </c>
      <c r="O183" s="439">
        <v>0</v>
      </c>
      <c r="P183" s="197">
        <v>332335.63409900002</v>
      </c>
      <c r="Q183" s="159">
        <v>0</v>
      </c>
      <c r="R183" s="159">
        <v>90087.494145652105</v>
      </c>
      <c r="S183" s="159">
        <v>94945.463889408624</v>
      </c>
      <c r="T183" s="159">
        <v>0</v>
      </c>
      <c r="U183" s="309">
        <f t="shared" si="3"/>
        <v>517368.59213406075</v>
      </c>
      <c r="V183" s="44"/>
      <c r="W183" s="44"/>
      <c r="X183" s="110"/>
      <c r="Y183" s="110"/>
      <c r="Z183" s="111"/>
    </row>
    <row r="184" spans="1:26" s="45" customFormat="1" x14ac:dyDescent="0.25">
      <c r="A184" s="127">
        <v>583</v>
      </c>
      <c r="B184" s="124" t="s">
        <v>188</v>
      </c>
      <c r="C184" s="408">
        <v>910</v>
      </c>
      <c r="D184" s="412">
        <v>1.8659666666666666</v>
      </c>
      <c r="E184" s="420">
        <v>0</v>
      </c>
      <c r="F184" s="155">
        <v>0</v>
      </c>
      <c r="G184" s="419">
        <v>0</v>
      </c>
      <c r="H184" s="269">
        <v>408</v>
      </c>
      <c r="I184" s="15">
        <v>372</v>
      </c>
      <c r="J184" s="331">
        <v>1.096774193548387</v>
      </c>
      <c r="K184" s="427">
        <v>1.0972641614482506</v>
      </c>
      <c r="L184" s="434">
        <v>0.66865704100000001</v>
      </c>
      <c r="M184" s="14">
        <f>Lisäosat[[#This Row],[HYTE-kerroin (sis. Kulttuurihyte)]]*Lisäosat[[#This Row],[Asukasmäärä 31.12.2024]]</f>
        <v>608.47790730999998</v>
      </c>
      <c r="N184" s="427">
        <f>Lisäosat[[#This Row],[HYTE-kerroin (sis. Kulttuurihyte)]]/$N$7</f>
        <v>1.0385744785945854</v>
      </c>
      <c r="O184" s="439">
        <v>0</v>
      </c>
      <c r="P184" s="197">
        <v>342220.89902000001</v>
      </c>
      <c r="Q184" s="159">
        <v>0</v>
      </c>
      <c r="R184" s="159">
        <v>14039.056040065787</v>
      </c>
      <c r="S184" s="159">
        <v>19591.98053655184</v>
      </c>
      <c r="T184" s="159">
        <v>0</v>
      </c>
      <c r="U184" s="309">
        <f t="shared" si="3"/>
        <v>375851.93559661764</v>
      </c>
      <c r="V184" s="44"/>
      <c r="W184" s="44"/>
      <c r="X184" s="110"/>
      <c r="Y184" s="110"/>
      <c r="Z184" s="111"/>
    </row>
    <row r="185" spans="1:26" s="45" customFormat="1" x14ac:dyDescent="0.25">
      <c r="A185" s="127">
        <v>584</v>
      </c>
      <c r="B185" s="124" t="s">
        <v>189</v>
      </c>
      <c r="C185" s="408">
        <v>2594</v>
      </c>
      <c r="D185" s="412">
        <v>1.371</v>
      </c>
      <c r="E185" s="420">
        <v>0</v>
      </c>
      <c r="F185" s="155">
        <v>0</v>
      </c>
      <c r="G185" s="419">
        <v>0</v>
      </c>
      <c r="H185" s="269">
        <v>814</v>
      </c>
      <c r="I185" s="15">
        <v>861</v>
      </c>
      <c r="J185" s="331">
        <v>0.94541231126596981</v>
      </c>
      <c r="K185" s="427">
        <v>0.94583466044903863</v>
      </c>
      <c r="L185" s="434">
        <v>0.68707691100000001</v>
      </c>
      <c r="M185" s="14">
        <f>Lisäosat[[#This Row],[HYTE-kerroin (sis. Kulttuurihyte)]]*Lisäosat[[#This Row],[Asukasmäärä 31.12.2024]]</f>
        <v>1782.277507134</v>
      </c>
      <c r="N185" s="427">
        <f>Lisäosat[[#This Row],[HYTE-kerroin (sis. Kulttuurihyte)]]/$N$7</f>
        <v>1.0671846714259057</v>
      </c>
      <c r="O185" s="439">
        <v>0</v>
      </c>
      <c r="P185" s="197">
        <v>358375.80798000004</v>
      </c>
      <c r="Q185" s="159">
        <v>0</v>
      </c>
      <c r="R185" s="159">
        <v>34496.141235419578</v>
      </c>
      <c r="S185" s="159">
        <v>57386.382991081511</v>
      </c>
      <c r="T185" s="159">
        <v>0</v>
      </c>
      <c r="U185" s="309">
        <f t="shared" si="3"/>
        <v>450258.3322065011</v>
      </c>
      <c r="V185" s="44"/>
      <c r="W185" s="44"/>
      <c r="X185" s="110"/>
      <c r="Y185" s="110"/>
      <c r="Z185" s="111"/>
    </row>
    <row r="186" spans="1:26" s="45" customFormat="1" x14ac:dyDescent="0.25">
      <c r="A186" s="127">
        <v>592</v>
      </c>
      <c r="B186" s="124" t="s">
        <v>190</v>
      </c>
      <c r="C186" s="408">
        <v>3552</v>
      </c>
      <c r="D186" s="412">
        <v>0.49086666666666667</v>
      </c>
      <c r="E186" s="420">
        <v>0</v>
      </c>
      <c r="F186" s="155">
        <v>1</v>
      </c>
      <c r="G186" s="419">
        <v>2.8153153153153153E-4</v>
      </c>
      <c r="H186" s="269">
        <v>747</v>
      </c>
      <c r="I186" s="15">
        <v>1431</v>
      </c>
      <c r="J186" s="331">
        <v>0.5220125786163522</v>
      </c>
      <c r="K186" s="427">
        <v>0.52224578013435974</v>
      </c>
      <c r="L186" s="434">
        <v>0.52544236600000005</v>
      </c>
      <c r="M186" s="14">
        <f>Lisäosat[[#This Row],[HYTE-kerroin (sis. Kulttuurihyte)]]*Lisäosat[[#This Row],[Asukasmäärä 31.12.2024]]</f>
        <v>1866.3712840320002</v>
      </c>
      <c r="N186" s="427">
        <f>Lisäosat[[#This Row],[HYTE-kerroin (sis. Kulttuurihyte)]]/$N$7</f>
        <v>0.81612994081962464</v>
      </c>
      <c r="O186" s="439">
        <v>0</v>
      </c>
      <c r="P186" s="197">
        <v>117132.25331200002</v>
      </c>
      <c r="Q186" s="159">
        <v>0</v>
      </c>
      <c r="R186" s="159">
        <v>26081.539175183676</v>
      </c>
      <c r="S186" s="159">
        <v>60094.063287173791</v>
      </c>
      <c r="T186" s="159">
        <v>0</v>
      </c>
      <c r="U186" s="309">
        <f t="shared" si="3"/>
        <v>203307.85577435751</v>
      </c>
      <c r="V186" s="44"/>
      <c r="W186" s="44"/>
      <c r="X186" s="110"/>
      <c r="Y186" s="110"/>
      <c r="Z186" s="111"/>
    </row>
    <row r="187" spans="1:26" s="45" customFormat="1" x14ac:dyDescent="0.25">
      <c r="A187" s="127">
        <v>593</v>
      </c>
      <c r="B187" s="124" t="s">
        <v>191</v>
      </c>
      <c r="C187" s="408">
        <v>17178</v>
      </c>
      <c r="D187" s="412">
        <v>0</v>
      </c>
      <c r="E187" s="420">
        <v>0</v>
      </c>
      <c r="F187" s="155">
        <v>1</v>
      </c>
      <c r="G187" s="419">
        <v>5.821399464431249E-5</v>
      </c>
      <c r="H187" s="269">
        <v>6432</v>
      </c>
      <c r="I187" s="15">
        <v>6274</v>
      </c>
      <c r="J187" s="331">
        <v>1.0251832961428116</v>
      </c>
      <c r="K187" s="427">
        <v>1.025641281851758</v>
      </c>
      <c r="L187" s="434">
        <v>0.67521516100000001</v>
      </c>
      <c r="M187" s="14">
        <f>Lisäosat[[#This Row],[HYTE-kerroin (sis. Kulttuurihyte)]]*Lisäosat[[#This Row],[Asukasmäärä 31.12.2024]]</f>
        <v>11598.846035658</v>
      </c>
      <c r="N187" s="427">
        <f>Lisäosat[[#This Row],[HYTE-kerroin (sis. Kulttuurihyte)]]/$N$7</f>
        <v>1.0487607110604462</v>
      </c>
      <c r="O187" s="439">
        <v>0</v>
      </c>
      <c r="P187" s="197">
        <v>0</v>
      </c>
      <c r="Q187" s="159">
        <v>0</v>
      </c>
      <c r="R187" s="159">
        <v>247715.63111147194</v>
      </c>
      <c r="S187" s="159">
        <v>373463.62628298224</v>
      </c>
      <c r="T187" s="159">
        <v>0</v>
      </c>
      <c r="U187" s="309">
        <f t="shared" si="3"/>
        <v>621179.25739445421</v>
      </c>
      <c r="V187" s="44"/>
      <c r="W187" s="44"/>
      <c r="X187" s="110"/>
      <c r="Y187" s="110"/>
      <c r="Z187" s="111"/>
    </row>
    <row r="188" spans="1:26" s="45" customFormat="1" x14ac:dyDescent="0.25">
      <c r="A188" s="127">
        <v>595</v>
      </c>
      <c r="B188" s="124" t="s">
        <v>192</v>
      </c>
      <c r="C188" s="408">
        <v>3980</v>
      </c>
      <c r="D188" s="412">
        <v>1.3087</v>
      </c>
      <c r="E188" s="420">
        <v>0</v>
      </c>
      <c r="F188" s="155">
        <v>0</v>
      </c>
      <c r="G188" s="419">
        <v>0</v>
      </c>
      <c r="H188" s="269">
        <v>1085</v>
      </c>
      <c r="I188" s="15">
        <v>1311</v>
      </c>
      <c r="J188" s="331">
        <v>0.82761250953470633</v>
      </c>
      <c r="K188" s="427">
        <v>0.82798223337173937</v>
      </c>
      <c r="L188" s="434">
        <v>0.59550254800000002</v>
      </c>
      <c r="M188" s="14">
        <f>Lisäosat[[#This Row],[HYTE-kerroin (sis. Kulttuurihyte)]]*Lisäosat[[#This Row],[Asukasmäärä 31.12.2024]]</f>
        <v>2370.1001410399999</v>
      </c>
      <c r="N188" s="427">
        <f>Lisäosat[[#This Row],[HYTE-kerroin (sis. Kulttuurihyte)]]/$N$7</f>
        <v>0.92494912992450939</v>
      </c>
      <c r="O188" s="439">
        <v>0</v>
      </c>
      <c r="P188" s="197">
        <v>524873.24202000012</v>
      </c>
      <c r="Q188" s="159">
        <v>0</v>
      </c>
      <c r="R188" s="159">
        <v>46332.892200802489</v>
      </c>
      <c r="S188" s="159">
        <v>76313.297944073624</v>
      </c>
      <c r="T188" s="159">
        <v>0</v>
      </c>
      <c r="U188" s="309">
        <f t="shared" si="3"/>
        <v>647519.43216487626</v>
      </c>
      <c r="V188" s="44"/>
      <c r="W188" s="44"/>
      <c r="X188" s="110"/>
      <c r="Y188" s="110"/>
      <c r="Z188" s="111"/>
    </row>
    <row r="189" spans="1:26" s="45" customFormat="1" x14ac:dyDescent="0.25">
      <c r="A189" s="127">
        <v>598</v>
      </c>
      <c r="B189" s="124" t="s">
        <v>193</v>
      </c>
      <c r="C189" s="408">
        <v>19576</v>
      </c>
      <c r="D189" s="412">
        <v>0</v>
      </c>
      <c r="E189" s="420">
        <v>0</v>
      </c>
      <c r="F189" s="155">
        <v>1</v>
      </c>
      <c r="G189" s="419">
        <v>5.1082958724969351E-5</v>
      </c>
      <c r="H189" s="269">
        <v>11285</v>
      </c>
      <c r="I189" s="15">
        <v>8208</v>
      </c>
      <c r="J189" s="331">
        <v>1.3748781676413255</v>
      </c>
      <c r="K189" s="427">
        <v>1.3754923744418959</v>
      </c>
      <c r="L189" s="434">
        <v>0.59273587599999999</v>
      </c>
      <c r="M189" s="14">
        <f>Lisäosat[[#This Row],[HYTE-kerroin (sis. Kulttuurihyte)]]*Lisäosat[[#This Row],[Asukasmäärä 31.12.2024]]</f>
        <v>11603.397508575999</v>
      </c>
      <c r="N189" s="427">
        <f>Lisäosat[[#This Row],[HYTE-kerroin (sis. Kulttuurihyte)]]/$N$7</f>
        <v>0.92065186727167769</v>
      </c>
      <c r="O189" s="439">
        <v>0.82998164368133232</v>
      </c>
      <c r="P189" s="197">
        <v>0</v>
      </c>
      <c r="Q189" s="159">
        <v>0</v>
      </c>
      <c r="R189" s="159">
        <v>378588.54043236823</v>
      </c>
      <c r="S189" s="159">
        <v>373610.17617041583</v>
      </c>
      <c r="T189" s="159">
        <v>178562.45001719633</v>
      </c>
      <c r="U189" s="309">
        <f t="shared" si="3"/>
        <v>930761.16661998047</v>
      </c>
      <c r="V189" s="44"/>
      <c r="W189" s="44"/>
      <c r="X189" s="110"/>
      <c r="Y189" s="110"/>
      <c r="Z189" s="111"/>
    </row>
    <row r="190" spans="1:26" s="45" customFormat="1" x14ac:dyDescent="0.25">
      <c r="A190" s="127">
        <v>599</v>
      </c>
      <c r="B190" s="124" t="s">
        <v>194</v>
      </c>
      <c r="C190" s="408">
        <v>11226</v>
      </c>
      <c r="D190" s="412">
        <v>0</v>
      </c>
      <c r="E190" s="420">
        <v>0</v>
      </c>
      <c r="F190" s="155">
        <v>0</v>
      </c>
      <c r="G190" s="419">
        <v>0</v>
      </c>
      <c r="H190" s="269">
        <v>4428</v>
      </c>
      <c r="I190" s="15">
        <v>5172</v>
      </c>
      <c r="J190" s="331">
        <v>0.85614849187935038</v>
      </c>
      <c r="K190" s="427">
        <v>0.85653096375095816</v>
      </c>
      <c r="L190" s="434">
        <v>0.75060935900000003</v>
      </c>
      <c r="M190" s="14">
        <f>Lisäosat[[#This Row],[HYTE-kerroin (sis. Kulttuurihyte)]]*Lisäosat[[#This Row],[Asukasmäärä 31.12.2024]]</f>
        <v>8426.3406641340007</v>
      </c>
      <c r="N190" s="427">
        <f>Lisäosat[[#This Row],[HYTE-kerroin (sis. Kulttuurihyte)]]/$N$7</f>
        <v>1.1658648243436966</v>
      </c>
      <c r="O190" s="439">
        <v>0.16093099029627447</v>
      </c>
      <c r="P190" s="197">
        <v>0</v>
      </c>
      <c r="Q190" s="159">
        <v>0</v>
      </c>
      <c r="R190" s="159">
        <v>135192.75738289967</v>
      </c>
      <c r="S190" s="159">
        <v>271314.20927984687</v>
      </c>
      <c r="T190" s="159">
        <v>19854.658154755089</v>
      </c>
      <c r="U190" s="309">
        <f t="shared" si="3"/>
        <v>426361.62481750158</v>
      </c>
      <c r="V190" s="44"/>
      <c r="W190" s="44"/>
      <c r="X190" s="110"/>
      <c r="Y190" s="110"/>
      <c r="Z190" s="111"/>
    </row>
    <row r="191" spans="1:26" s="45" customFormat="1" x14ac:dyDescent="0.25">
      <c r="A191" s="127">
        <v>601</v>
      </c>
      <c r="B191" s="124" t="s">
        <v>195</v>
      </c>
      <c r="C191" s="408">
        <v>3692</v>
      </c>
      <c r="D191" s="412">
        <v>1.4822833333333334</v>
      </c>
      <c r="E191" s="420">
        <v>0</v>
      </c>
      <c r="F191" s="155">
        <v>0</v>
      </c>
      <c r="G191" s="419">
        <v>0</v>
      </c>
      <c r="H191" s="269">
        <v>1265</v>
      </c>
      <c r="I191" s="15">
        <v>1298</v>
      </c>
      <c r="J191" s="331">
        <v>0.97457627118644063</v>
      </c>
      <c r="K191" s="427">
        <v>0.97501164894392167</v>
      </c>
      <c r="L191" s="434">
        <v>0.52266460999999997</v>
      </c>
      <c r="M191" s="14">
        <f>Lisäosat[[#This Row],[HYTE-kerroin (sis. Kulttuurihyte)]]*Lisäosat[[#This Row],[Asukasmäärä 31.12.2024]]</f>
        <v>1929.67774012</v>
      </c>
      <c r="N191" s="427">
        <f>Lisäosat[[#This Row],[HYTE-kerroin (sis. Kulttuurihyte)]]/$N$7</f>
        <v>0.81181546222675949</v>
      </c>
      <c r="O191" s="439">
        <v>0</v>
      </c>
      <c r="P191" s="197">
        <v>551472.90101800009</v>
      </c>
      <c r="Q191" s="159">
        <v>0</v>
      </c>
      <c r="R191" s="159">
        <v>50612.386691087479</v>
      </c>
      <c r="S191" s="159">
        <v>62132.426291999</v>
      </c>
      <c r="T191" s="159">
        <v>0</v>
      </c>
      <c r="U191" s="309">
        <f t="shared" si="3"/>
        <v>664217.71400108654</v>
      </c>
      <c r="V191" s="44"/>
      <c r="W191" s="44"/>
      <c r="X191" s="110"/>
      <c r="Y191" s="110"/>
      <c r="Z191" s="111"/>
    </row>
    <row r="192" spans="1:26" s="45" customFormat="1" x14ac:dyDescent="0.25">
      <c r="A192" s="127">
        <v>604</v>
      </c>
      <c r="B192" s="124" t="s">
        <v>196</v>
      </c>
      <c r="C192" s="408">
        <v>21042</v>
      </c>
      <c r="D192" s="412">
        <v>0</v>
      </c>
      <c r="E192" s="420">
        <v>0</v>
      </c>
      <c r="F192" s="155">
        <v>2</v>
      </c>
      <c r="G192" s="419">
        <v>9.5047999239616005E-5</v>
      </c>
      <c r="H192" s="269">
        <v>9928</v>
      </c>
      <c r="I192" s="15">
        <v>9933</v>
      </c>
      <c r="J192" s="331">
        <v>0.99949662740360412</v>
      </c>
      <c r="K192" s="427">
        <v>0.99994313796733769</v>
      </c>
      <c r="L192" s="434">
        <v>0.70631411099999997</v>
      </c>
      <c r="M192" s="14">
        <f>Lisäosat[[#This Row],[HYTE-kerroin (sis. Kulttuurihyte)]]*Lisäosat[[#This Row],[Asukasmäärä 31.12.2024]]</f>
        <v>14862.261523661999</v>
      </c>
      <c r="N192" s="427">
        <f>Lisäosat[[#This Row],[HYTE-kerroin (sis. Kulttuurihyte)]]/$N$7</f>
        <v>1.0970643612138724</v>
      </c>
      <c r="O192" s="439">
        <v>1.3610214602640298</v>
      </c>
      <c r="P192" s="197">
        <v>0</v>
      </c>
      <c r="Q192" s="159">
        <v>0</v>
      </c>
      <c r="R192" s="159">
        <v>295833.69733806857</v>
      </c>
      <c r="S192" s="159">
        <v>478540.19842396956</v>
      </c>
      <c r="T192" s="159">
        <v>314738.3630999641</v>
      </c>
      <c r="U192" s="309">
        <f t="shared" si="3"/>
        <v>1089112.2588620023</v>
      </c>
      <c r="V192" s="44"/>
      <c r="W192" s="44"/>
      <c r="X192" s="110"/>
      <c r="Y192" s="110"/>
      <c r="Z192" s="111"/>
    </row>
    <row r="193" spans="1:26" s="45" customFormat="1" x14ac:dyDescent="0.25">
      <c r="A193" s="127">
        <v>607</v>
      </c>
      <c r="B193" s="124" t="s">
        <v>197</v>
      </c>
      <c r="C193" s="408">
        <v>3999</v>
      </c>
      <c r="D193" s="412">
        <v>0.61786666666666668</v>
      </c>
      <c r="E193" s="420">
        <v>0</v>
      </c>
      <c r="F193" s="155">
        <v>0</v>
      </c>
      <c r="G193" s="419">
        <v>0</v>
      </c>
      <c r="H193" s="269">
        <v>997</v>
      </c>
      <c r="I193" s="15">
        <v>1396</v>
      </c>
      <c r="J193" s="331">
        <v>0.71418338108882518</v>
      </c>
      <c r="K193" s="427">
        <v>0.7145024321144674</v>
      </c>
      <c r="L193" s="434">
        <v>0.54201083100000003</v>
      </c>
      <c r="M193" s="14">
        <f>Lisäosat[[#This Row],[HYTE-kerroin (sis. Kulttuurihyte)]]*Lisäosat[[#This Row],[Asukasmäärä 31.12.2024]]</f>
        <v>2167.5013131690002</v>
      </c>
      <c r="N193" s="427">
        <f>Lisäosat[[#This Row],[HYTE-kerroin (sis. Kulttuurihyte)]]/$N$7</f>
        <v>0.84186448609974773</v>
      </c>
      <c r="O193" s="439">
        <v>0</v>
      </c>
      <c r="P193" s="197">
        <v>165991.62238400002</v>
      </c>
      <c r="Q193" s="159">
        <v>0</v>
      </c>
      <c r="R193" s="159">
        <v>40173.570877922117</v>
      </c>
      <c r="S193" s="159">
        <v>69789.95133659424</v>
      </c>
      <c r="T193" s="159">
        <v>0</v>
      </c>
      <c r="U193" s="309">
        <f t="shared" si="3"/>
        <v>275955.1445985164</v>
      </c>
      <c r="V193" s="44"/>
      <c r="W193" s="44"/>
      <c r="X193" s="110"/>
      <c r="Y193" s="110"/>
      <c r="Z193" s="111"/>
    </row>
    <row r="194" spans="1:26" s="45" customFormat="1" x14ac:dyDescent="0.25">
      <c r="A194" s="127">
        <v>608</v>
      </c>
      <c r="B194" s="124" t="s">
        <v>198</v>
      </c>
      <c r="C194" s="408">
        <v>1931</v>
      </c>
      <c r="D194" s="412">
        <v>0.1082</v>
      </c>
      <c r="E194" s="420">
        <v>0</v>
      </c>
      <c r="F194" s="155">
        <v>0</v>
      </c>
      <c r="G194" s="419">
        <v>0</v>
      </c>
      <c r="H194" s="269">
        <v>504</v>
      </c>
      <c r="I194" s="15">
        <v>703</v>
      </c>
      <c r="J194" s="331">
        <v>0.71692745376955902</v>
      </c>
      <c r="K194" s="427">
        <v>0.71724773066971248</v>
      </c>
      <c r="L194" s="434">
        <v>0.57674560799999997</v>
      </c>
      <c r="M194" s="14">
        <f>Lisäosat[[#This Row],[HYTE-kerroin (sis. Kulttuurihyte)]]*Lisäosat[[#This Row],[Asukasmäärä 31.12.2024]]</f>
        <v>1113.6957690479999</v>
      </c>
      <c r="N194" s="427">
        <f>Lisäosat[[#This Row],[HYTE-kerroin (sis. Kulttuurihyte)]]/$N$7</f>
        <v>0.89581539172084645</v>
      </c>
      <c r="O194" s="439">
        <v>0</v>
      </c>
      <c r="P194" s="197">
        <v>14036.199556000001</v>
      </c>
      <c r="Q194" s="159">
        <v>0</v>
      </c>
      <c r="R194" s="159">
        <v>19473.175473000403</v>
      </c>
      <c r="S194" s="159">
        <v>35859.158678890548</v>
      </c>
      <c r="T194" s="159">
        <v>0</v>
      </c>
      <c r="U194" s="309">
        <f t="shared" si="3"/>
        <v>69368.533707890951</v>
      </c>
      <c r="V194" s="44"/>
      <c r="W194" s="44"/>
      <c r="X194" s="110"/>
      <c r="Y194" s="110"/>
      <c r="Z194" s="111"/>
    </row>
    <row r="195" spans="1:26" s="45" customFormat="1" x14ac:dyDescent="0.25">
      <c r="A195" s="127">
        <v>609</v>
      </c>
      <c r="B195" s="124" t="s">
        <v>199</v>
      </c>
      <c r="C195" s="408">
        <v>83305</v>
      </c>
      <c r="D195" s="412">
        <v>0</v>
      </c>
      <c r="E195" s="420">
        <v>0</v>
      </c>
      <c r="F195" s="155">
        <v>1</v>
      </c>
      <c r="G195" s="419">
        <v>1.2004081387671808E-5</v>
      </c>
      <c r="H195" s="269">
        <v>34578</v>
      </c>
      <c r="I195" s="15">
        <v>33473</v>
      </c>
      <c r="J195" s="331">
        <v>1.0330116810563739</v>
      </c>
      <c r="K195" s="427">
        <v>1.0334731639822843</v>
      </c>
      <c r="L195" s="434">
        <v>0.63555462799999995</v>
      </c>
      <c r="M195" s="14">
        <f>Lisäosat[[#This Row],[HYTE-kerroin (sis. Kulttuurihyte)]]*Lisäosat[[#This Row],[Asukasmäärä 31.12.2024]]</f>
        <v>52944.878285539999</v>
      </c>
      <c r="N195" s="427">
        <f>Lisäosat[[#This Row],[HYTE-kerroin (sis. Kulttuurihyte)]]/$N$7</f>
        <v>0.98715900068339457</v>
      </c>
      <c r="O195" s="439">
        <v>0</v>
      </c>
      <c r="P195" s="197">
        <v>0</v>
      </c>
      <c r="Q195" s="159">
        <v>0</v>
      </c>
      <c r="R195" s="159">
        <v>1210474.3558731514</v>
      </c>
      <c r="S195" s="159">
        <v>1704737.3658415128</v>
      </c>
      <c r="T195" s="159">
        <v>0</v>
      </c>
      <c r="U195" s="309">
        <f t="shared" si="3"/>
        <v>2915211.7217146643</v>
      </c>
      <c r="V195" s="44"/>
      <c r="W195" s="44"/>
      <c r="X195" s="110"/>
      <c r="Y195" s="110"/>
      <c r="Z195" s="111"/>
    </row>
    <row r="196" spans="1:26" s="45" customFormat="1" x14ac:dyDescent="0.25">
      <c r="A196" s="127">
        <v>611</v>
      </c>
      <c r="B196" s="124" t="s">
        <v>200</v>
      </c>
      <c r="C196" s="408">
        <v>4961</v>
      </c>
      <c r="D196" s="412">
        <v>0</v>
      </c>
      <c r="E196" s="420">
        <v>0</v>
      </c>
      <c r="F196" s="155">
        <v>0</v>
      </c>
      <c r="G196" s="419">
        <v>0</v>
      </c>
      <c r="H196" s="269">
        <v>1063</v>
      </c>
      <c r="I196" s="15">
        <v>2422</v>
      </c>
      <c r="J196" s="331">
        <v>0.43889347646573079</v>
      </c>
      <c r="K196" s="427">
        <v>0.43908954573522374</v>
      </c>
      <c r="L196" s="434">
        <v>0.50271845599999998</v>
      </c>
      <c r="M196" s="14">
        <f>Lisäosat[[#This Row],[HYTE-kerroin (sis. Kulttuurihyte)]]*Lisäosat[[#This Row],[Asukasmäärä 31.12.2024]]</f>
        <v>2493.9862602160001</v>
      </c>
      <c r="N196" s="427">
        <f>Lisäosat[[#This Row],[HYTE-kerroin (sis. Kulttuurihyte)]]/$N$7</f>
        <v>0.78083460773738411</v>
      </c>
      <c r="O196" s="439">
        <v>0</v>
      </c>
      <c r="P196" s="197">
        <v>0</v>
      </c>
      <c r="Q196" s="159">
        <v>0</v>
      </c>
      <c r="R196" s="159">
        <v>30627.224703677777</v>
      </c>
      <c r="S196" s="159">
        <v>80302.225736662425</v>
      </c>
      <c r="T196" s="159">
        <v>0</v>
      </c>
      <c r="U196" s="309">
        <f t="shared" si="3"/>
        <v>110929.45044034021</v>
      </c>
      <c r="V196" s="44"/>
      <c r="W196" s="44"/>
      <c r="X196" s="110"/>
      <c r="Y196" s="110"/>
      <c r="Z196" s="111"/>
    </row>
    <row r="197" spans="1:26" s="45" customFormat="1" x14ac:dyDescent="0.25">
      <c r="A197" s="127">
        <v>614</v>
      </c>
      <c r="B197" s="124" t="s">
        <v>201</v>
      </c>
      <c r="C197" s="408">
        <v>2878</v>
      </c>
      <c r="D197" s="412">
        <v>1.8032166666666667</v>
      </c>
      <c r="E197" s="420">
        <v>0</v>
      </c>
      <c r="F197" s="155">
        <v>0</v>
      </c>
      <c r="G197" s="419">
        <v>0</v>
      </c>
      <c r="H197" s="269">
        <v>831</v>
      </c>
      <c r="I197" s="15">
        <v>934</v>
      </c>
      <c r="J197" s="331">
        <v>0.88972162740899352</v>
      </c>
      <c r="K197" s="427">
        <v>0.89011909759001084</v>
      </c>
      <c r="L197" s="434">
        <v>0.54075117500000003</v>
      </c>
      <c r="M197" s="14">
        <f>Lisäosat[[#This Row],[HYTE-kerroin (sis. Kulttuurihyte)]]*Lisäosat[[#This Row],[Asukasmäärä 31.12.2024]]</f>
        <v>1556.2818816500001</v>
      </c>
      <c r="N197" s="427">
        <f>Lisäosat[[#This Row],[HYTE-kerroin (sis. Kulttuurihyte)]]/$N$7</f>
        <v>0.83990795757586945</v>
      </c>
      <c r="O197" s="439">
        <v>0</v>
      </c>
      <c r="P197" s="197">
        <v>1045923.5859860001</v>
      </c>
      <c r="Q197" s="159">
        <v>0</v>
      </c>
      <c r="R197" s="159">
        <v>36018.384445868563</v>
      </c>
      <c r="S197" s="159">
        <v>50109.698262456492</v>
      </c>
      <c r="T197" s="159">
        <v>0</v>
      </c>
      <c r="U197" s="309">
        <f t="shared" si="3"/>
        <v>1132051.6686943253</v>
      </c>
      <c r="V197" s="44"/>
      <c r="W197" s="44"/>
      <c r="X197" s="110"/>
      <c r="Y197" s="110"/>
      <c r="Z197" s="111"/>
    </row>
    <row r="198" spans="1:26" s="45" customFormat="1" x14ac:dyDescent="0.25">
      <c r="A198" s="127">
        <v>615</v>
      </c>
      <c r="B198" s="124" t="s">
        <v>202</v>
      </c>
      <c r="C198" s="408">
        <v>7304</v>
      </c>
      <c r="D198" s="412">
        <v>1.5287166666666667</v>
      </c>
      <c r="E198" s="420">
        <v>0</v>
      </c>
      <c r="F198" s="155">
        <v>0</v>
      </c>
      <c r="G198" s="419">
        <v>0</v>
      </c>
      <c r="H198" s="269">
        <v>2318</v>
      </c>
      <c r="I198" s="15">
        <v>2272</v>
      </c>
      <c r="J198" s="331">
        <v>1.0202464788732395</v>
      </c>
      <c r="K198" s="427">
        <v>1.02070225913096</v>
      </c>
      <c r="L198" s="434">
        <v>0.48322941899999999</v>
      </c>
      <c r="M198" s="14">
        <f>Lisäosat[[#This Row],[HYTE-kerroin (sis. Kulttuurihyte)]]*Lisäosat[[#This Row],[Asukasmäärä 31.12.2024]]</f>
        <v>3529.5076763759998</v>
      </c>
      <c r="N198" s="427">
        <f>Lisäosat[[#This Row],[HYTE-kerroin (sis. Kulttuurihyte)]]/$N$7</f>
        <v>0.75056375855838686</v>
      </c>
      <c r="O198" s="439">
        <v>0</v>
      </c>
      <c r="P198" s="197">
        <v>2250344.556328</v>
      </c>
      <c r="Q198" s="159">
        <v>0</v>
      </c>
      <c r="R198" s="159">
        <v>104820.242767737</v>
      </c>
      <c r="S198" s="159">
        <v>113644.29976574179</v>
      </c>
      <c r="T198" s="159">
        <v>0</v>
      </c>
      <c r="U198" s="309">
        <f t="shared" si="3"/>
        <v>2468809.0988614787</v>
      </c>
      <c r="V198" s="44"/>
      <c r="W198" s="44"/>
      <c r="X198" s="110"/>
      <c r="Y198" s="110"/>
      <c r="Z198" s="111"/>
    </row>
    <row r="199" spans="1:26" s="45" customFormat="1" x14ac:dyDescent="0.25">
      <c r="A199" s="127">
        <v>616</v>
      </c>
      <c r="B199" s="124" t="s">
        <v>203</v>
      </c>
      <c r="C199" s="408">
        <v>1743</v>
      </c>
      <c r="D199" s="412">
        <v>0</v>
      </c>
      <c r="E199" s="420">
        <v>0</v>
      </c>
      <c r="F199" s="155">
        <v>0</v>
      </c>
      <c r="G199" s="419">
        <v>0</v>
      </c>
      <c r="H199" s="269">
        <v>488</v>
      </c>
      <c r="I199" s="15">
        <v>815</v>
      </c>
      <c r="J199" s="331">
        <v>0.59877300613496931</v>
      </c>
      <c r="K199" s="427">
        <v>0.59904049925619407</v>
      </c>
      <c r="L199" s="434">
        <v>0.58656391500000005</v>
      </c>
      <c r="M199" s="14">
        <f>Lisäosat[[#This Row],[HYTE-kerroin (sis. Kulttuurihyte)]]*Lisäosat[[#This Row],[Asukasmäärä 31.12.2024]]</f>
        <v>1022.380903845</v>
      </c>
      <c r="N199" s="427">
        <f>Lisäosat[[#This Row],[HYTE-kerroin (sis. Kulttuurihyte)]]/$N$7</f>
        <v>0.91106542641420218</v>
      </c>
      <c r="O199" s="439">
        <v>0</v>
      </c>
      <c r="P199" s="197">
        <v>0</v>
      </c>
      <c r="Q199" s="159">
        <v>0</v>
      </c>
      <c r="R199" s="159">
        <v>14680.433918261862</v>
      </c>
      <c r="S199" s="159">
        <v>32918.971302714257</v>
      </c>
      <c r="T199" s="159">
        <v>0</v>
      </c>
      <c r="U199" s="309">
        <f t="shared" si="3"/>
        <v>47599.405220976121</v>
      </c>
      <c r="V199" s="44"/>
      <c r="W199" s="44"/>
      <c r="X199" s="110"/>
      <c r="Y199" s="110"/>
      <c r="Z199" s="111"/>
    </row>
    <row r="200" spans="1:26" s="45" customFormat="1" x14ac:dyDescent="0.25">
      <c r="A200" s="127">
        <v>619</v>
      </c>
      <c r="B200" s="124" t="s">
        <v>204</v>
      </c>
      <c r="C200" s="408">
        <v>2607</v>
      </c>
      <c r="D200" s="412">
        <v>0.47946666666666665</v>
      </c>
      <c r="E200" s="420">
        <v>0</v>
      </c>
      <c r="F200" s="155">
        <v>0</v>
      </c>
      <c r="G200" s="419">
        <v>0</v>
      </c>
      <c r="H200" s="269">
        <v>719</v>
      </c>
      <c r="I200" s="15">
        <v>934</v>
      </c>
      <c r="J200" s="331">
        <v>0.76980728051391867</v>
      </c>
      <c r="K200" s="427">
        <v>0.77015118070664002</v>
      </c>
      <c r="L200" s="434">
        <v>0.57534553899999996</v>
      </c>
      <c r="M200" s="14">
        <f>Lisäosat[[#This Row],[HYTE-kerroin (sis. Kulttuurihyte)]]*Lisäosat[[#This Row],[Asukasmäärä 31.12.2024]]</f>
        <v>1499.9258201729999</v>
      </c>
      <c r="N200" s="427">
        <f>Lisäosat[[#This Row],[HYTE-kerroin (sis. Kulttuurihyte)]]/$N$7</f>
        <v>0.89364077028936217</v>
      </c>
      <c r="O200" s="439">
        <v>0</v>
      </c>
      <c r="P200" s="197">
        <v>83972.957728000009</v>
      </c>
      <c r="Q200" s="159">
        <v>0</v>
      </c>
      <c r="R200" s="159">
        <v>28229.444841117082</v>
      </c>
      <c r="S200" s="159">
        <v>48295.126449232739</v>
      </c>
      <c r="T200" s="159">
        <v>0</v>
      </c>
      <c r="U200" s="309">
        <f t="shared" ref="U200:U263" si="4">SUM(P200:T200)</f>
        <v>160497.52901834983</v>
      </c>
      <c r="V200" s="44"/>
      <c r="W200" s="44"/>
      <c r="X200" s="110"/>
      <c r="Y200" s="110"/>
      <c r="Z200" s="111"/>
    </row>
    <row r="201" spans="1:26" s="45" customFormat="1" x14ac:dyDescent="0.25">
      <c r="A201" s="127">
        <v>620</v>
      </c>
      <c r="B201" s="124" t="s">
        <v>205</v>
      </c>
      <c r="C201" s="408">
        <v>2345</v>
      </c>
      <c r="D201" s="412">
        <v>1.79895</v>
      </c>
      <c r="E201" s="420">
        <v>0</v>
      </c>
      <c r="F201" s="155">
        <v>1</v>
      </c>
      <c r="G201" s="419">
        <v>4.2643923240938164E-4</v>
      </c>
      <c r="H201" s="269">
        <v>592</v>
      </c>
      <c r="I201" s="15">
        <v>666</v>
      </c>
      <c r="J201" s="331">
        <v>0.88888888888888884</v>
      </c>
      <c r="K201" s="427">
        <v>0.88928598705609851</v>
      </c>
      <c r="L201" s="434">
        <v>0.54743590499999994</v>
      </c>
      <c r="M201" s="14">
        <f>Lisäosat[[#This Row],[HYTE-kerroin (sis. Kulttuurihyte)]]*Lisäosat[[#This Row],[Asukasmäärä 31.12.2024]]</f>
        <v>1283.7371972249998</v>
      </c>
      <c r="N201" s="427">
        <f>Lisäosat[[#This Row],[HYTE-kerroin (sis. Kulttuurihyte)]]/$N$7</f>
        <v>0.85029084379196707</v>
      </c>
      <c r="O201" s="439">
        <v>0</v>
      </c>
      <c r="P201" s="197">
        <v>850204.09813500009</v>
      </c>
      <c r="Q201" s="159">
        <v>0</v>
      </c>
      <c r="R201" s="159">
        <v>29320.381493430508</v>
      </c>
      <c r="S201" s="159">
        <v>41334.210954788534</v>
      </c>
      <c r="T201" s="159">
        <v>0</v>
      </c>
      <c r="U201" s="309">
        <f t="shared" si="4"/>
        <v>920858.69058321905</v>
      </c>
      <c r="V201" s="44"/>
      <c r="W201" s="44"/>
      <c r="X201" s="110"/>
      <c r="Y201" s="110"/>
      <c r="Z201" s="111"/>
    </row>
    <row r="202" spans="1:26" s="45" customFormat="1" x14ac:dyDescent="0.25">
      <c r="A202" s="127">
        <v>623</v>
      </c>
      <c r="B202" s="124" t="s">
        <v>206</v>
      </c>
      <c r="C202" s="408">
        <v>2101</v>
      </c>
      <c r="D202" s="412">
        <v>1.7429666666666668</v>
      </c>
      <c r="E202" s="420">
        <v>0</v>
      </c>
      <c r="F202" s="155">
        <v>0</v>
      </c>
      <c r="G202" s="419">
        <v>0</v>
      </c>
      <c r="H202" s="269">
        <v>553</v>
      </c>
      <c r="I202" s="15">
        <v>720</v>
      </c>
      <c r="J202" s="331">
        <v>0.7680555555555556</v>
      </c>
      <c r="K202" s="427">
        <v>0.76839867319066024</v>
      </c>
      <c r="L202" s="434">
        <v>0.47300608900000002</v>
      </c>
      <c r="M202" s="14">
        <f>Lisäosat[[#This Row],[HYTE-kerroin (sis. Kulttuurihyte)]]*Lisäosat[[#This Row],[Asukasmäärä 31.12.2024]]</f>
        <v>993.78579298900002</v>
      </c>
      <c r="N202" s="427">
        <f>Lisäosat[[#This Row],[HYTE-kerroin (sis. Kulttuurihyte)]]/$N$7</f>
        <v>0.73468463223023028</v>
      </c>
      <c r="O202" s="439">
        <v>0</v>
      </c>
      <c r="P202" s="197">
        <v>738034.03170200007</v>
      </c>
      <c r="Q202" s="159">
        <v>0</v>
      </c>
      <c r="R202" s="159">
        <v>22698.542909972497</v>
      </c>
      <c r="S202" s="159">
        <v>31998.256107304747</v>
      </c>
      <c r="T202" s="159">
        <v>0</v>
      </c>
      <c r="U202" s="309">
        <f t="shared" si="4"/>
        <v>792730.83071927726</v>
      </c>
      <c r="V202" s="44"/>
      <c r="W202" s="44"/>
      <c r="X202" s="110"/>
      <c r="Y202" s="110"/>
      <c r="Z202" s="111"/>
    </row>
    <row r="203" spans="1:26" s="45" customFormat="1" x14ac:dyDescent="0.25">
      <c r="A203" s="127">
        <v>624</v>
      </c>
      <c r="B203" s="124" t="s">
        <v>207</v>
      </c>
      <c r="C203" s="408">
        <v>5001</v>
      </c>
      <c r="D203" s="412">
        <v>0</v>
      </c>
      <c r="E203" s="420">
        <v>0</v>
      </c>
      <c r="F203" s="155">
        <v>0</v>
      </c>
      <c r="G203" s="419">
        <v>0</v>
      </c>
      <c r="H203" s="269">
        <v>983</v>
      </c>
      <c r="I203" s="15">
        <v>2084</v>
      </c>
      <c r="J203" s="331">
        <v>0.47168905950095968</v>
      </c>
      <c r="K203" s="427">
        <v>0.471899779719608</v>
      </c>
      <c r="L203" s="434">
        <v>0.57861548699999998</v>
      </c>
      <c r="M203" s="14">
        <f>Lisäosat[[#This Row],[HYTE-kerroin (sis. Kulttuurihyte)]]*Lisäosat[[#This Row],[Asukasmäärä 31.12.2024]]</f>
        <v>2893.6560504869999</v>
      </c>
      <c r="N203" s="427">
        <f>Lisäosat[[#This Row],[HYTE-kerroin (sis. Kulttuurihyte)]]/$N$7</f>
        <v>0.8987197335409155</v>
      </c>
      <c r="O203" s="439">
        <v>0</v>
      </c>
      <c r="P203" s="197">
        <v>0</v>
      </c>
      <c r="Q203" s="159">
        <v>0</v>
      </c>
      <c r="R203" s="159">
        <v>33181.189425191304</v>
      </c>
      <c r="S203" s="159">
        <v>93170.930841592199</v>
      </c>
      <c r="T203" s="159">
        <v>0</v>
      </c>
      <c r="U203" s="309">
        <f t="shared" si="4"/>
        <v>126352.1202667835</v>
      </c>
      <c r="V203" s="44"/>
      <c r="W203" s="44"/>
      <c r="X203" s="110"/>
      <c r="Y203" s="110"/>
      <c r="Z203" s="111"/>
    </row>
    <row r="204" spans="1:26" s="45" customFormat="1" x14ac:dyDescent="0.25">
      <c r="A204" s="127">
        <v>625</v>
      </c>
      <c r="B204" s="124" t="s">
        <v>208</v>
      </c>
      <c r="C204" s="408">
        <v>2976</v>
      </c>
      <c r="D204" s="412">
        <v>0.87180000000000002</v>
      </c>
      <c r="E204" s="420">
        <v>0</v>
      </c>
      <c r="F204" s="155">
        <v>0</v>
      </c>
      <c r="G204" s="419">
        <v>0</v>
      </c>
      <c r="H204" s="269">
        <v>703</v>
      </c>
      <c r="I204" s="15">
        <v>1070</v>
      </c>
      <c r="J204" s="331">
        <v>0.65700934579439252</v>
      </c>
      <c r="K204" s="427">
        <v>0.657302855152329</v>
      </c>
      <c r="L204" s="434">
        <v>0.547037565</v>
      </c>
      <c r="M204" s="14">
        <f>Lisäosat[[#This Row],[HYTE-kerroin (sis. Kulttuurihyte)]]*Lisäosat[[#This Row],[Asukasmäärä 31.12.2024]]</f>
        <v>1627.98379344</v>
      </c>
      <c r="N204" s="427">
        <f>Lisäosat[[#This Row],[HYTE-kerroin (sis. Kulttuurihyte)]]/$N$7</f>
        <v>0.84967213235630401</v>
      </c>
      <c r="O204" s="439">
        <v>0</v>
      </c>
      <c r="P204" s="197">
        <v>174296.951424</v>
      </c>
      <c r="Q204" s="159">
        <v>0</v>
      </c>
      <c r="R204" s="159">
        <v>27503.234154882637</v>
      </c>
      <c r="S204" s="159">
        <v>52418.381031948637</v>
      </c>
      <c r="T204" s="159">
        <v>0</v>
      </c>
      <c r="U204" s="309">
        <f t="shared" si="4"/>
        <v>254218.56661083127</v>
      </c>
      <c r="V204" s="44"/>
      <c r="W204" s="44"/>
      <c r="X204" s="110"/>
      <c r="Y204" s="110"/>
      <c r="Z204" s="111"/>
    </row>
    <row r="205" spans="1:26" s="45" customFormat="1" x14ac:dyDescent="0.25">
      <c r="A205" s="127">
        <v>626</v>
      </c>
      <c r="B205" s="124" t="s">
        <v>209</v>
      </c>
      <c r="C205" s="408">
        <v>4702</v>
      </c>
      <c r="D205" s="412">
        <v>1.2624333333333335</v>
      </c>
      <c r="E205" s="420">
        <v>0</v>
      </c>
      <c r="F205" s="155">
        <v>0</v>
      </c>
      <c r="G205" s="419">
        <v>0</v>
      </c>
      <c r="H205" s="269">
        <v>1438</v>
      </c>
      <c r="I205" s="15">
        <v>1543</v>
      </c>
      <c r="J205" s="331">
        <v>0.93195074530136102</v>
      </c>
      <c r="K205" s="427">
        <v>0.93236708072586105</v>
      </c>
      <c r="L205" s="434">
        <v>0.62815869300000005</v>
      </c>
      <c r="M205" s="14">
        <f>Lisäosat[[#This Row],[HYTE-kerroin (sis. Kulttuurihyte)]]*Lisäosat[[#This Row],[Asukasmäärä 31.12.2024]]</f>
        <v>2953.6021744860004</v>
      </c>
      <c r="N205" s="427">
        <f>Lisäosat[[#This Row],[HYTE-kerroin (sis. Kulttuurihyte)]]/$N$7</f>
        <v>0.97567145345760475</v>
      </c>
      <c r="O205" s="439">
        <v>0</v>
      </c>
      <c r="P205" s="197">
        <v>598166.84371400019</v>
      </c>
      <c r="Q205" s="159">
        <v>0</v>
      </c>
      <c r="R205" s="159">
        <v>61638.899590836365</v>
      </c>
      <c r="S205" s="159">
        <v>95101.096720288246</v>
      </c>
      <c r="T205" s="159">
        <v>0</v>
      </c>
      <c r="U205" s="309">
        <f t="shared" si="4"/>
        <v>754906.84002512484</v>
      </c>
      <c r="V205" s="44"/>
      <c r="W205" s="44"/>
      <c r="X205" s="110"/>
      <c r="Y205" s="110"/>
      <c r="Z205" s="111"/>
    </row>
    <row r="206" spans="1:26" s="45" customFormat="1" x14ac:dyDescent="0.25">
      <c r="A206" s="127">
        <v>630</v>
      </c>
      <c r="B206" s="124" t="s">
        <v>210</v>
      </c>
      <c r="C206" s="408">
        <v>1641</v>
      </c>
      <c r="D206" s="412">
        <v>1.6342166666666667</v>
      </c>
      <c r="E206" s="420">
        <v>0</v>
      </c>
      <c r="F206" s="155">
        <v>0</v>
      </c>
      <c r="G206" s="419">
        <v>0</v>
      </c>
      <c r="H206" s="269">
        <v>762</v>
      </c>
      <c r="I206" s="15">
        <v>565</v>
      </c>
      <c r="J206" s="331">
        <v>1.3486725663716814</v>
      </c>
      <c r="K206" s="427">
        <v>1.3492750662014876</v>
      </c>
      <c r="L206" s="434">
        <v>0.53326012599999995</v>
      </c>
      <c r="M206" s="14">
        <f>Lisäosat[[#This Row],[HYTE-kerroin (sis. Kulttuurihyte)]]*Lisäosat[[#This Row],[Asukasmäärä 31.12.2024]]</f>
        <v>875.0798667659999</v>
      </c>
      <c r="N206" s="427">
        <f>Lisäosat[[#This Row],[HYTE-kerroin (sis. Kulttuurihyte)]]/$N$7</f>
        <v>0.82827267695777218</v>
      </c>
      <c r="O206" s="439">
        <v>0.20475482712222584</v>
      </c>
      <c r="P206" s="197">
        <v>540479.80430700001</v>
      </c>
      <c r="Q206" s="159">
        <v>0</v>
      </c>
      <c r="R206" s="159">
        <v>31131.094993931176</v>
      </c>
      <c r="S206" s="159">
        <v>28176.121945662111</v>
      </c>
      <c r="T206" s="159">
        <v>3692.6693576702228</v>
      </c>
      <c r="U206" s="309">
        <f t="shared" si="4"/>
        <v>603479.69060426345</v>
      </c>
      <c r="V206" s="44"/>
      <c r="W206" s="44"/>
      <c r="X206" s="110"/>
      <c r="Y206" s="110"/>
      <c r="Z206" s="111"/>
    </row>
    <row r="207" spans="1:26" s="45" customFormat="1" x14ac:dyDescent="0.25">
      <c r="A207" s="127">
        <v>631</v>
      </c>
      <c r="B207" s="124" t="s">
        <v>211</v>
      </c>
      <c r="C207" s="408">
        <v>1919</v>
      </c>
      <c r="D207" s="412">
        <v>0</v>
      </c>
      <c r="E207" s="420">
        <v>0</v>
      </c>
      <c r="F207" s="155">
        <v>0</v>
      </c>
      <c r="G207" s="419">
        <v>0</v>
      </c>
      <c r="H207" s="269">
        <v>382</v>
      </c>
      <c r="I207" s="15">
        <v>812</v>
      </c>
      <c r="J207" s="331">
        <v>0.47044334975369456</v>
      </c>
      <c r="K207" s="427">
        <v>0.47065351346965317</v>
      </c>
      <c r="L207" s="434">
        <v>0.27384622199999997</v>
      </c>
      <c r="M207" s="14">
        <f>Lisäosat[[#This Row],[HYTE-kerroin (sis. Kulttuurihyte)]]*Lisäosat[[#This Row],[Asukasmäärä 31.12.2024]]</f>
        <v>525.51090001799992</v>
      </c>
      <c r="N207" s="427">
        <f>Lisäosat[[#This Row],[HYTE-kerroin (sis. Kulttuurihyte)]]/$N$7</f>
        <v>0.42534465322222942</v>
      </c>
      <c r="O207" s="439">
        <v>0</v>
      </c>
      <c r="P207" s="197">
        <v>0</v>
      </c>
      <c r="Q207" s="159">
        <v>0</v>
      </c>
      <c r="R207" s="159">
        <v>12698.768338416599</v>
      </c>
      <c r="S207" s="159">
        <v>16920.580355028589</v>
      </c>
      <c r="T207" s="159">
        <v>0</v>
      </c>
      <c r="U207" s="309">
        <f t="shared" si="4"/>
        <v>29619.348693445187</v>
      </c>
      <c r="V207" s="44"/>
      <c r="W207" s="44"/>
      <c r="X207" s="110"/>
      <c r="Y207" s="110"/>
      <c r="Z207" s="111"/>
    </row>
    <row r="208" spans="1:26" s="45" customFormat="1" x14ac:dyDescent="0.25">
      <c r="A208" s="127">
        <v>635</v>
      </c>
      <c r="B208" s="124" t="s">
        <v>212</v>
      </c>
      <c r="C208" s="408">
        <v>6238</v>
      </c>
      <c r="D208" s="412">
        <v>0.39179999999999998</v>
      </c>
      <c r="E208" s="420">
        <v>0</v>
      </c>
      <c r="F208" s="155">
        <v>0</v>
      </c>
      <c r="G208" s="419">
        <v>0</v>
      </c>
      <c r="H208" s="269">
        <v>1735</v>
      </c>
      <c r="I208" s="15">
        <v>2576</v>
      </c>
      <c r="J208" s="331">
        <v>0.6735248447204969</v>
      </c>
      <c r="K208" s="427">
        <v>0.67382573213708175</v>
      </c>
      <c r="L208" s="434">
        <v>0.54858675599999995</v>
      </c>
      <c r="M208" s="14">
        <f>Lisäosat[[#This Row],[HYTE-kerroin (sis. Kulttuurihyte)]]*Lisäosat[[#This Row],[Asukasmäärä 31.12.2024]]</f>
        <v>3422.0841839279997</v>
      </c>
      <c r="N208" s="427">
        <f>Lisäosat[[#This Row],[HYTE-kerroin (sis. Kulttuurihyte)]]/$N$7</f>
        <v>0.85207837372730955</v>
      </c>
      <c r="O208" s="439">
        <v>0</v>
      </c>
      <c r="P208" s="197">
        <v>164191.171512</v>
      </c>
      <c r="Q208" s="159">
        <v>0</v>
      </c>
      <c r="R208" s="159">
        <v>59098.748334019896</v>
      </c>
      <c r="S208" s="159">
        <v>110185.44127979616</v>
      </c>
      <c r="T208" s="159">
        <v>0</v>
      </c>
      <c r="U208" s="309">
        <f t="shared" si="4"/>
        <v>333475.36112581601</v>
      </c>
      <c r="V208" s="44"/>
      <c r="W208" s="44"/>
      <c r="X208" s="110"/>
      <c r="Y208" s="110"/>
      <c r="Z208" s="111"/>
    </row>
    <row r="209" spans="1:26" s="45" customFormat="1" x14ac:dyDescent="0.25">
      <c r="A209" s="127">
        <v>636</v>
      </c>
      <c r="B209" s="124" t="s">
        <v>213</v>
      </c>
      <c r="C209" s="408">
        <v>8011</v>
      </c>
      <c r="D209" s="412">
        <v>0</v>
      </c>
      <c r="E209" s="420">
        <v>0</v>
      </c>
      <c r="F209" s="155">
        <v>2</v>
      </c>
      <c r="G209" s="419">
        <v>2.4965672200724003E-4</v>
      </c>
      <c r="H209" s="269">
        <v>2382</v>
      </c>
      <c r="I209" s="15">
        <v>3286</v>
      </c>
      <c r="J209" s="331">
        <v>0.72489348752282412</v>
      </c>
      <c r="K209" s="427">
        <v>0.72521732313255638</v>
      </c>
      <c r="L209" s="434">
        <v>0.56761626399999998</v>
      </c>
      <c r="M209" s="14">
        <f>Lisäosat[[#This Row],[HYTE-kerroin (sis. Kulttuurihyte)]]*Lisäosat[[#This Row],[Asukasmäärä 31.12.2024]]</f>
        <v>4547.1738909039996</v>
      </c>
      <c r="N209" s="427">
        <f>Lisäosat[[#This Row],[HYTE-kerroin (sis. Kulttuurihyte)]]/$N$7</f>
        <v>0.88163547121850538</v>
      </c>
      <c r="O209" s="439">
        <v>0</v>
      </c>
      <c r="P209" s="197">
        <v>0</v>
      </c>
      <c r="Q209" s="159">
        <v>0</v>
      </c>
      <c r="R209" s="159">
        <v>81684.606617145633</v>
      </c>
      <c r="S209" s="159">
        <v>146411.4658833789</v>
      </c>
      <c r="T209" s="159">
        <v>0</v>
      </c>
      <c r="U209" s="309">
        <f t="shared" si="4"/>
        <v>228096.07250052452</v>
      </c>
      <c r="V209" s="44"/>
      <c r="W209" s="44"/>
      <c r="X209" s="110"/>
      <c r="Y209" s="110"/>
      <c r="Z209" s="111"/>
    </row>
    <row r="210" spans="1:26" s="45" customFormat="1" x14ac:dyDescent="0.25">
      <c r="A210" s="127">
        <v>638</v>
      </c>
      <c r="B210" s="124" t="s">
        <v>214</v>
      </c>
      <c r="C210" s="408">
        <v>51737</v>
      </c>
      <c r="D210" s="412">
        <v>0</v>
      </c>
      <c r="E210" s="420">
        <v>0</v>
      </c>
      <c r="F210" s="155">
        <v>1</v>
      </c>
      <c r="G210" s="419">
        <v>1.9328526972959392E-5</v>
      </c>
      <c r="H210" s="269">
        <v>21331</v>
      </c>
      <c r="I210" s="15">
        <v>22995</v>
      </c>
      <c r="J210" s="331">
        <v>0.92763644270493584</v>
      </c>
      <c r="K210" s="427">
        <v>0.92805085077757532</v>
      </c>
      <c r="L210" s="434">
        <v>0.68283985999999997</v>
      </c>
      <c r="M210" s="14">
        <f>Lisäosat[[#This Row],[HYTE-kerroin (sis. Kulttuurihyte)]]*Lisäosat[[#This Row],[Asukasmäärä 31.12.2024]]</f>
        <v>35328.085836819999</v>
      </c>
      <c r="N210" s="427">
        <f>Lisäosat[[#This Row],[HYTE-kerroin (sis. Kulttuurihyte)]]/$N$7</f>
        <v>1.0606035801290539</v>
      </c>
      <c r="O210" s="439">
        <v>0.38233708125353277</v>
      </c>
      <c r="P210" s="197">
        <v>0</v>
      </c>
      <c r="Q210" s="159">
        <v>0</v>
      </c>
      <c r="R210" s="159">
        <v>675084.81014551257</v>
      </c>
      <c r="S210" s="159">
        <v>1137505.835123087</v>
      </c>
      <c r="T210" s="159">
        <v>217392.89956522614</v>
      </c>
      <c r="U210" s="309">
        <f t="shared" si="4"/>
        <v>2029983.5448338257</v>
      </c>
      <c r="V210" s="44"/>
      <c r="W210" s="44"/>
      <c r="X210" s="110"/>
      <c r="Y210" s="110"/>
      <c r="Z210" s="111"/>
    </row>
    <row r="211" spans="1:26" s="45" customFormat="1" x14ac:dyDescent="0.25">
      <c r="A211" s="127">
        <v>678</v>
      </c>
      <c r="B211" s="124" t="s">
        <v>215</v>
      </c>
      <c r="C211" s="408">
        <v>23571</v>
      </c>
      <c r="D211" s="412">
        <v>0.41796666666666665</v>
      </c>
      <c r="E211" s="420">
        <v>0</v>
      </c>
      <c r="F211" s="155">
        <v>1</v>
      </c>
      <c r="G211" s="419">
        <v>4.242501378812948E-5</v>
      </c>
      <c r="H211" s="269">
        <v>9758</v>
      </c>
      <c r="I211" s="15">
        <v>8622</v>
      </c>
      <c r="J211" s="331">
        <v>1.1317559730920901</v>
      </c>
      <c r="K211" s="427">
        <v>1.1322615685925641</v>
      </c>
      <c r="L211" s="434">
        <v>0.61469731500000002</v>
      </c>
      <c r="M211" s="14">
        <f>Lisäosat[[#This Row],[HYTE-kerroin (sis. Kulttuurihyte)]]*Lisäosat[[#This Row],[Asukasmäärä 31.12.2024]]</f>
        <v>14489.030411865</v>
      </c>
      <c r="N211" s="427">
        <f>Lisäosat[[#This Row],[HYTE-kerroin (sis. Kulttuurihyte)]]/$N$7</f>
        <v>0.95476291173851047</v>
      </c>
      <c r="O211" s="439">
        <v>0</v>
      </c>
      <c r="P211" s="197">
        <v>661850.12471400003</v>
      </c>
      <c r="Q211" s="159">
        <v>0</v>
      </c>
      <c r="R211" s="159">
        <v>375240.83631213236</v>
      </c>
      <c r="S211" s="159">
        <v>466522.77496435813</v>
      </c>
      <c r="T211" s="159">
        <v>0</v>
      </c>
      <c r="U211" s="309">
        <f t="shared" si="4"/>
        <v>1503613.7359904905</v>
      </c>
      <c r="V211" s="44"/>
      <c r="W211" s="44"/>
      <c r="X211" s="110"/>
      <c r="Y211" s="110"/>
      <c r="Z211" s="111"/>
    </row>
    <row r="212" spans="1:26" s="45" customFormat="1" x14ac:dyDescent="0.25">
      <c r="A212" s="127">
        <v>680</v>
      </c>
      <c r="B212" s="124" t="s">
        <v>216</v>
      </c>
      <c r="C212" s="408">
        <v>25738</v>
      </c>
      <c r="D212" s="412">
        <v>0</v>
      </c>
      <c r="E212" s="420">
        <v>0</v>
      </c>
      <c r="F212" s="155">
        <v>0</v>
      </c>
      <c r="G212" s="419">
        <v>0</v>
      </c>
      <c r="H212" s="269">
        <v>11474</v>
      </c>
      <c r="I212" s="15">
        <v>11491</v>
      </c>
      <c r="J212" s="331">
        <v>0.99852058132451482</v>
      </c>
      <c r="K212" s="427">
        <v>0.99896665585387556</v>
      </c>
      <c r="L212" s="434">
        <v>0.51961327800000001</v>
      </c>
      <c r="M212" s="14">
        <f>Lisäosat[[#This Row],[HYTE-kerroin (sis. Kulttuurihyte)]]*Lisäosat[[#This Row],[Asukasmäärä 31.12.2024]]</f>
        <v>13373.806549164001</v>
      </c>
      <c r="N212" s="427">
        <f>Lisäosat[[#This Row],[HYTE-kerroin (sis. Kulttuurihyte)]]/$N$7</f>
        <v>0.80707605869609522</v>
      </c>
      <c r="O212" s="439">
        <v>1.2327962602331894</v>
      </c>
      <c r="P212" s="197">
        <v>0</v>
      </c>
      <c r="Q212" s="159">
        <v>0</v>
      </c>
      <c r="R212" s="159">
        <v>361502.33726444072</v>
      </c>
      <c r="S212" s="159">
        <v>430614.41420146765</v>
      </c>
      <c r="T212" s="159">
        <v>348709.51450324128</v>
      </c>
      <c r="U212" s="309">
        <f t="shared" si="4"/>
        <v>1140826.2659691498</v>
      </c>
      <c r="V212" s="44"/>
      <c r="W212" s="44"/>
      <c r="X212" s="110"/>
      <c r="Y212" s="110"/>
      <c r="Z212" s="111"/>
    </row>
    <row r="213" spans="1:26" s="45" customFormat="1" x14ac:dyDescent="0.25">
      <c r="A213" s="127">
        <v>681</v>
      </c>
      <c r="B213" s="124" t="s">
        <v>217</v>
      </c>
      <c r="C213" s="408">
        <v>3246</v>
      </c>
      <c r="D213" s="412">
        <v>0.93268333333333331</v>
      </c>
      <c r="E213" s="420">
        <v>0</v>
      </c>
      <c r="F213" s="155">
        <v>0</v>
      </c>
      <c r="G213" s="419">
        <v>0</v>
      </c>
      <c r="H213" s="269">
        <v>1052</v>
      </c>
      <c r="I213" s="15">
        <v>1214</v>
      </c>
      <c r="J213" s="331">
        <v>0.86655683690280061</v>
      </c>
      <c r="K213" s="427">
        <v>0.86694395855098239</v>
      </c>
      <c r="L213" s="434">
        <v>0.68997467000000001</v>
      </c>
      <c r="M213" s="14">
        <f>Lisäosat[[#This Row],[HYTE-kerroin (sis. Kulttuurihyte)]]*Lisäosat[[#This Row],[Asukasmäärä 31.12.2024]]</f>
        <v>2239.6577788200002</v>
      </c>
      <c r="N213" s="427">
        <f>Lisäosat[[#This Row],[HYTE-kerroin (sis. Kulttuurihyte)]]/$N$7</f>
        <v>1.0716855416149293</v>
      </c>
      <c r="O213" s="439">
        <v>0</v>
      </c>
      <c r="P213" s="197">
        <v>203386.78491800002</v>
      </c>
      <c r="Q213" s="159">
        <v>0</v>
      </c>
      <c r="R213" s="159">
        <v>39566.24725775823</v>
      </c>
      <c r="S213" s="159">
        <v>72113.269987341118</v>
      </c>
      <c r="T213" s="159">
        <v>0</v>
      </c>
      <c r="U213" s="309">
        <f t="shared" si="4"/>
        <v>315066.30216309935</v>
      </c>
      <c r="V213" s="44"/>
      <c r="W213" s="44"/>
      <c r="X213" s="110"/>
      <c r="Y213" s="110"/>
      <c r="Z213" s="111"/>
    </row>
    <row r="214" spans="1:26" s="45" customFormat="1" x14ac:dyDescent="0.25">
      <c r="A214" s="127">
        <v>683</v>
      </c>
      <c r="B214" s="124" t="s">
        <v>218</v>
      </c>
      <c r="C214" s="408">
        <v>3570</v>
      </c>
      <c r="D214" s="412">
        <v>1.7670166666666667</v>
      </c>
      <c r="E214" s="420">
        <v>0</v>
      </c>
      <c r="F214" s="155">
        <v>0</v>
      </c>
      <c r="G214" s="419">
        <v>0</v>
      </c>
      <c r="H214" s="269">
        <v>1148</v>
      </c>
      <c r="I214" s="15">
        <v>1231</v>
      </c>
      <c r="J214" s="331">
        <v>0.93257514216084481</v>
      </c>
      <c r="K214" s="427">
        <v>0.93299175652554944</v>
      </c>
      <c r="L214" s="434">
        <v>0.47873953299999999</v>
      </c>
      <c r="M214" s="14">
        <f>Lisäosat[[#This Row],[HYTE-kerroin (sis. Kulttuurihyte)]]*Lisäosat[[#This Row],[Asukasmäärä 31.12.2024]]</f>
        <v>1709.1001328099999</v>
      </c>
      <c r="N214" s="427">
        <f>Lisäosat[[#This Row],[HYTE-kerroin (sis. Kulttuurihyte)]]/$N$7</f>
        <v>0.74358995775248293</v>
      </c>
      <c r="O214" s="439">
        <v>0</v>
      </c>
      <c r="P214" s="197">
        <v>1271364.6042300002</v>
      </c>
      <c r="Q214" s="159">
        <v>0</v>
      </c>
      <c r="R214" s="159">
        <v>46830.774825394736</v>
      </c>
      <c r="S214" s="159">
        <v>55030.192772426031</v>
      </c>
      <c r="T214" s="159">
        <v>0</v>
      </c>
      <c r="U214" s="309">
        <f t="shared" si="4"/>
        <v>1373225.5718278207</v>
      </c>
      <c r="V214" s="44"/>
      <c r="W214" s="44"/>
      <c r="X214" s="110"/>
      <c r="Y214" s="110"/>
      <c r="Z214" s="111"/>
    </row>
    <row r="215" spans="1:26" s="45" customFormat="1" x14ac:dyDescent="0.25">
      <c r="A215" s="127">
        <v>684</v>
      </c>
      <c r="B215" s="124" t="s">
        <v>219</v>
      </c>
      <c r="C215" s="408">
        <v>38968</v>
      </c>
      <c r="D215" s="412">
        <v>0</v>
      </c>
      <c r="E215" s="420">
        <v>0</v>
      </c>
      <c r="F215" s="155">
        <v>0</v>
      </c>
      <c r="G215" s="419">
        <v>0</v>
      </c>
      <c r="H215" s="269">
        <v>16734</v>
      </c>
      <c r="I215" s="15">
        <v>16406</v>
      </c>
      <c r="J215" s="331">
        <v>1.0199926856028283</v>
      </c>
      <c r="K215" s="427">
        <v>1.0204483524821011</v>
      </c>
      <c r="L215" s="434">
        <v>0.61128320199999997</v>
      </c>
      <c r="M215" s="14">
        <f>Lisäosat[[#This Row],[HYTE-kerroin (sis. Kulttuurihyte)]]*Lisäosat[[#This Row],[Asukasmäärä 31.12.2024]]</f>
        <v>23820.483815535998</v>
      </c>
      <c r="N215" s="427">
        <f>Lisäosat[[#This Row],[HYTE-kerroin (sis. Kulttuurihyte)]]/$N$7</f>
        <v>0.94946002788113693</v>
      </c>
      <c r="O215" s="439">
        <v>9.147061906999987E-3</v>
      </c>
      <c r="P215" s="197">
        <v>0</v>
      </c>
      <c r="Q215" s="159">
        <v>0</v>
      </c>
      <c r="R215" s="159">
        <v>559093.52947728662</v>
      </c>
      <c r="S215" s="159">
        <v>766980.1149369675</v>
      </c>
      <c r="T215" s="159">
        <v>3917.3053652278109</v>
      </c>
      <c r="U215" s="309">
        <f t="shared" si="4"/>
        <v>1329990.9497794819</v>
      </c>
      <c r="V215" s="44"/>
      <c r="W215" s="44"/>
      <c r="X215" s="110"/>
      <c r="Y215" s="110"/>
      <c r="Z215" s="111"/>
    </row>
    <row r="216" spans="1:26" s="45" customFormat="1" x14ac:dyDescent="0.25">
      <c r="A216" s="127">
        <v>686</v>
      </c>
      <c r="B216" s="124" t="s">
        <v>220</v>
      </c>
      <c r="C216" s="408">
        <v>2935</v>
      </c>
      <c r="D216" s="412">
        <v>1.22455</v>
      </c>
      <c r="E216" s="420">
        <v>0</v>
      </c>
      <c r="F216" s="155">
        <v>0</v>
      </c>
      <c r="G216" s="419">
        <v>0</v>
      </c>
      <c r="H216" s="269">
        <v>833</v>
      </c>
      <c r="I216" s="15">
        <v>1017</v>
      </c>
      <c r="J216" s="331">
        <v>0.81907571288102266</v>
      </c>
      <c r="K216" s="427">
        <v>0.81944162302846257</v>
      </c>
      <c r="L216" s="434">
        <v>0.66653506299999998</v>
      </c>
      <c r="M216" s="14">
        <f>Lisäosat[[#This Row],[HYTE-kerroin (sis. Kulttuurihyte)]]*Lisäosat[[#This Row],[Asukasmäärä 31.12.2024]]</f>
        <v>1956.2804099049999</v>
      </c>
      <c r="N216" s="427">
        <f>Lisäosat[[#This Row],[HYTE-kerroin (sis. Kulttuurihyte)]]/$N$7</f>
        <v>1.0352785704386744</v>
      </c>
      <c r="O216" s="439">
        <v>0</v>
      </c>
      <c r="P216" s="197">
        <v>362172.84677250008</v>
      </c>
      <c r="Q216" s="159">
        <v>0</v>
      </c>
      <c r="R216" s="159">
        <v>33815.159960054836</v>
      </c>
      <c r="S216" s="159">
        <v>62988.988185843569</v>
      </c>
      <c r="T216" s="159">
        <v>0</v>
      </c>
      <c r="U216" s="309">
        <f t="shared" si="4"/>
        <v>458976.9949183985</v>
      </c>
      <c r="V216" s="44"/>
      <c r="W216" s="44"/>
      <c r="X216" s="110"/>
      <c r="Y216" s="110"/>
      <c r="Z216" s="111"/>
    </row>
    <row r="217" spans="1:26" s="45" customFormat="1" x14ac:dyDescent="0.25">
      <c r="A217" s="127">
        <v>687</v>
      </c>
      <c r="B217" s="124" t="s">
        <v>221</v>
      </c>
      <c r="C217" s="408">
        <v>1413</v>
      </c>
      <c r="D217" s="412">
        <v>1.7679666666666667</v>
      </c>
      <c r="E217" s="420">
        <v>0</v>
      </c>
      <c r="F217" s="155">
        <v>0</v>
      </c>
      <c r="G217" s="419">
        <v>0</v>
      </c>
      <c r="H217" s="269">
        <v>392</v>
      </c>
      <c r="I217" s="15">
        <v>432</v>
      </c>
      <c r="J217" s="331">
        <v>0.90740740740740744</v>
      </c>
      <c r="K217" s="427">
        <v>0.90781277845310071</v>
      </c>
      <c r="L217" s="434">
        <v>0.57301571600000001</v>
      </c>
      <c r="M217" s="14">
        <f>Lisäosat[[#This Row],[HYTE-kerroin (sis. Kulttuurihyte)]]*Lisäosat[[#This Row],[Asukasmäärä 31.12.2024]]</f>
        <v>809.671206708</v>
      </c>
      <c r="N217" s="427">
        <f>Lisäosat[[#This Row],[HYTE-kerroin (sis. Kulttuurihyte)]]/$N$7</f>
        <v>0.89002203219333631</v>
      </c>
      <c r="O217" s="439">
        <v>0</v>
      </c>
      <c r="P217" s="197">
        <v>503474.51082600007</v>
      </c>
      <c r="Q217" s="159">
        <v>0</v>
      </c>
      <c r="R217" s="159">
        <v>18035.316750716491</v>
      </c>
      <c r="S217" s="159">
        <v>26070.071455770787</v>
      </c>
      <c r="T217" s="159">
        <v>0</v>
      </c>
      <c r="U217" s="309">
        <f t="shared" si="4"/>
        <v>547579.8990324873</v>
      </c>
      <c r="V217" s="44"/>
      <c r="W217" s="44"/>
      <c r="X217" s="110"/>
      <c r="Y217" s="110"/>
      <c r="Z217" s="111"/>
    </row>
    <row r="218" spans="1:26" s="45" customFormat="1" x14ac:dyDescent="0.25">
      <c r="A218" s="127">
        <v>689</v>
      </c>
      <c r="B218" s="124" t="s">
        <v>222</v>
      </c>
      <c r="C218" s="408">
        <v>3008</v>
      </c>
      <c r="D218" s="412">
        <v>1.0862000000000001</v>
      </c>
      <c r="E218" s="420">
        <v>0</v>
      </c>
      <c r="F218" s="155">
        <v>0</v>
      </c>
      <c r="G218" s="419">
        <v>0</v>
      </c>
      <c r="H218" s="269">
        <v>795</v>
      </c>
      <c r="I218" s="15">
        <v>910</v>
      </c>
      <c r="J218" s="331">
        <v>0.87362637362637363</v>
      </c>
      <c r="K218" s="427">
        <v>0.87401665348714086</v>
      </c>
      <c r="L218" s="434">
        <v>0.54042553100000001</v>
      </c>
      <c r="M218" s="14">
        <f>Lisäosat[[#This Row],[HYTE-kerroin (sis. Kulttuurihyte)]]*Lisäosat[[#This Row],[Asukasmäärä 31.12.2024]]</f>
        <v>1625.5999972480001</v>
      </c>
      <c r="N218" s="427">
        <f>Lisäosat[[#This Row],[HYTE-kerroin (sis. Kulttuurihyte)]]/$N$7</f>
        <v>0.83940215934632911</v>
      </c>
      <c r="O218" s="439">
        <v>0</v>
      </c>
      <c r="P218" s="197">
        <v>329244.77299200004</v>
      </c>
      <c r="Q218" s="159">
        <v>0</v>
      </c>
      <c r="R218" s="159">
        <v>36964.331837271835</v>
      </c>
      <c r="S218" s="159">
        <v>52341.626743854205</v>
      </c>
      <c r="T218" s="159">
        <v>0</v>
      </c>
      <c r="U218" s="309">
        <f t="shared" si="4"/>
        <v>418550.7315731261</v>
      </c>
      <c r="V218" s="44"/>
      <c r="W218" s="44"/>
      <c r="X218" s="110"/>
      <c r="Y218" s="110"/>
      <c r="Z218" s="111"/>
    </row>
    <row r="219" spans="1:26" s="45" customFormat="1" x14ac:dyDescent="0.25">
      <c r="A219" s="127">
        <v>691</v>
      </c>
      <c r="B219" s="124" t="s">
        <v>223</v>
      </c>
      <c r="C219" s="408">
        <v>2556</v>
      </c>
      <c r="D219" s="412">
        <v>1.246</v>
      </c>
      <c r="E219" s="420">
        <v>0</v>
      </c>
      <c r="F219" s="155">
        <v>0</v>
      </c>
      <c r="G219" s="419">
        <v>0</v>
      </c>
      <c r="H219" s="269">
        <v>873</v>
      </c>
      <c r="I219" s="15">
        <v>974</v>
      </c>
      <c r="J219" s="331">
        <v>0.89630390143737171</v>
      </c>
      <c r="K219" s="427">
        <v>0.89670431215346091</v>
      </c>
      <c r="L219" s="434">
        <v>0.62792950199999997</v>
      </c>
      <c r="M219" s="14">
        <f>Lisäosat[[#This Row],[HYTE-kerroin (sis. Kulttuurihyte)]]*Lisäosat[[#This Row],[Asukasmäärä 31.12.2024]]</f>
        <v>1604.9878071119999</v>
      </c>
      <c r="N219" s="427">
        <f>Lisäosat[[#This Row],[HYTE-kerroin (sis. Kulttuurihyte)]]/$N$7</f>
        <v>0.97531546838793792</v>
      </c>
      <c r="O219" s="439">
        <v>0</v>
      </c>
      <c r="P219" s="197">
        <v>320929.87752000004</v>
      </c>
      <c r="Q219" s="159">
        <v>0</v>
      </c>
      <c r="R219" s="159">
        <v>32225.185679411297</v>
      </c>
      <c r="S219" s="159">
        <v>51677.948370147074</v>
      </c>
      <c r="T219" s="159">
        <v>0</v>
      </c>
      <c r="U219" s="309">
        <f t="shared" si="4"/>
        <v>404833.01156955841</v>
      </c>
      <c r="V219" s="44"/>
      <c r="W219" s="44"/>
      <c r="X219" s="110"/>
      <c r="Y219" s="110"/>
      <c r="Z219" s="111"/>
    </row>
    <row r="220" spans="1:26" s="45" customFormat="1" x14ac:dyDescent="0.25">
      <c r="A220" s="127">
        <v>694</v>
      </c>
      <c r="B220" s="124" t="s">
        <v>224</v>
      </c>
      <c r="C220" s="408">
        <v>28643</v>
      </c>
      <c r="D220" s="412">
        <v>0</v>
      </c>
      <c r="E220" s="420">
        <v>0</v>
      </c>
      <c r="F220" s="155">
        <v>0</v>
      </c>
      <c r="G220" s="419">
        <v>0</v>
      </c>
      <c r="H220" s="269">
        <v>11940</v>
      </c>
      <c r="I220" s="15">
        <v>12231</v>
      </c>
      <c r="J220" s="331">
        <v>0.97620799607554576</v>
      </c>
      <c r="K220" s="427">
        <v>0.97664410278235991</v>
      </c>
      <c r="L220" s="434">
        <v>0.64674342299999998</v>
      </c>
      <c r="M220" s="14">
        <f>Lisäosat[[#This Row],[HYTE-kerroin (sis. Kulttuurihyte)]]*Lisäosat[[#This Row],[Asukasmäärä 31.12.2024]]</f>
        <v>18524.671864988999</v>
      </c>
      <c r="N220" s="427">
        <f>Lisäosat[[#This Row],[HYTE-kerroin (sis. Kulttuurihyte)]]/$N$7</f>
        <v>1.0045377108751665</v>
      </c>
      <c r="O220" s="439">
        <v>0.14378466152188038</v>
      </c>
      <c r="P220" s="197">
        <v>0</v>
      </c>
      <c r="Q220" s="159">
        <v>0</v>
      </c>
      <c r="R220" s="159">
        <v>393314.67952609161</v>
      </c>
      <c r="S220" s="159">
        <v>596463.74381834397</v>
      </c>
      <c r="T220" s="159">
        <v>45261.480419083702</v>
      </c>
      <c r="U220" s="309">
        <f t="shared" si="4"/>
        <v>1035039.9037635194</v>
      </c>
      <c r="V220" s="44"/>
      <c r="W220" s="44"/>
      <c r="X220" s="110"/>
      <c r="Y220" s="110"/>
      <c r="Z220" s="111"/>
    </row>
    <row r="221" spans="1:26" s="45" customFormat="1" x14ac:dyDescent="0.25">
      <c r="A221" s="127">
        <v>697</v>
      </c>
      <c r="B221" s="124" t="s">
        <v>225</v>
      </c>
      <c r="C221" s="408">
        <v>1163</v>
      </c>
      <c r="D221" s="412">
        <v>1.0741833333333333</v>
      </c>
      <c r="E221" s="420">
        <v>0</v>
      </c>
      <c r="F221" s="155">
        <v>0</v>
      </c>
      <c r="G221" s="419">
        <v>0</v>
      </c>
      <c r="H221" s="269">
        <v>275</v>
      </c>
      <c r="I221" s="15">
        <v>394</v>
      </c>
      <c r="J221" s="331">
        <v>0.69796954314720816</v>
      </c>
      <c r="K221" s="427">
        <v>0.69828135087685417</v>
      </c>
      <c r="L221" s="434">
        <v>0.60528525600000005</v>
      </c>
      <c r="M221" s="14">
        <f>Lisäosat[[#This Row],[HYTE-kerroin (sis. Kulttuurihyte)]]*Lisäosat[[#This Row],[Asukasmäärä 31.12.2024]]</f>
        <v>703.94675272800009</v>
      </c>
      <c r="N221" s="427">
        <f>Lisäosat[[#This Row],[HYTE-kerroin (sis. Kulttuurihyte)]]/$N$7</f>
        <v>0.94014387137993238</v>
      </c>
      <c r="O221" s="439">
        <v>0</v>
      </c>
      <c r="P221" s="197">
        <v>125889.46358350001</v>
      </c>
      <c r="Q221" s="159">
        <v>0</v>
      </c>
      <c r="R221" s="159">
        <v>11418.143027641127</v>
      </c>
      <c r="S221" s="159">
        <v>22665.919193660076</v>
      </c>
      <c r="T221" s="159">
        <v>0</v>
      </c>
      <c r="U221" s="309">
        <f t="shared" si="4"/>
        <v>159973.5258048012</v>
      </c>
      <c r="V221" s="44"/>
      <c r="W221" s="44"/>
      <c r="X221" s="110"/>
      <c r="Y221" s="110"/>
      <c r="Z221" s="111"/>
    </row>
    <row r="222" spans="1:26" s="45" customFormat="1" x14ac:dyDescent="0.25">
      <c r="A222" s="127">
        <v>698</v>
      </c>
      <c r="B222" s="124" t="s">
        <v>226</v>
      </c>
      <c r="C222" s="408">
        <v>65722</v>
      </c>
      <c r="D222" s="412">
        <v>0</v>
      </c>
      <c r="E222" s="420">
        <v>0</v>
      </c>
      <c r="F222" s="155">
        <v>216</v>
      </c>
      <c r="G222" s="419">
        <v>3.286570706917014E-3</v>
      </c>
      <c r="H222" s="269">
        <v>29022</v>
      </c>
      <c r="I222" s="15">
        <v>29404</v>
      </c>
      <c r="J222" s="331">
        <v>0.98700857026254929</v>
      </c>
      <c r="K222" s="427">
        <v>0.98744950196860481</v>
      </c>
      <c r="L222" s="434">
        <v>0.58092682100000004</v>
      </c>
      <c r="M222" s="14">
        <f>Lisäosat[[#This Row],[HYTE-kerroin (sis. Kulttuurihyte)]]*Lisäosat[[#This Row],[Asukasmäärä 31.12.2024]]</f>
        <v>38179.672529762</v>
      </c>
      <c r="N222" s="427">
        <f>Lisäosat[[#This Row],[HYTE-kerroin (sis. Kulttuurihyte)]]/$N$7</f>
        <v>0.9023097540697026</v>
      </c>
      <c r="O222" s="439">
        <v>0.79489073568688173</v>
      </c>
      <c r="P222" s="197">
        <v>0</v>
      </c>
      <c r="Q222" s="159">
        <v>0</v>
      </c>
      <c r="R222" s="159">
        <v>912454.01572743186</v>
      </c>
      <c r="S222" s="159">
        <v>1229322.2023489673</v>
      </c>
      <c r="T222" s="159">
        <v>574137.48014963756</v>
      </c>
      <c r="U222" s="309">
        <f t="shared" si="4"/>
        <v>2715913.6982260365</v>
      </c>
      <c r="V222" s="44"/>
      <c r="W222" s="44"/>
      <c r="X222" s="110"/>
      <c r="Y222" s="110"/>
      <c r="Z222" s="111"/>
    </row>
    <row r="223" spans="1:26" s="45" customFormat="1" x14ac:dyDescent="0.25">
      <c r="A223" s="127">
        <v>700</v>
      </c>
      <c r="B223" s="124" t="s">
        <v>227</v>
      </c>
      <c r="C223" s="408">
        <v>4733</v>
      </c>
      <c r="D223" s="412">
        <v>7.9149999999999998E-2</v>
      </c>
      <c r="E223" s="420">
        <v>0</v>
      </c>
      <c r="F223" s="155">
        <v>0</v>
      </c>
      <c r="G223" s="419">
        <v>0</v>
      </c>
      <c r="H223" s="269">
        <v>963</v>
      </c>
      <c r="I223" s="15">
        <v>1655</v>
      </c>
      <c r="J223" s="331">
        <v>0.58187311178247736</v>
      </c>
      <c r="K223" s="427">
        <v>0.58213305512199442</v>
      </c>
      <c r="L223" s="434">
        <v>0.64809088699999995</v>
      </c>
      <c r="M223" s="14">
        <f>Lisäosat[[#This Row],[HYTE-kerroin (sis. Kulttuurihyte)]]*Lisäosat[[#This Row],[Asukasmäärä 31.12.2024]]</f>
        <v>3067.4141681709998</v>
      </c>
      <c r="N223" s="427">
        <f>Lisäosat[[#This Row],[HYTE-kerroin (sis. Kulttuurihyte)]]/$N$7</f>
        <v>1.006630624933369</v>
      </c>
      <c r="O223" s="439">
        <v>0</v>
      </c>
      <c r="P223" s="197">
        <v>25166.766701</v>
      </c>
      <c r="Q223" s="159">
        <v>0</v>
      </c>
      <c r="R223" s="159">
        <v>38738.614643487141</v>
      </c>
      <c r="S223" s="159">
        <v>98765.654362093745</v>
      </c>
      <c r="T223" s="159">
        <v>0</v>
      </c>
      <c r="U223" s="309">
        <f t="shared" si="4"/>
        <v>162671.03570658088</v>
      </c>
      <c r="V223" s="44"/>
      <c r="W223" s="44"/>
      <c r="X223" s="110"/>
      <c r="Y223" s="110"/>
      <c r="Z223" s="111"/>
    </row>
    <row r="224" spans="1:26" s="45" customFormat="1" x14ac:dyDescent="0.25">
      <c r="A224" s="127">
        <v>702</v>
      </c>
      <c r="B224" s="124" t="s">
        <v>228</v>
      </c>
      <c r="C224" s="408">
        <v>4039</v>
      </c>
      <c r="D224" s="412">
        <v>1.0883333333333334</v>
      </c>
      <c r="E224" s="420">
        <v>0</v>
      </c>
      <c r="F224" s="155">
        <v>0</v>
      </c>
      <c r="G224" s="419">
        <v>0</v>
      </c>
      <c r="H224" s="269">
        <v>1334</v>
      </c>
      <c r="I224" s="15">
        <v>1414</v>
      </c>
      <c r="J224" s="331">
        <v>0.94342291371994347</v>
      </c>
      <c r="K224" s="427">
        <v>0.94384437416862799</v>
      </c>
      <c r="L224" s="434">
        <v>0.66937436800000005</v>
      </c>
      <c r="M224" s="14">
        <f>Lisäosat[[#This Row],[HYTE-kerroin (sis. Kulttuurihyte)]]*Lisäosat[[#This Row],[Asukasmäärä 31.12.2024]]</f>
        <v>2703.6030723520003</v>
      </c>
      <c r="N224" s="427">
        <f>Lisäosat[[#This Row],[HYTE-kerroin (sis. Kulttuurihyte)]]/$N$7</f>
        <v>1.0396886484444874</v>
      </c>
      <c r="O224" s="439">
        <v>0</v>
      </c>
      <c r="P224" s="197">
        <v>442962.58265000005</v>
      </c>
      <c r="Q224" s="159">
        <v>0</v>
      </c>
      <c r="R224" s="159">
        <v>53599.355227375265</v>
      </c>
      <c r="S224" s="159">
        <v>87051.539810624818</v>
      </c>
      <c r="T224" s="159">
        <v>0</v>
      </c>
      <c r="U224" s="309">
        <f t="shared" si="4"/>
        <v>583613.47768800019</v>
      </c>
      <c r="V224" s="44"/>
      <c r="W224" s="44"/>
      <c r="X224" s="110"/>
      <c r="Y224" s="110"/>
      <c r="Z224" s="111"/>
    </row>
    <row r="225" spans="1:26" s="45" customFormat="1" x14ac:dyDescent="0.25">
      <c r="A225" s="127">
        <v>704</v>
      </c>
      <c r="B225" s="124" t="s">
        <v>229</v>
      </c>
      <c r="C225" s="408">
        <v>6418</v>
      </c>
      <c r="D225" s="412">
        <v>0</v>
      </c>
      <c r="E225" s="420">
        <v>0</v>
      </c>
      <c r="F225" s="155">
        <v>0</v>
      </c>
      <c r="G225" s="419">
        <v>0</v>
      </c>
      <c r="H225" s="269">
        <v>2009</v>
      </c>
      <c r="I225" s="15">
        <v>3070</v>
      </c>
      <c r="J225" s="331">
        <v>0.65439739413680786</v>
      </c>
      <c r="K225" s="427">
        <v>0.65468973664337626</v>
      </c>
      <c r="L225" s="434">
        <v>0.728316729</v>
      </c>
      <c r="M225" s="14">
        <f>Lisäosat[[#This Row],[HYTE-kerroin (sis. Kulttuurihyte)]]*Lisäosat[[#This Row],[Asukasmäärä 31.12.2024]]</f>
        <v>4674.336766722</v>
      </c>
      <c r="N225" s="427">
        <f>Lisäosat[[#This Row],[HYTE-kerroin (sis. Kulttuurihyte)]]/$N$7</f>
        <v>1.1312393659111846</v>
      </c>
      <c r="O225" s="439">
        <v>0.20430805553480016</v>
      </c>
      <c r="P225" s="197">
        <v>0</v>
      </c>
      <c r="Q225" s="159">
        <v>0</v>
      </c>
      <c r="R225" s="159">
        <v>59077.290140667275</v>
      </c>
      <c r="S225" s="159">
        <v>150505.8998111648</v>
      </c>
      <c r="T225" s="159">
        <v>14410.6276136416</v>
      </c>
      <c r="U225" s="309">
        <f t="shared" si="4"/>
        <v>223993.81756547367</v>
      </c>
      <c r="V225" s="44"/>
      <c r="W225" s="44"/>
      <c r="X225" s="110"/>
      <c r="Y225" s="110"/>
      <c r="Z225" s="111"/>
    </row>
    <row r="226" spans="1:26" s="45" customFormat="1" x14ac:dyDescent="0.25">
      <c r="A226" s="127">
        <v>707</v>
      </c>
      <c r="B226" s="124" t="s">
        <v>230</v>
      </c>
      <c r="C226" s="408">
        <v>1881</v>
      </c>
      <c r="D226" s="412">
        <v>1.4392333333333334</v>
      </c>
      <c r="E226" s="420">
        <v>0</v>
      </c>
      <c r="F226" s="155">
        <v>0</v>
      </c>
      <c r="G226" s="419">
        <v>0</v>
      </c>
      <c r="H226" s="269">
        <v>429</v>
      </c>
      <c r="I226" s="15">
        <v>566</v>
      </c>
      <c r="J226" s="331">
        <v>0.75795053003533563</v>
      </c>
      <c r="K226" s="427">
        <v>0.75828913339743742</v>
      </c>
      <c r="L226" s="434">
        <v>0.72378793600000002</v>
      </c>
      <c r="M226" s="14">
        <f>Lisäosat[[#This Row],[HYTE-kerroin (sis. Kulttuurihyte)]]*Lisäosat[[#This Row],[Asukasmäärä 31.12.2024]]</f>
        <v>1361.4451076160001</v>
      </c>
      <c r="N226" s="427">
        <f>Lisäosat[[#This Row],[HYTE-kerroin (sis. Kulttuurihyte)]]/$N$7</f>
        <v>1.1242051338007986</v>
      </c>
      <c r="O226" s="439">
        <v>0</v>
      </c>
      <c r="P226" s="197">
        <v>272804.33238300006</v>
      </c>
      <c r="Q226" s="159">
        <v>0</v>
      </c>
      <c r="R226" s="159">
        <v>20054.366550483352</v>
      </c>
      <c r="S226" s="159">
        <v>43836.276928961932</v>
      </c>
      <c r="T226" s="159">
        <v>0</v>
      </c>
      <c r="U226" s="309">
        <f t="shared" si="4"/>
        <v>336694.97586244531</v>
      </c>
      <c r="V226" s="44"/>
      <c r="W226" s="44"/>
      <c r="X226" s="110"/>
      <c r="Y226" s="110"/>
      <c r="Z226" s="111"/>
    </row>
    <row r="227" spans="1:26" s="45" customFormat="1" x14ac:dyDescent="0.25">
      <c r="A227" s="127">
        <v>710</v>
      </c>
      <c r="B227" s="124" t="s">
        <v>231</v>
      </c>
      <c r="C227" s="408">
        <v>27036</v>
      </c>
      <c r="D227" s="412">
        <v>0</v>
      </c>
      <c r="E227" s="420">
        <v>0</v>
      </c>
      <c r="F227" s="155">
        <v>1</v>
      </c>
      <c r="G227" s="419">
        <v>3.6987720076934457E-5</v>
      </c>
      <c r="H227" s="269">
        <v>9703</v>
      </c>
      <c r="I227" s="15">
        <v>11468</v>
      </c>
      <c r="J227" s="331">
        <v>0.84609347750261599</v>
      </c>
      <c r="K227" s="427">
        <v>0.84647145744297092</v>
      </c>
      <c r="L227" s="434">
        <v>0.53877279300000003</v>
      </c>
      <c r="M227" s="14">
        <f>Lisäosat[[#This Row],[HYTE-kerroin (sis. Kulttuurihyte)]]*Lisäosat[[#This Row],[Asukasmäärä 31.12.2024]]</f>
        <v>14566.261231548</v>
      </c>
      <c r="N227" s="427">
        <f>Lisäosat[[#This Row],[HYTE-kerroin (sis. Kulttuurihyte)]]/$N$7</f>
        <v>0.83683508624105474</v>
      </c>
      <c r="O227" s="439">
        <v>0</v>
      </c>
      <c r="P227" s="197">
        <v>0</v>
      </c>
      <c r="Q227" s="159">
        <v>0</v>
      </c>
      <c r="R227" s="159">
        <v>321765.94466739998</v>
      </c>
      <c r="S227" s="159">
        <v>469009.47940814076</v>
      </c>
      <c r="T227" s="159">
        <v>0</v>
      </c>
      <c r="U227" s="309">
        <f t="shared" si="4"/>
        <v>790775.42407554074</v>
      </c>
      <c r="V227" s="44"/>
      <c r="W227" s="44"/>
      <c r="X227" s="110"/>
      <c r="Y227" s="110"/>
      <c r="Z227" s="111"/>
    </row>
    <row r="228" spans="1:26" s="45" customFormat="1" x14ac:dyDescent="0.25">
      <c r="A228" s="127">
        <v>729</v>
      </c>
      <c r="B228" s="124" t="s">
        <v>232</v>
      </c>
      <c r="C228" s="408">
        <v>8858</v>
      </c>
      <c r="D228" s="412">
        <v>0.7809166666666667</v>
      </c>
      <c r="E228" s="420">
        <v>0</v>
      </c>
      <c r="F228" s="155">
        <v>0</v>
      </c>
      <c r="G228" s="419">
        <v>0</v>
      </c>
      <c r="H228" s="269">
        <v>2674</v>
      </c>
      <c r="I228" s="15">
        <v>2936</v>
      </c>
      <c r="J228" s="331">
        <v>0.9107629427792916</v>
      </c>
      <c r="K228" s="427">
        <v>0.9111698128615493</v>
      </c>
      <c r="L228" s="434">
        <v>0.67701283199999995</v>
      </c>
      <c r="M228" s="14">
        <f>Lisäosat[[#This Row],[HYTE-kerroin (sis. Kulttuurihyte)]]*Lisäosat[[#This Row],[Asukasmäärä 31.12.2024]]</f>
        <v>5996.9796658559999</v>
      </c>
      <c r="N228" s="427">
        <f>Lisäosat[[#This Row],[HYTE-kerroin (sis. Kulttuurihyte)]]/$N$7</f>
        <v>1.0515528976479342</v>
      </c>
      <c r="O228" s="439">
        <v>0</v>
      </c>
      <c r="P228" s="197">
        <v>464708.23360333341</v>
      </c>
      <c r="Q228" s="159">
        <v>0</v>
      </c>
      <c r="R228" s="159">
        <v>113480.25936472611</v>
      </c>
      <c r="S228" s="159">
        <v>193092.8099114848</v>
      </c>
      <c r="T228" s="159">
        <v>0</v>
      </c>
      <c r="U228" s="309">
        <f t="shared" si="4"/>
        <v>771281.30287954432</v>
      </c>
      <c r="V228" s="44"/>
      <c r="W228" s="44"/>
      <c r="X228" s="110"/>
      <c r="Y228" s="110"/>
      <c r="Z228" s="111"/>
    </row>
    <row r="229" spans="1:26" s="45" customFormat="1" x14ac:dyDescent="0.25">
      <c r="A229" s="127">
        <v>732</v>
      </c>
      <c r="B229" s="124" t="s">
        <v>233</v>
      </c>
      <c r="C229" s="408">
        <v>3285</v>
      </c>
      <c r="D229" s="412">
        <v>1.7943166666666666</v>
      </c>
      <c r="E229" s="420">
        <v>0</v>
      </c>
      <c r="F229" s="155">
        <v>3</v>
      </c>
      <c r="G229" s="419">
        <v>9.1324200913242006E-4</v>
      </c>
      <c r="H229" s="269">
        <v>1112</v>
      </c>
      <c r="I229" s="15">
        <v>1194</v>
      </c>
      <c r="J229" s="331">
        <v>0.93132328308207701</v>
      </c>
      <c r="K229" s="427">
        <v>0.93173933819696764</v>
      </c>
      <c r="L229" s="434">
        <v>0.55749708899999995</v>
      </c>
      <c r="M229" s="14">
        <f>Lisäosat[[#This Row],[HYTE-kerroin (sis. Kulttuurihyte)]]*Lisäosat[[#This Row],[Asukasmäärä 31.12.2024]]</f>
        <v>1831.3779373649998</v>
      </c>
      <c r="N229" s="427">
        <f>Lisäosat[[#This Row],[HYTE-kerroin (sis. Kulttuurihyte)]]/$N$7</f>
        <v>0.86591812098509569</v>
      </c>
      <c r="O229" s="439">
        <v>0</v>
      </c>
      <c r="P229" s="197">
        <v>1187943.3185850002</v>
      </c>
      <c r="Q229" s="159">
        <v>0</v>
      </c>
      <c r="R229" s="159">
        <v>43034.337987237166</v>
      </c>
      <c r="S229" s="159">
        <v>58967.335498749097</v>
      </c>
      <c r="T229" s="159">
        <v>0</v>
      </c>
      <c r="U229" s="309">
        <f t="shared" si="4"/>
        <v>1289944.9920709864</v>
      </c>
      <c r="V229" s="44"/>
      <c r="W229" s="44"/>
      <c r="X229" s="110"/>
      <c r="Y229" s="110"/>
      <c r="Z229" s="111"/>
    </row>
    <row r="230" spans="1:26" s="45" customFormat="1" x14ac:dyDescent="0.25">
      <c r="A230" s="127">
        <v>734</v>
      </c>
      <c r="B230" s="124" t="s">
        <v>234</v>
      </c>
      <c r="C230" s="408">
        <v>50870</v>
      </c>
      <c r="D230" s="412">
        <v>0</v>
      </c>
      <c r="E230" s="420">
        <v>0</v>
      </c>
      <c r="F230" s="155">
        <v>0</v>
      </c>
      <c r="G230" s="419">
        <v>0</v>
      </c>
      <c r="H230" s="269">
        <v>18449</v>
      </c>
      <c r="I230" s="15">
        <v>20750</v>
      </c>
      <c r="J230" s="331">
        <v>0.88910843373493975</v>
      </c>
      <c r="K230" s="427">
        <v>0.88950562998061244</v>
      </c>
      <c r="L230" s="434">
        <v>0.59908170900000002</v>
      </c>
      <c r="M230" s="14">
        <f>Lisäosat[[#This Row],[HYTE-kerroin (sis. Kulttuurihyte)]]*Lisäosat[[#This Row],[Asukasmäärä 31.12.2024]]</f>
        <v>30475.286536830001</v>
      </c>
      <c r="N230" s="427">
        <f>Lisäosat[[#This Row],[HYTE-kerroin (sis. Kulttuurihyte)]]/$N$7</f>
        <v>0.93050837037432488</v>
      </c>
      <c r="O230" s="439">
        <v>0</v>
      </c>
      <c r="P230" s="197">
        <v>0</v>
      </c>
      <c r="Q230" s="159">
        <v>0</v>
      </c>
      <c r="R230" s="159">
        <v>636203.06864341942</v>
      </c>
      <c r="S230" s="159">
        <v>981253.73740352585</v>
      </c>
      <c r="T230" s="159">
        <v>0</v>
      </c>
      <c r="U230" s="309">
        <f t="shared" si="4"/>
        <v>1617456.8060469453</v>
      </c>
      <c r="V230" s="44"/>
      <c r="W230" s="44"/>
      <c r="X230" s="110"/>
      <c r="Y230" s="110"/>
      <c r="Z230" s="111"/>
    </row>
    <row r="231" spans="1:26" s="45" customFormat="1" x14ac:dyDescent="0.25">
      <c r="A231" s="127">
        <v>738</v>
      </c>
      <c r="B231" s="124" t="s">
        <v>235</v>
      </c>
      <c r="C231" s="408">
        <v>2965</v>
      </c>
      <c r="D231" s="412">
        <v>0</v>
      </c>
      <c r="E231" s="420">
        <v>0</v>
      </c>
      <c r="F231" s="155">
        <v>0</v>
      </c>
      <c r="G231" s="419">
        <v>0</v>
      </c>
      <c r="H231" s="269">
        <v>734</v>
      </c>
      <c r="I231" s="15">
        <v>1273</v>
      </c>
      <c r="J231" s="331">
        <v>0.57659073055773757</v>
      </c>
      <c r="K231" s="427">
        <v>0.57684831407036397</v>
      </c>
      <c r="L231" s="434">
        <v>0.41708632699999998</v>
      </c>
      <c r="M231" s="14">
        <f>Lisäosat[[#This Row],[HYTE-kerroin (sis. Kulttuurihyte)]]*Lisäosat[[#This Row],[Asukasmäärä 31.12.2024]]</f>
        <v>1236.6609595549999</v>
      </c>
      <c r="N231" s="427">
        <f>Lisäosat[[#This Row],[HYTE-kerroin (sis. Kulttuurihyte)]]/$N$7</f>
        <v>0.64782868949548034</v>
      </c>
      <c r="O231" s="439">
        <v>7.734707237303888E-2</v>
      </c>
      <c r="P231" s="197">
        <v>0</v>
      </c>
      <c r="Q231" s="159">
        <v>0</v>
      </c>
      <c r="R231" s="159">
        <v>24047.594832133924</v>
      </c>
      <c r="S231" s="159">
        <v>39818.434094060474</v>
      </c>
      <c r="T231" s="159">
        <v>2520.3814247508026</v>
      </c>
      <c r="U231" s="309">
        <f t="shared" si="4"/>
        <v>66386.410350945196</v>
      </c>
      <c r="V231" s="44"/>
      <c r="W231" s="44"/>
      <c r="X231" s="110"/>
      <c r="Y231" s="110"/>
      <c r="Z231" s="111"/>
    </row>
    <row r="232" spans="1:26" s="45" customFormat="1" x14ac:dyDescent="0.25">
      <c r="A232" s="127">
        <v>739</v>
      </c>
      <c r="B232" s="124" t="s">
        <v>236</v>
      </c>
      <c r="C232" s="408">
        <v>3188</v>
      </c>
      <c r="D232" s="412">
        <v>0.60026666666666662</v>
      </c>
      <c r="E232" s="420">
        <v>0</v>
      </c>
      <c r="F232" s="155">
        <v>0</v>
      </c>
      <c r="G232" s="419">
        <v>0</v>
      </c>
      <c r="H232" s="269">
        <v>861</v>
      </c>
      <c r="I232" s="15">
        <v>1064</v>
      </c>
      <c r="J232" s="331">
        <v>0.80921052631578949</v>
      </c>
      <c r="K232" s="427">
        <v>0.80957202933478711</v>
      </c>
      <c r="L232" s="434">
        <v>0.65364066899999995</v>
      </c>
      <c r="M232" s="14">
        <f>Lisäosat[[#This Row],[HYTE-kerroin (sis. Kulttuurihyte)]]*Lisäosat[[#This Row],[Asukasmäärä 31.12.2024]]</f>
        <v>2083.8064527719998</v>
      </c>
      <c r="N232" s="427">
        <f>Lisäosat[[#This Row],[HYTE-kerroin (sis. Kulttuurihyte)]]/$N$7</f>
        <v>1.0152506821428817</v>
      </c>
      <c r="O232" s="439">
        <v>0</v>
      </c>
      <c r="P232" s="197">
        <v>128559.01595733334</v>
      </c>
      <c r="Q232" s="159">
        <v>0</v>
      </c>
      <c r="R232" s="159">
        <v>36287.673751041373</v>
      </c>
      <c r="S232" s="159">
        <v>67095.115490940341</v>
      </c>
      <c r="T232" s="159">
        <v>0</v>
      </c>
      <c r="U232" s="309">
        <f t="shared" si="4"/>
        <v>231941.80519931504</v>
      </c>
      <c r="V232" s="44"/>
      <c r="W232" s="44"/>
      <c r="X232" s="110"/>
      <c r="Y232" s="110"/>
      <c r="Z232" s="111"/>
    </row>
    <row r="233" spans="1:26" s="45" customFormat="1" x14ac:dyDescent="0.25">
      <c r="A233" s="127">
        <v>740</v>
      </c>
      <c r="B233" s="124" t="s">
        <v>237</v>
      </c>
      <c r="C233" s="408">
        <v>31460</v>
      </c>
      <c r="D233" s="412">
        <v>0.3679</v>
      </c>
      <c r="E233" s="420">
        <v>0</v>
      </c>
      <c r="F233" s="155">
        <v>1</v>
      </c>
      <c r="G233" s="419">
        <v>3.1786395422759061E-5</v>
      </c>
      <c r="H233" s="269">
        <v>11733</v>
      </c>
      <c r="I233" s="15">
        <v>11581</v>
      </c>
      <c r="J233" s="331">
        <v>1.0131249460322942</v>
      </c>
      <c r="K233" s="427">
        <v>1.013577544848921</v>
      </c>
      <c r="L233" s="434">
        <v>0.57843801100000003</v>
      </c>
      <c r="M233" s="14">
        <f>Lisäosat[[#This Row],[HYTE-kerroin (sis. Kulttuurihyte)]]*Lisäosat[[#This Row],[Asukasmäärä 31.12.2024]]</f>
        <v>18197.65982606</v>
      </c>
      <c r="N233" s="427">
        <f>Lisäosat[[#This Row],[HYTE-kerroin (sis. Kulttuurihyte)]]/$N$7</f>
        <v>0.89844407347475164</v>
      </c>
      <c r="O233" s="439">
        <v>0</v>
      </c>
      <c r="P233" s="197">
        <v>777550.32212000003</v>
      </c>
      <c r="Q233" s="159">
        <v>0</v>
      </c>
      <c r="R233" s="159">
        <v>448333.3228269156</v>
      </c>
      <c r="S233" s="159">
        <v>585934.49793292023</v>
      </c>
      <c r="T233" s="159">
        <v>0</v>
      </c>
      <c r="U233" s="309">
        <f t="shared" si="4"/>
        <v>1811818.1428798358</v>
      </c>
      <c r="V233" s="44"/>
      <c r="W233" s="44"/>
      <c r="X233" s="110"/>
      <c r="Y233" s="110"/>
      <c r="Z233" s="111"/>
    </row>
    <row r="234" spans="1:26" s="45" customFormat="1" x14ac:dyDescent="0.25">
      <c r="A234" s="127">
        <v>742</v>
      </c>
      <c r="B234" s="124" t="s">
        <v>238</v>
      </c>
      <c r="C234" s="408">
        <v>964</v>
      </c>
      <c r="D234" s="412">
        <v>1.9433833333333332</v>
      </c>
      <c r="E234" s="420">
        <v>0</v>
      </c>
      <c r="F234" s="155">
        <v>5</v>
      </c>
      <c r="G234" s="419">
        <v>5.1867219917012446E-3</v>
      </c>
      <c r="H234" s="269">
        <v>359</v>
      </c>
      <c r="I234" s="15">
        <v>374</v>
      </c>
      <c r="J234" s="331">
        <v>0.9598930481283422</v>
      </c>
      <c r="K234" s="427">
        <v>0.96032186636973749</v>
      </c>
      <c r="L234" s="434">
        <v>0.58198702000000002</v>
      </c>
      <c r="M234" s="14">
        <f>Lisäosat[[#This Row],[HYTE-kerroin (sis. Kulttuurihyte)]]*Lisäosat[[#This Row],[Asukasmäärä 31.12.2024]]</f>
        <v>561.03548727999998</v>
      </c>
      <c r="N234" s="427">
        <f>Lisäosat[[#This Row],[HYTE-kerroin (sis. Kulttuurihyte)]]/$N$7</f>
        <v>0.90395648110032611</v>
      </c>
      <c r="O234" s="439">
        <v>0</v>
      </c>
      <c r="P234" s="197">
        <v>377569.37582800002</v>
      </c>
      <c r="Q234" s="159">
        <v>0</v>
      </c>
      <c r="R234" s="159">
        <v>13016.048925276802</v>
      </c>
      <c r="S234" s="159">
        <v>18064.413210494207</v>
      </c>
      <c r="T234" s="159">
        <v>0</v>
      </c>
      <c r="U234" s="309">
        <f t="shared" si="4"/>
        <v>408649.83796377102</v>
      </c>
      <c r="V234" s="44"/>
      <c r="W234" s="44"/>
      <c r="X234" s="110"/>
      <c r="Y234" s="110"/>
      <c r="Z234" s="111"/>
    </row>
    <row r="235" spans="1:26" s="45" customFormat="1" x14ac:dyDescent="0.25">
      <c r="A235" s="127">
        <v>743</v>
      </c>
      <c r="B235" s="124" t="s">
        <v>239</v>
      </c>
      <c r="C235" s="408">
        <v>66611</v>
      </c>
      <c r="D235" s="412">
        <v>0</v>
      </c>
      <c r="E235" s="420">
        <v>0</v>
      </c>
      <c r="F235" s="155">
        <v>4</v>
      </c>
      <c r="G235" s="419">
        <v>6.0050141868460165E-5</v>
      </c>
      <c r="H235" s="269">
        <v>33610</v>
      </c>
      <c r="I235" s="15">
        <v>30110</v>
      </c>
      <c r="J235" s="331">
        <v>1.1162404516771836</v>
      </c>
      <c r="K235" s="427">
        <v>1.1167391158444007</v>
      </c>
      <c r="L235" s="434">
        <v>0.59637990200000002</v>
      </c>
      <c r="M235" s="14">
        <f>Lisäosat[[#This Row],[HYTE-kerroin (sis. Kulttuurihyte)]]*Lisäosat[[#This Row],[Asukasmäärä 31.12.2024]]</f>
        <v>39725.461652122001</v>
      </c>
      <c r="N235" s="427">
        <f>Lisäosat[[#This Row],[HYTE-kerroin (sis. Kulttuurihyte)]]/$N$7</f>
        <v>0.92631185762678581</v>
      </c>
      <c r="O235" s="439">
        <v>0.95658854805088878</v>
      </c>
      <c r="P235" s="197">
        <v>0</v>
      </c>
      <c r="Q235" s="159">
        <v>0</v>
      </c>
      <c r="R235" s="159">
        <v>1045882.7559918899</v>
      </c>
      <c r="S235" s="159">
        <v>1279094.0511458723</v>
      </c>
      <c r="T235" s="159">
        <v>700275.32431865309</v>
      </c>
      <c r="U235" s="309">
        <f t="shared" si="4"/>
        <v>3025252.1314564152</v>
      </c>
      <c r="V235" s="44"/>
      <c r="W235" s="44"/>
      <c r="X235" s="110"/>
      <c r="Y235" s="110"/>
      <c r="Z235" s="111"/>
    </row>
    <row r="236" spans="1:26" s="45" customFormat="1" x14ac:dyDescent="0.25">
      <c r="A236" s="127">
        <v>746</v>
      </c>
      <c r="B236" s="124" t="s">
        <v>240</v>
      </c>
      <c r="C236" s="408">
        <v>4603</v>
      </c>
      <c r="D236" s="412">
        <v>0.17035</v>
      </c>
      <c r="E236" s="420">
        <v>0</v>
      </c>
      <c r="F236" s="155">
        <v>1</v>
      </c>
      <c r="G236" s="419">
        <v>2.1724961981316532E-4</v>
      </c>
      <c r="H236" s="269">
        <v>2016</v>
      </c>
      <c r="I236" s="15">
        <v>1739</v>
      </c>
      <c r="J236" s="331">
        <v>1.1592869465209892</v>
      </c>
      <c r="K236" s="427">
        <v>1.1598048410829396</v>
      </c>
      <c r="L236" s="434">
        <v>0.56885205299999997</v>
      </c>
      <c r="M236" s="14">
        <f>Lisäosat[[#This Row],[HYTE-kerroin (sis. Kulttuurihyte)]]*Lisäosat[[#This Row],[Asukasmäärä 31.12.2024]]</f>
        <v>2618.4259999589999</v>
      </c>
      <c r="N236" s="427">
        <f>Lisäosat[[#This Row],[HYTE-kerroin (sis. Kulttuurihyte)]]/$N$7</f>
        <v>0.88355492893394116</v>
      </c>
      <c r="O236" s="439">
        <v>0</v>
      </c>
      <c r="P236" s="197">
        <v>52677.252139000004</v>
      </c>
      <c r="Q236" s="159">
        <v>0</v>
      </c>
      <c r="R236" s="159">
        <v>75060.458470077079</v>
      </c>
      <c r="S236" s="159">
        <v>84308.979194313171</v>
      </c>
      <c r="T236" s="159">
        <v>0</v>
      </c>
      <c r="U236" s="309">
        <f t="shared" si="4"/>
        <v>212046.68980339024</v>
      </c>
      <c r="V236" s="44"/>
      <c r="W236" s="44"/>
      <c r="X236" s="110"/>
      <c r="Y236" s="110"/>
      <c r="Z236" s="111"/>
    </row>
    <row r="237" spans="1:26" s="45" customFormat="1" x14ac:dyDescent="0.25">
      <c r="A237" s="127">
        <v>747</v>
      </c>
      <c r="B237" s="124" t="s">
        <v>241</v>
      </c>
      <c r="C237" s="408">
        <v>1264</v>
      </c>
      <c r="D237" s="412">
        <v>1.2231166666666669</v>
      </c>
      <c r="E237" s="420">
        <v>0</v>
      </c>
      <c r="F237" s="155">
        <v>0</v>
      </c>
      <c r="G237" s="419">
        <v>0</v>
      </c>
      <c r="H237" s="269">
        <v>348</v>
      </c>
      <c r="I237" s="15">
        <v>436</v>
      </c>
      <c r="J237" s="331">
        <v>0.79816513761467889</v>
      </c>
      <c r="K237" s="427">
        <v>0.79852170626711605</v>
      </c>
      <c r="L237" s="434">
        <v>0.46187593700000001</v>
      </c>
      <c r="M237" s="14">
        <f>Lisäosat[[#This Row],[HYTE-kerroin (sis. Kulttuurihyte)]]*Lisäosat[[#This Row],[Asukasmäärä 31.12.2024]]</f>
        <v>583.811184368</v>
      </c>
      <c r="N237" s="427">
        <f>Lisäosat[[#This Row],[HYTE-kerroin (sis. Kulttuurihyte)]]/$N$7</f>
        <v>0.71739700778109439</v>
      </c>
      <c r="O237" s="439">
        <v>0</v>
      </c>
      <c r="P237" s="197">
        <v>155792.38165600004</v>
      </c>
      <c r="Q237" s="159">
        <v>0</v>
      </c>
      <c r="R237" s="159">
        <v>14191.200000306184</v>
      </c>
      <c r="S237" s="159">
        <v>18797.752923725839</v>
      </c>
      <c r="T237" s="159">
        <v>0</v>
      </c>
      <c r="U237" s="309">
        <f t="shared" si="4"/>
        <v>188781.33458003207</v>
      </c>
      <c r="V237" s="44"/>
      <c r="W237" s="44"/>
      <c r="X237" s="110"/>
      <c r="Y237" s="110"/>
      <c r="Z237" s="111"/>
    </row>
    <row r="238" spans="1:26" s="45" customFormat="1" x14ac:dyDescent="0.25">
      <c r="A238" s="127">
        <v>748</v>
      </c>
      <c r="B238" s="124" t="s">
        <v>242</v>
      </c>
      <c r="C238" s="408">
        <v>4804</v>
      </c>
      <c r="D238" s="412">
        <v>0.54026666666666667</v>
      </c>
      <c r="E238" s="420">
        <v>0</v>
      </c>
      <c r="F238" s="155">
        <v>0</v>
      </c>
      <c r="G238" s="419">
        <v>0</v>
      </c>
      <c r="H238" s="269">
        <v>1618</v>
      </c>
      <c r="I238" s="15">
        <v>1749</v>
      </c>
      <c r="J238" s="331">
        <v>0.9251000571755289</v>
      </c>
      <c r="K238" s="427">
        <v>0.92551333215486764</v>
      </c>
      <c r="L238" s="434">
        <v>0.56610228600000001</v>
      </c>
      <c r="M238" s="14">
        <f>Lisäosat[[#This Row],[HYTE-kerroin (sis. Kulttuurihyte)]]*Lisäosat[[#This Row],[Asukasmäärä 31.12.2024]]</f>
        <v>2719.5553819440001</v>
      </c>
      <c r="N238" s="427">
        <f>Lisäosat[[#This Row],[HYTE-kerroin (sis. Kulttuurihyte)]]/$N$7</f>
        <v>0.87928392354078688</v>
      </c>
      <c r="O238" s="439">
        <v>0</v>
      </c>
      <c r="P238" s="197">
        <v>174361.73085866668</v>
      </c>
      <c r="Q238" s="159">
        <v>0</v>
      </c>
      <c r="R238" s="159">
        <v>62513.094630268104</v>
      </c>
      <c r="S238" s="159">
        <v>87565.177750942457</v>
      </c>
      <c r="T238" s="159">
        <v>0</v>
      </c>
      <c r="U238" s="309">
        <f t="shared" si="4"/>
        <v>324440.00323987723</v>
      </c>
      <c r="V238" s="44"/>
      <c r="W238" s="44"/>
      <c r="X238" s="110"/>
      <c r="Y238" s="110"/>
      <c r="Z238" s="111"/>
    </row>
    <row r="239" spans="1:26" s="45" customFormat="1" x14ac:dyDescent="0.25">
      <c r="A239" s="127">
        <v>749</v>
      </c>
      <c r="B239" s="124" t="s">
        <v>243</v>
      </c>
      <c r="C239" s="408">
        <v>21269</v>
      </c>
      <c r="D239" s="412">
        <v>0</v>
      </c>
      <c r="E239" s="420">
        <v>0</v>
      </c>
      <c r="F239" s="155">
        <v>1</v>
      </c>
      <c r="G239" s="419">
        <v>4.7016784992242228E-5</v>
      </c>
      <c r="H239" s="269">
        <v>7145</v>
      </c>
      <c r="I239" s="15">
        <v>9107</v>
      </c>
      <c r="J239" s="331">
        <v>0.78456132645217969</v>
      </c>
      <c r="K239" s="427">
        <v>0.78491181780007724</v>
      </c>
      <c r="L239" s="434">
        <v>0.62198434599999997</v>
      </c>
      <c r="M239" s="14">
        <f>Lisäosat[[#This Row],[HYTE-kerroin (sis. Kulttuurihyte)]]*Lisäosat[[#This Row],[Asukasmäärä 31.12.2024]]</f>
        <v>13228.985055073999</v>
      </c>
      <c r="N239" s="427">
        <f>Lisäosat[[#This Row],[HYTE-kerroin (sis. Kulttuurihyte)]]/$N$7</f>
        <v>0.96608130660654201</v>
      </c>
      <c r="O239" s="439">
        <v>0</v>
      </c>
      <c r="P239" s="197">
        <v>0</v>
      </c>
      <c r="Q239" s="159">
        <v>0</v>
      </c>
      <c r="R239" s="159">
        <v>234721.7097062252</v>
      </c>
      <c r="S239" s="159">
        <v>425951.40202074742</v>
      </c>
      <c r="T239" s="159">
        <v>0</v>
      </c>
      <c r="U239" s="309">
        <f t="shared" si="4"/>
        <v>660673.11172697262</v>
      </c>
      <c r="V239" s="44"/>
      <c r="W239" s="44"/>
      <c r="X239" s="110"/>
      <c r="Y239" s="110"/>
      <c r="Z239" s="111"/>
    </row>
    <row r="240" spans="1:26" s="45" customFormat="1" x14ac:dyDescent="0.25">
      <c r="A240" s="127">
        <v>751</v>
      </c>
      <c r="B240" s="124" t="s">
        <v>244</v>
      </c>
      <c r="C240" s="408">
        <v>2778</v>
      </c>
      <c r="D240" s="412">
        <v>0.79239999999999999</v>
      </c>
      <c r="E240" s="420">
        <v>0</v>
      </c>
      <c r="F240" s="155">
        <v>0</v>
      </c>
      <c r="G240" s="419">
        <v>0</v>
      </c>
      <c r="H240" s="269">
        <v>576</v>
      </c>
      <c r="I240" s="15">
        <v>980</v>
      </c>
      <c r="J240" s="331">
        <v>0.58775510204081638</v>
      </c>
      <c r="K240" s="427">
        <v>0.58801767307382857</v>
      </c>
      <c r="L240" s="434">
        <v>0.59607982900000001</v>
      </c>
      <c r="M240" s="14">
        <f>Lisäosat[[#This Row],[HYTE-kerroin (sis. Kulttuurihyte)]]*Lisäosat[[#This Row],[Asukasmäärä 31.12.2024]]</f>
        <v>1655.9097649620001</v>
      </c>
      <c r="N240" s="427">
        <f>Lisäosat[[#This Row],[HYTE-kerroin (sis. Kulttuurihyte)]]/$N$7</f>
        <v>0.9258457769001861</v>
      </c>
      <c r="O240" s="439">
        <v>0</v>
      </c>
      <c r="P240" s="197">
        <v>147882.47409599999</v>
      </c>
      <c r="Q240" s="159">
        <v>0</v>
      </c>
      <c r="R240" s="159">
        <v>22967.194126935286</v>
      </c>
      <c r="S240" s="159">
        <v>53317.551049381305</v>
      </c>
      <c r="T240" s="159">
        <v>0</v>
      </c>
      <c r="U240" s="309">
        <f t="shared" si="4"/>
        <v>224167.21927231661</v>
      </c>
      <c r="V240" s="44"/>
      <c r="W240" s="44"/>
      <c r="X240" s="110"/>
      <c r="Y240" s="110"/>
      <c r="Z240" s="111"/>
    </row>
    <row r="241" spans="1:26" s="45" customFormat="1" x14ac:dyDescent="0.25">
      <c r="A241" s="127">
        <v>753</v>
      </c>
      <c r="B241" s="124" t="s">
        <v>245</v>
      </c>
      <c r="C241" s="408">
        <v>22826</v>
      </c>
      <c r="D241" s="412">
        <v>0</v>
      </c>
      <c r="E241" s="420">
        <v>0</v>
      </c>
      <c r="F241" s="155">
        <v>2</v>
      </c>
      <c r="G241" s="419">
        <v>8.7619381407167272E-5</v>
      </c>
      <c r="H241" s="269">
        <v>6920</v>
      </c>
      <c r="I241" s="15">
        <v>11132</v>
      </c>
      <c r="J241" s="331">
        <v>0.62163133309378371</v>
      </c>
      <c r="K241" s="427">
        <v>0.62190903783971685</v>
      </c>
      <c r="L241" s="434">
        <v>0.58849122300000001</v>
      </c>
      <c r="M241" s="14">
        <f>Lisäosat[[#This Row],[HYTE-kerroin (sis. Kulttuurihyte)]]*Lisäosat[[#This Row],[Asukasmäärä 31.12.2024]]</f>
        <v>13432.900656198</v>
      </c>
      <c r="N241" s="427">
        <f>Lisäosat[[#This Row],[HYTE-kerroin (sis. Kulttuurihyte)]]/$N$7</f>
        <v>0.91405896836239975</v>
      </c>
      <c r="O241" s="439">
        <v>0.94675947074863342</v>
      </c>
      <c r="P241" s="197">
        <v>0</v>
      </c>
      <c r="Q241" s="159">
        <v>0</v>
      </c>
      <c r="R241" s="159">
        <v>199591.48151007504</v>
      </c>
      <c r="S241" s="159">
        <v>432517.14654544607</v>
      </c>
      <c r="T241" s="159">
        <v>237501.94115559832</v>
      </c>
      <c r="U241" s="309">
        <f t="shared" si="4"/>
        <v>869610.56921111932</v>
      </c>
      <c r="V241" s="44"/>
      <c r="W241" s="44"/>
      <c r="X241" s="110"/>
      <c r="Y241" s="110"/>
      <c r="Z241" s="111"/>
    </row>
    <row r="242" spans="1:26" s="45" customFormat="1" x14ac:dyDescent="0.25">
      <c r="A242" s="127">
        <v>755</v>
      </c>
      <c r="B242" s="124" t="s">
        <v>246</v>
      </c>
      <c r="C242" s="408">
        <v>6182</v>
      </c>
      <c r="D242" s="412">
        <v>0</v>
      </c>
      <c r="E242" s="420">
        <v>0</v>
      </c>
      <c r="F242" s="155">
        <v>0</v>
      </c>
      <c r="G242" s="419">
        <v>0</v>
      </c>
      <c r="H242" s="269">
        <v>1288</v>
      </c>
      <c r="I242" s="15">
        <v>2952</v>
      </c>
      <c r="J242" s="331">
        <v>0.43631436314363142</v>
      </c>
      <c r="K242" s="427">
        <v>0.43650928023180446</v>
      </c>
      <c r="L242" s="434">
        <v>0.71240353700000003</v>
      </c>
      <c r="M242" s="14">
        <f>Lisäosat[[#This Row],[HYTE-kerroin (sis. Kulttuurihyte)]]*Lisäosat[[#This Row],[Asukasmäärä 31.12.2024]]</f>
        <v>4404.0786657340004</v>
      </c>
      <c r="N242" s="427">
        <f>Lisäosat[[#This Row],[HYTE-kerroin (sis. Kulttuurihyte)]]/$N$7</f>
        <v>1.1065226066896579</v>
      </c>
      <c r="O242" s="439">
        <v>0</v>
      </c>
      <c r="P242" s="197">
        <v>0</v>
      </c>
      <c r="Q242" s="159">
        <v>0</v>
      </c>
      <c r="R242" s="159">
        <v>37940.915207725797</v>
      </c>
      <c r="S242" s="159">
        <v>141804.03670193479</v>
      </c>
      <c r="T242" s="159">
        <v>0</v>
      </c>
      <c r="U242" s="309">
        <f t="shared" si="4"/>
        <v>179744.95190966059</v>
      </c>
      <c r="V242" s="44"/>
      <c r="W242" s="44"/>
      <c r="X242" s="110"/>
      <c r="Y242" s="110"/>
      <c r="Z242" s="111"/>
    </row>
    <row r="243" spans="1:26" s="45" customFormat="1" x14ac:dyDescent="0.25">
      <c r="A243" s="127">
        <v>758</v>
      </c>
      <c r="B243" s="124" t="s">
        <v>247</v>
      </c>
      <c r="C243" s="408">
        <v>8127</v>
      </c>
      <c r="D243" s="412">
        <v>1.4546833333333333</v>
      </c>
      <c r="E243" s="420">
        <v>1</v>
      </c>
      <c r="F243" s="155">
        <v>129</v>
      </c>
      <c r="G243" s="419">
        <v>1.5873015873015872E-2</v>
      </c>
      <c r="H243" s="269">
        <v>3822</v>
      </c>
      <c r="I243" s="15">
        <v>3579</v>
      </c>
      <c r="J243" s="331">
        <v>1.0678960603520538</v>
      </c>
      <c r="K243" s="427">
        <v>1.0683731273664321</v>
      </c>
      <c r="L243" s="434">
        <v>0.60398344699999995</v>
      </c>
      <c r="M243" s="14">
        <f>Lisäosat[[#This Row],[HYTE-kerroin (sis. Kulttuurihyte)]]*Lisäosat[[#This Row],[Asukasmäärä 31.12.2024]]</f>
        <v>4908.573473769</v>
      </c>
      <c r="N243" s="427">
        <f>Lisäosat[[#This Row],[HYTE-kerroin (sis. Kulttuurihyte)]]/$N$7</f>
        <v>0.93812186978494005</v>
      </c>
      <c r="O243" s="439">
        <v>0</v>
      </c>
      <c r="P243" s="197">
        <v>1191324.2478165003</v>
      </c>
      <c r="Q243" s="159">
        <v>126703.8</v>
      </c>
      <c r="R243" s="159">
        <v>122078.31778986433</v>
      </c>
      <c r="S243" s="159">
        <v>158047.93371293598</v>
      </c>
      <c r="T243" s="159">
        <v>0</v>
      </c>
      <c r="U243" s="309">
        <f t="shared" si="4"/>
        <v>1598154.2993193006</v>
      </c>
      <c r="V243" s="44"/>
      <c r="W243" s="44"/>
      <c r="X243" s="110"/>
      <c r="Y243" s="110"/>
      <c r="Z243" s="111"/>
    </row>
    <row r="244" spans="1:26" s="45" customFormat="1" x14ac:dyDescent="0.25">
      <c r="A244" s="127">
        <v>759</v>
      </c>
      <c r="B244" s="124" t="s">
        <v>248</v>
      </c>
      <c r="C244" s="408">
        <v>1800</v>
      </c>
      <c r="D244" s="412">
        <v>1.1890000000000001</v>
      </c>
      <c r="E244" s="420">
        <v>0</v>
      </c>
      <c r="F244" s="155">
        <v>0</v>
      </c>
      <c r="G244" s="419">
        <v>0</v>
      </c>
      <c r="H244" s="269">
        <v>647</v>
      </c>
      <c r="I244" s="15">
        <v>660</v>
      </c>
      <c r="J244" s="331">
        <v>0.98030303030303034</v>
      </c>
      <c r="K244" s="427">
        <v>0.98074096640675423</v>
      </c>
      <c r="L244" s="434">
        <v>0.56088097100000001</v>
      </c>
      <c r="M244" s="14">
        <f>Lisäosat[[#This Row],[HYTE-kerroin (sis. Kulttuurihyte)]]*Lisäosat[[#This Row],[Asukasmäärä 31.12.2024]]</f>
        <v>1009.5857478</v>
      </c>
      <c r="N244" s="427">
        <f>Lisäosat[[#This Row],[HYTE-kerroin (sis. Kulttuurihyte)]]/$N$7</f>
        <v>0.87117404931349507</v>
      </c>
      <c r="O244" s="439">
        <v>0</v>
      </c>
      <c r="P244" s="197">
        <v>215667.95400000003</v>
      </c>
      <c r="Q244" s="159">
        <v>0</v>
      </c>
      <c r="R244" s="159">
        <v>24820.592377822137</v>
      </c>
      <c r="S244" s="159">
        <v>32506.988476083756</v>
      </c>
      <c r="T244" s="159">
        <v>0</v>
      </c>
      <c r="U244" s="309">
        <f t="shared" si="4"/>
        <v>272995.53485390591</v>
      </c>
      <c r="V244" s="44"/>
      <c r="W244" s="44"/>
      <c r="X244" s="110"/>
      <c r="Y244" s="110"/>
      <c r="Z244" s="111"/>
    </row>
    <row r="245" spans="1:26" s="45" customFormat="1" x14ac:dyDescent="0.25">
      <c r="A245" s="127">
        <v>761</v>
      </c>
      <c r="B245" s="124" t="s">
        <v>249</v>
      </c>
      <c r="C245" s="408">
        <v>8429</v>
      </c>
      <c r="D245" s="412">
        <v>0</v>
      </c>
      <c r="E245" s="420">
        <v>0</v>
      </c>
      <c r="F245" s="155">
        <v>0</v>
      </c>
      <c r="G245" s="419">
        <v>0</v>
      </c>
      <c r="H245" s="269">
        <v>2706</v>
      </c>
      <c r="I245" s="15">
        <v>3178</v>
      </c>
      <c r="J245" s="331">
        <v>0.8514789175582127</v>
      </c>
      <c r="K245" s="427">
        <v>0.85185930336549032</v>
      </c>
      <c r="L245" s="434">
        <v>0.55181841099999995</v>
      </c>
      <c r="M245" s="14">
        <f>Lisäosat[[#This Row],[HYTE-kerroin (sis. Kulttuurihyte)]]*Lisäosat[[#This Row],[Asukasmäärä 31.12.2024]]</f>
        <v>4651.2773863189996</v>
      </c>
      <c r="N245" s="427">
        <f>Lisäosat[[#This Row],[HYTE-kerroin (sis. Kulttuurihyte)]]/$N$7</f>
        <v>0.85709785935420602</v>
      </c>
      <c r="O245" s="439">
        <v>0</v>
      </c>
      <c r="P245" s="197">
        <v>0</v>
      </c>
      <c r="Q245" s="159">
        <v>0</v>
      </c>
      <c r="R245" s="159">
        <v>100955.32827703211</v>
      </c>
      <c r="S245" s="159">
        <v>149763.42596517457</v>
      </c>
      <c r="T245" s="159">
        <v>0</v>
      </c>
      <c r="U245" s="309">
        <f t="shared" si="4"/>
        <v>250718.75424220669</v>
      </c>
      <c r="V245" s="44"/>
      <c r="W245" s="44"/>
      <c r="X245" s="110"/>
      <c r="Y245" s="110"/>
      <c r="Z245" s="111"/>
    </row>
    <row r="246" spans="1:26" s="45" customFormat="1" x14ac:dyDescent="0.25">
      <c r="A246" s="127">
        <v>762</v>
      </c>
      <c r="B246" s="124" t="s">
        <v>250</v>
      </c>
      <c r="C246" s="408">
        <v>3570</v>
      </c>
      <c r="D246" s="412">
        <v>1.0705166666666668</v>
      </c>
      <c r="E246" s="420">
        <v>0</v>
      </c>
      <c r="F246" s="155">
        <v>0</v>
      </c>
      <c r="G246" s="419">
        <v>0</v>
      </c>
      <c r="H246" s="269">
        <v>1054</v>
      </c>
      <c r="I246" s="15">
        <v>1243</v>
      </c>
      <c r="J246" s="331">
        <v>0.84794851166532581</v>
      </c>
      <c r="K246" s="427">
        <v>0.8483273203151801</v>
      </c>
      <c r="L246" s="434">
        <v>0.56071480699999998</v>
      </c>
      <c r="M246" s="14">
        <f>Lisäosat[[#This Row],[HYTE-kerroin (sis. Kulttuurihyte)]]*Lisäosat[[#This Row],[Asukasmäärä 31.12.2024]]</f>
        <v>2001.7518609899998</v>
      </c>
      <c r="N246" s="427">
        <f>Lisäosat[[#This Row],[HYTE-kerroin (sis. Kulttuurihyte)]]/$N$7</f>
        <v>0.87091595932254384</v>
      </c>
      <c r="O246" s="439">
        <v>0</v>
      </c>
      <c r="P246" s="197">
        <v>385117.19326500007</v>
      </c>
      <c r="Q246" s="159">
        <v>0</v>
      </c>
      <c r="R246" s="159">
        <v>42581.111181364213</v>
      </c>
      <c r="S246" s="159">
        <v>64453.093577220112</v>
      </c>
      <c r="T246" s="159">
        <v>0</v>
      </c>
      <c r="U246" s="309">
        <f t="shared" si="4"/>
        <v>492151.39802358439</v>
      </c>
      <c r="V246" s="44"/>
      <c r="W246" s="44"/>
      <c r="X246" s="110"/>
      <c r="Y246" s="110"/>
      <c r="Z246" s="111"/>
    </row>
    <row r="247" spans="1:26" s="45" customFormat="1" x14ac:dyDescent="0.25">
      <c r="A247" s="127">
        <v>765</v>
      </c>
      <c r="B247" s="124" t="s">
        <v>251</v>
      </c>
      <c r="C247" s="408">
        <v>10185</v>
      </c>
      <c r="D247" s="412">
        <v>0.59563333333333335</v>
      </c>
      <c r="E247" s="420">
        <v>0</v>
      </c>
      <c r="F247" s="155">
        <v>0</v>
      </c>
      <c r="G247" s="419">
        <v>0</v>
      </c>
      <c r="H247" s="269">
        <v>4730</v>
      </c>
      <c r="I247" s="15">
        <v>4379</v>
      </c>
      <c r="J247" s="331">
        <v>1.080155286595113</v>
      </c>
      <c r="K247" s="427">
        <v>1.0806378302402979</v>
      </c>
      <c r="L247" s="434">
        <v>0.60381488999999999</v>
      </c>
      <c r="M247" s="14">
        <f>Lisäosat[[#This Row],[HYTE-kerroin (sis. Kulttuurihyte)]]*Lisäosat[[#This Row],[Asukasmäärä 31.12.2024]]</f>
        <v>6149.8546546500002</v>
      </c>
      <c r="N247" s="427">
        <f>Lisäosat[[#This Row],[HYTE-kerroin (sis. Kulttuurihyte)]]/$N$7</f>
        <v>0.93786006292783042</v>
      </c>
      <c r="O247" s="439">
        <v>0</v>
      </c>
      <c r="P247" s="197">
        <v>407549.18309000001</v>
      </c>
      <c r="Q247" s="159">
        <v>0</v>
      </c>
      <c r="R247" s="159">
        <v>154748.52599202393</v>
      </c>
      <c r="S247" s="159">
        <v>198015.13127927063</v>
      </c>
      <c r="T247" s="159">
        <v>0</v>
      </c>
      <c r="U247" s="309">
        <f t="shared" si="4"/>
        <v>760312.84036129457</v>
      </c>
      <c r="V247" s="44"/>
      <c r="W247" s="44"/>
      <c r="X247" s="110"/>
      <c r="Y247" s="110"/>
      <c r="Z247" s="111"/>
    </row>
    <row r="248" spans="1:26" s="45" customFormat="1" x14ac:dyDescent="0.25">
      <c r="A248" s="127">
        <v>768</v>
      </c>
      <c r="B248" s="124" t="s">
        <v>252</v>
      </c>
      <c r="C248" s="408">
        <v>2361</v>
      </c>
      <c r="D248" s="412">
        <v>1.2305166666666667</v>
      </c>
      <c r="E248" s="420">
        <v>0</v>
      </c>
      <c r="F248" s="155">
        <v>0</v>
      </c>
      <c r="G248" s="419">
        <v>0</v>
      </c>
      <c r="H248" s="269">
        <v>673</v>
      </c>
      <c r="I248" s="15">
        <v>774</v>
      </c>
      <c r="J248" s="331">
        <v>0.86950904392764861</v>
      </c>
      <c r="K248" s="427">
        <v>0.86989748443132908</v>
      </c>
      <c r="L248" s="434">
        <v>0.55751444100000003</v>
      </c>
      <c r="M248" s="14">
        <f>Lisäosat[[#This Row],[HYTE-kerroin (sis. Kulttuurihyte)]]*Lisäosat[[#This Row],[Asukasmäärä 31.12.2024]]</f>
        <v>1316.2915952010001</v>
      </c>
      <c r="N248" s="427">
        <f>Lisäosat[[#This Row],[HYTE-kerroin (sis. Kulttuurihyte)]]/$N$7</f>
        <v>0.86594507253611153</v>
      </c>
      <c r="O248" s="439">
        <v>0</v>
      </c>
      <c r="P248" s="197">
        <v>292762.02738450002</v>
      </c>
      <c r="Q248" s="159">
        <v>0</v>
      </c>
      <c r="R248" s="159">
        <v>28876.821128037693</v>
      </c>
      <c r="S248" s="159">
        <v>42382.408636023356</v>
      </c>
      <c r="T248" s="159">
        <v>0</v>
      </c>
      <c r="U248" s="309">
        <f t="shared" si="4"/>
        <v>364021.25714856107</v>
      </c>
      <c r="V248" s="44"/>
      <c r="W248" s="44"/>
      <c r="X248" s="110"/>
      <c r="Y248" s="110"/>
      <c r="Z248" s="111"/>
    </row>
    <row r="249" spans="1:26" s="45" customFormat="1" x14ac:dyDescent="0.25">
      <c r="A249" s="127">
        <v>777</v>
      </c>
      <c r="B249" s="124" t="s">
        <v>253</v>
      </c>
      <c r="C249" s="408">
        <v>7038</v>
      </c>
      <c r="D249" s="412">
        <v>1.4814499999999999</v>
      </c>
      <c r="E249" s="420">
        <v>0</v>
      </c>
      <c r="F249" s="155">
        <v>0</v>
      </c>
      <c r="G249" s="419">
        <v>0</v>
      </c>
      <c r="H249" s="269">
        <v>2054</v>
      </c>
      <c r="I249" s="15">
        <v>2311</v>
      </c>
      <c r="J249" s="331">
        <v>0.88879273041973172</v>
      </c>
      <c r="K249" s="427">
        <v>0.88918978562954565</v>
      </c>
      <c r="L249" s="434">
        <v>0.57653184199999996</v>
      </c>
      <c r="M249" s="14">
        <f>Lisäosat[[#This Row],[HYTE-kerroin (sis. Kulttuurihyte)]]*Lisäosat[[#This Row],[Asukasmäärä 31.12.2024]]</f>
        <v>4057.6311039959996</v>
      </c>
      <c r="N249" s="427">
        <f>Lisäosat[[#This Row],[HYTE-kerroin (sis. Kulttuurihyte)]]/$N$7</f>
        <v>0.89548336513864035</v>
      </c>
      <c r="O249" s="439">
        <v>0</v>
      </c>
      <c r="P249" s="197">
        <v>1050672.8727269999</v>
      </c>
      <c r="Q249" s="159">
        <v>0</v>
      </c>
      <c r="R249" s="159">
        <v>87989.135020326037</v>
      </c>
      <c r="S249" s="159">
        <v>130648.99918132242</v>
      </c>
      <c r="T249" s="159">
        <v>0</v>
      </c>
      <c r="U249" s="309">
        <f t="shared" si="4"/>
        <v>1269311.0069286486</v>
      </c>
      <c r="V249" s="44"/>
      <c r="W249" s="44"/>
      <c r="X249" s="110"/>
      <c r="Y249" s="110"/>
      <c r="Z249" s="111"/>
    </row>
    <row r="250" spans="1:26" s="45" customFormat="1" x14ac:dyDescent="0.25">
      <c r="A250" s="127">
        <v>778</v>
      </c>
      <c r="B250" s="124" t="s">
        <v>254</v>
      </c>
      <c r="C250" s="408">
        <v>6632</v>
      </c>
      <c r="D250" s="412">
        <v>0.39226666666666665</v>
      </c>
      <c r="E250" s="420">
        <v>0</v>
      </c>
      <c r="F250" s="155">
        <v>0</v>
      </c>
      <c r="G250" s="419">
        <v>0</v>
      </c>
      <c r="H250" s="269">
        <v>2280</v>
      </c>
      <c r="I250" s="15">
        <v>2439</v>
      </c>
      <c r="J250" s="331">
        <v>0.93480934809348093</v>
      </c>
      <c r="K250" s="427">
        <v>0.93522696055715171</v>
      </c>
      <c r="L250" s="434">
        <v>0.50666675299999997</v>
      </c>
      <c r="M250" s="14">
        <f>Lisäosat[[#This Row],[HYTE-kerroin (sis. Kulttuurihyte)]]*Lisäosat[[#This Row],[Asukasmäärä 31.12.2024]]</f>
        <v>3360.2139058959997</v>
      </c>
      <c r="N250" s="427">
        <f>Lisäosat[[#This Row],[HYTE-kerroin (sis. Kulttuurihyte)]]/$N$7</f>
        <v>0.78696719925541991</v>
      </c>
      <c r="O250" s="439">
        <v>0</v>
      </c>
      <c r="P250" s="197">
        <v>174769.61198933332</v>
      </c>
      <c r="Q250" s="159">
        <v>0</v>
      </c>
      <c r="R250" s="159">
        <v>87206.098345955324</v>
      </c>
      <c r="S250" s="159">
        <v>108193.32082902611</v>
      </c>
      <c r="T250" s="159">
        <v>0</v>
      </c>
      <c r="U250" s="309">
        <f t="shared" si="4"/>
        <v>370169.03116431477</v>
      </c>
      <c r="V250" s="44"/>
      <c r="W250" s="44"/>
      <c r="X250" s="110"/>
      <c r="Y250" s="110"/>
      <c r="Z250" s="111"/>
    </row>
    <row r="251" spans="1:26" s="45" customFormat="1" x14ac:dyDescent="0.25">
      <c r="A251" s="127">
        <v>781</v>
      </c>
      <c r="B251" s="124" t="s">
        <v>255</v>
      </c>
      <c r="C251" s="408">
        <v>3428</v>
      </c>
      <c r="D251" s="412">
        <v>1.0842833333333333</v>
      </c>
      <c r="E251" s="420">
        <v>0</v>
      </c>
      <c r="F251" s="155">
        <v>1</v>
      </c>
      <c r="G251" s="419">
        <v>2.9171528588098014E-4</v>
      </c>
      <c r="H251" s="269">
        <v>940</v>
      </c>
      <c r="I251" s="15">
        <v>1118</v>
      </c>
      <c r="J251" s="331">
        <v>0.84078711985688726</v>
      </c>
      <c r="K251" s="427">
        <v>0.84116272925923452</v>
      </c>
      <c r="L251" s="434">
        <v>0.60518908900000001</v>
      </c>
      <c r="M251" s="14">
        <f>Lisäosat[[#This Row],[HYTE-kerroin (sis. Kulttuurihyte)]]*Lisäosat[[#This Row],[Asukasmäärä 31.12.2024]]</f>
        <v>2074.588197092</v>
      </c>
      <c r="N251" s="427">
        <f>Lisäosat[[#This Row],[HYTE-kerroin (sis. Kulttuurihyte)]]/$N$7</f>
        <v>0.93999450244225735</v>
      </c>
      <c r="O251" s="439">
        <v>0</v>
      </c>
      <c r="P251" s="197">
        <v>374554.35758199997</v>
      </c>
      <c r="Q251" s="159">
        <v>0</v>
      </c>
      <c r="R251" s="159">
        <v>40542.092052763219</v>
      </c>
      <c r="S251" s="159">
        <v>66798.302930132762</v>
      </c>
      <c r="T251" s="159">
        <v>0</v>
      </c>
      <c r="U251" s="309">
        <f t="shared" si="4"/>
        <v>481894.75256489596</v>
      </c>
      <c r="V251" s="44"/>
      <c r="W251" s="44"/>
      <c r="X251" s="110"/>
      <c r="Y251" s="110"/>
      <c r="Z251" s="111"/>
    </row>
    <row r="252" spans="1:26" s="45" customFormat="1" x14ac:dyDescent="0.25">
      <c r="A252" s="127">
        <v>783</v>
      </c>
      <c r="B252" s="124" t="s">
        <v>256</v>
      </c>
      <c r="C252" s="408">
        <v>6256</v>
      </c>
      <c r="D252" s="412">
        <v>0</v>
      </c>
      <c r="E252" s="420">
        <v>0</v>
      </c>
      <c r="F252" s="155">
        <v>0</v>
      </c>
      <c r="G252" s="419">
        <v>0</v>
      </c>
      <c r="H252" s="269">
        <v>3118</v>
      </c>
      <c r="I252" s="15">
        <v>2587</v>
      </c>
      <c r="J252" s="331">
        <v>1.2052570545032857</v>
      </c>
      <c r="K252" s="427">
        <v>1.2057954855415656</v>
      </c>
      <c r="L252" s="434">
        <v>0.46333960899999999</v>
      </c>
      <c r="M252" s="14">
        <f>Lisäosat[[#This Row],[HYTE-kerroin (sis. Kulttuurihyte)]]*Lisäosat[[#This Row],[Asukasmäärä 31.12.2024]]</f>
        <v>2898.6525939039998</v>
      </c>
      <c r="N252" s="427">
        <f>Lisäosat[[#This Row],[HYTE-kerroin (sis. Kulttuurihyte)]]/$N$7</f>
        <v>0.71967041894858919</v>
      </c>
      <c r="O252" s="439">
        <v>0</v>
      </c>
      <c r="P252" s="197">
        <v>0</v>
      </c>
      <c r="Q252" s="159">
        <v>0</v>
      </c>
      <c r="R252" s="159">
        <v>106060.99919912538</v>
      </c>
      <c r="S252" s="159">
        <v>93331.811261735405</v>
      </c>
      <c r="T252" s="159">
        <v>0</v>
      </c>
      <c r="U252" s="309">
        <f t="shared" si="4"/>
        <v>199392.81046086078</v>
      </c>
      <c r="V252" s="44"/>
      <c r="W252" s="44"/>
      <c r="X252" s="110"/>
      <c r="Y252" s="110"/>
      <c r="Z252" s="111"/>
    </row>
    <row r="253" spans="1:26" s="104" customFormat="1" x14ac:dyDescent="0.25">
      <c r="A253" s="124">
        <v>785</v>
      </c>
      <c r="B253" s="124" t="s">
        <v>257</v>
      </c>
      <c r="C253" s="408">
        <v>2581</v>
      </c>
      <c r="D253" s="412">
        <v>1.7081500000000001</v>
      </c>
      <c r="E253" s="420">
        <v>0</v>
      </c>
      <c r="F253" s="155">
        <v>0</v>
      </c>
      <c r="G253" s="419">
        <v>0</v>
      </c>
      <c r="H253" s="269">
        <v>791</v>
      </c>
      <c r="I253" s="15">
        <v>831</v>
      </c>
      <c r="J253" s="331">
        <v>0.95186522262334539</v>
      </c>
      <c r="K253" s="427">
        <v>0.95229045455059658</v>
      </c>
      <c r="L253" s="434">
        <v>0.46102869000000002</v>
      </c>
      <c r="M253" s="14">
        <f>Lisäosat[[#This Row],[HYTE-kerroin (sis. Kulttuurihyte)]]*Lisäosat[[#This Row],[Asukasmäärä 31.12.2024]]</f>
        <v>1189.91504889</v>
      </c>
      <c r="N253" s="427">
        <f>Lisäosat[[#This Row],[HYTE-kerroin (sis. Kulttuurihyte)]]/$N$7</f>
        <v>0.71608104300795772</v>
      </c>
      <c r="O253" s="438">
        <v>0</v>
      </c>
      <c r="P253" s="197">
        <v>888536.48213100014</v>
      </c>
      <c r="Q253" s="159">
        <v>0</v>
      </c>
      <c r="R253" s="159">
        <v>34557.534984522965</v>
      </c>
      <c r="S253" s="159">
        <v>38313.293215633363</v>
      </c>
      <c r="T253" s="159">
        <v>0</v>
      </c>
      <c r="U253" s="309">
        <f t="shared" si="4"/>
        <v>961407.31033115648</v>
      </c>
      <c r="V253" s="59"/>
      <c r="W253" s="59"/>
      <c r="X253" s="109"/>
      <c r="Y253" s="110"/>
      <c r="Z253" s="111"/>
    </row>
    <row r="254" spans="1:26" s="45" customFormat="1" x14ac:dyDescent="0.25">
      <c r="A254" s="127">
        <v>790</v>
      </c>
      <c r="B254" s="124" t="s">
        <v>258</v>
      </c>
      <c r="C254" s="408">
        <v>23464</v>
      </c>
      <c r="D254" s="412">
        <v>0</v>
      </c>
      <c r="E254" s="420">
        <v>0</v>
      </c>
      <c r="F254" s="155">
        <v>0</v>
      </c>
      <c r="G254" s="419">
        <v>0</v>
      </c>
      <c r="H254" s="269">
        <v>7853</v>
      </c>
      <c r="I254" s="15">
        <v>9119</v>
      </c>
      <c r="J254" s="331">
        <v>0.86116898782761264</v>
      </c>
      <c r="K254" s="427">
        <v>0.86155370253267738</v>
      </c>
      <c r="L254" s="434">
        <v>0.63178950899999997</v>
      </c>
      <c r="M254" s="14">
        <f>Lisäosat[[#This Row],[HYTE-kerroin (sis. Kulttuurihyte)]]*Lisäosat[[#This Row],[Asukasmäärä 31.12.2024]]</f>
        <v>14824.309039176</v>
      </c>
      <c r="N254" s="427">
        <f>Lisäosat[[#This Row],[HYTE-kerroin (sis. Kulttuurihyte)]]/$N$7</f>
        <v>0.98131092571745471</v>
      </c>
      <c r="O254" s="439">
        <v>0</v>
      </c>
      <c r="P254" s="197">
        <v>0</v>
      </c>
      <c r="Q254" s="159">
        <v>0</v>
      </c>
      <c r="R254" s="159">
        <v>284229.87483174802</v>
      </c>
      <c r="S254" s="159">
        <v>477318.19130024221</v>
      </c>
      <c r="T254" s="159">
        <v>0</v>
      </c>
      <c r="U254" s="309">
        <f t="shared" si="4"/>
        <v>761548.06613199017</v>
      </c>
      <c r="V254" s="44"/>
      <c r="W254" s="44"/>
      <c r="X254" s="110"/>
      <c r="Y254" s="110"/>
      <c r="Z254" s="111"/>
    </row>
    <row r="255" spans="1:26" s="45" customFormat="1" x14ac:dyDescent="0.25">
      <c r="A255" s="127">
        <v>791</v>
      </c>
      <c r="B255" s="124" t="s">
        <v>259</v>
      </c>
      <c r="C255" s="408">
        <v>4938</v>
      </c>
      <c r="D255" s="412">
        <v>1.4546666666666668</v>
      </c>
      <c r="E255" s="420">
        <v>0</v>
      </c>
      <c r="F255" s="155">
        <v>0</v>
      </c>
      <c r="G255" s="419">
        <v>0</v>
      </c>
      <c r="H255" s="269">
        <v>1631</v>
      </c>
      <c r="I255" s="15">
        <v>1782</v>
      </c>
      <c r="J255" s="331">
        <v>0.91526374859708193</v>
      </c>
      <c r="K255" s="427">
        <v>0.91567262934879845</v>
      </c>
      <c r="L255" s="434">
        <v>0.44449910799999998</v>
      </c>
      <c r="M255" s="14">
        <f>Lisäosat[[#This Row],[HYTE-kerroin (sis. Kulttuurihyte)]]*Lisäosat[[#This Row],[Asukasmäärä 31.12.2024]]</f>
        <v>2194.9365953040001</v>
      </c>
      <c r="N255" s="427">
        <f>Lisäosat[[#This Row],[HYTE-kerroin (sis. Kulttuurihyte)]]/$N$7</f>
        <v>0.6904068917549292</v>
      </c>
      <c r="O255" s="439">
        <v>0</v>
      </c>
      <c r="P255" s="197">
        <v>723845.42088000011</v>
      </c>
      <c r="Q255" s="159">
        <v>0</v>
      </c>
      <c r="R255" s="159">
        <v>63573.575698764595</v>
      </c>
      <c r="S255" s="159">
        <v>70673.321968701479</v>
      </c>
      <c r="T255" s="159">
        <v>0</v>
      </c>
      <c r="U255" s="309">
        <f t="shared" si="4"/>
        <v>858092.31854746619</v>
      </c>
      <c r="V255" s="44"/>
      <c r="W255" s="44"/>
      <c r="X255" s="110"/>
      <c r="Y255" s="110"/>
      <c r="Z255" s="111"/>
    </row>
    <row r="256" spans="1:26" s="45" customFormat="1" x14ac:dyDescent="0.25">
      <c r="A256" s="127">
        <v>831</v>
      </c>
      <c r="B256" s="124" t="s">
        <v>260</v>
      </c>
      <c r="C256" s="408">
        <v>4596</v>
      </c>
      <c r="D256" s="412">
        <v>0</v>
      </c>
      <c r="E256" s="420">
        <v>0</v>
      </c>
      <c r="F256" s="155">
        <v>0</v>
      </c>
      <c r="G256" s="419">
        <v>0</v>
      </c>
      <c r="H256" s="269">
        <v>746</v>
      </c>
      <c r="I256" s="15">
        <v>1859</v>
      </c>
      <c r="J256" s="331">
        <v>0.40129101667563205</v>
      </c>
      <c r="K256" s="427">
        <v>0.40147028759377662</v>
      </c>
      <c r="L256" s="434">
        <v>0.56842583400000002</v>
      </c>
      <c r="M256" s="14">
        <f>Lisäosat[[#This Row],[HYTE-kerroin (sis. Kulttuurihyte)]]*Lisäosat[[#This Row],[Asukasmäärä 31.12.2024]]</f>
        <v>2612.4851330639999</v>
      </c>
      <c r="N256" s="427">
        <f>Lisäosat[[#This Row],[HYTE-kerroin (sis. Kulttuurihyte)]]/$N$7</f>
        <v>0.88289291515325918</v>
      </c>
      <c r="O256" s="439">
        <v>1.2399528695531773E-2</v>
      </c>
      <c r="P256" s="197">
        <v>0</v>
      </c>
      <c r="Q256" s="159">
        <v>0</v>
      </c>
      <c r="R256" s="159">
        <v>25942.913631440821</v>
      </c>
      <c r="S256" s="159">
        <v>84117.693122659985</v>
      </c>
      <c r="T256" s="159">
        <v>626.30069039245768</v>
      </c>
      <c r="U256" s="309">
        <f t="shared" si="4"/>
        <v>110686.90744449326</v>
      </c>
      <c r="V256" s="44"/>
      <c r="W256" s="44"/>
      <c r="X256" s="110"/>
      <c r="Y256" s="110"/>
      <c r="Z256" s="111"/>
    </row>
    <row r="257" spans="1:26" s="45" customFormat="1" x14ac:dyDescent="0.25">
      <c r="A257" s="127">
        <v>832</v>
      </c>
      <c r="B257" s="124" t="s">
        <v>261</v>
      </c>
      <c r="C257" s="408">
        <v>3657</v>
      </c>
      <c r="D257" s="412">
        <v>1.7243499999999998</v>
      </c>
      <c r="E257" s="420">
        <v>0</v>
      </c>
      <c r="F257" s="155">
        <v>0</v>
      </c>
      <c r="G257" s="419">
        <v>0</v>
      </c>
      <c r="H257" s="269">
        <v>1155</v>
      </c>
      <c r="I257" s="15">
        <v>1266</v>
      </c>
      <c r="J257" s="331">
        <v>0.91232227488151663</v>
      </c>
      <c r="K257" s="427">
        <v>0.91272984157268422</v>
      </c>
      <c r="L257" s="434">
        <v>0.57723234099999998</v>
      </c>
      <c r="M257" s="14">
        <f>Lisäosat[[#This Row],[HYTE-kerroin (sis. Kulttuurihyte)]]*Lisäosat[[#This Row],[Asukasmäärä 31.12.2024]]</f>
        <v>2110.9386710369999</v>
      </c>
      <c r="N257" s="427">
        <f>Lisäosat[[#This Row],[HYTE-kerroin (sis. Kulttuurihyte)]]/$N$7</f>
        <v>0.89657139732714919</v>
      </c>
      <c r="O257" s="439">
        <v>0</v>
      </c>
      <c r="P257" s="197">
        <v>1270900.749843</v>
      </c>
      <c r="Q257" s="159">
        <v>0</v>
      </c>
      <c r="R257" s="159">
        <v>46930.213610676168</v>
      </c>
      <c r="S257" s="159">
        <v>67968.727968526233</v>
      </c>
      <c r="T257" s="159">
        <v>0</v>
      </c>
      <c r="U257" s="309">
        <f t="shared" si="4"/>
        <v>1385799.6914222024</v>
      </c>
      <c r="V257" s="44"/>
      <c r="W257" s="44"/>
      <c r="X257" s="110"/>
      <c r="Y257" s="110"/>
      <c r="Z257" s="111"/>
    </row>
    <row r="258" spans="1:26" s="45" customFormat="1" x14ac:dyDescent="0.25">
      <c r="A258" s="127">
        <v>833</v>
      </c>
      <c r="B258" s="124" t="s">
        <v>262</v>
      </c>
      <c r="C258" s="408">
        <v>1692</v>
      </c>
      <c r="D258" s="412">
        <v>0.48993333333333333</v>
      </c>
      <c r="E258" s="420">
        <v>0</v>
      </c>
      <c r="F258" s="155">
        <v>0</v>
      </c>
      <c r="G258" s="419">
        <v>0</v>
      </c>
      <c r="H258" s="269">
        <v>463</v>
      </c>
      <c r="I258" s="15">
        <v>624</v>
      </c>
      <c r="J258" s="331">
        <v>0.74198717948717952</v>
      </c>
      <c r="K258" s="427">
        <v>0.74231865145488041</v>
      </c>
      <c r="L258" s="434">
        <v>0.47567320200000002</v>
      </c>
      <c r="M258" s="14">
        <f>Lisäosat[[#This Row],[HYTE-kerroin (sis. Kulttuurihyte)]]*Lisäosat[[#This Row],[Asukasmäärä 31.12.2024]]</f>
        <v>804.83905778400003</v>
      </c>
      <c r="N258" s="427">
        <f>Lisäosat[[#This Row],[HYTE-kerroin (sis. Kulttuurihyte)]]/$N$7</f>
        <v>0.7388272574079825</v>
      </c>
      <c r="O258" s="439">
        <v>0.30009107511776989</v>
      </c>
      <c r="P258" s="197">
        <v>55690.016496000011</v>
      </c>
      <c r="Q258" s="159">
        <v>0</v>
      </c>
      <c r="R258" s="159">
        <v>17659.404405158908</v>
      </c>
      <c r="S258" s="159">
        <v>25914.484265946172</v>
      </c>
      <c r="T258" s="159">
        <v>5580.2175491009411</v>
      </c>
      <c r="U258" s="309">
        <f t="shared" si="4"/>
        <v>104844.12271620602</v>
      </c>
      <c r="V258" s="44"/>
      <c r="W258" s="44"/>
      <c r="X258" s="110"/>
      <c r="Y258" s="110"/>
      <c r="Z258" s="111"/>
    </row>
    <row r="259" spans="1:26" s="45" customFormat="1" x14ac:dyDescent="0.25">
      <c r="A259" s="127">
        <v>834</v>
      </c>
      <c r="B259" s="124" t="s">
        <v>263</v>
      </c>
      <c r="C259" s="408">
        <v>5832</v>
      </c>
      <c r="D259" s="412">
        <v>0</v>
      </c>
      <c r="E259" s="420">
        <v>0</v>
      </c>
      <c r="F259" s="155">
        <v>0</v>
      </c>
      <c r="G259" s="419">
        <v>0</v>
      </c>
      <c r="H259" s="269">
        <v>1739</v>
      </c>
      <c r="I259" s="15">
        <v>2441</v>
      </c>
      <c r="J259" s="331">
        <v>0.71241294551413359</v>
      </c>
      <c r="K259" s="427">
        <v>0.7127312056234637</v>
      </c>
      <c r="L259" s="434">
        <v>0.60343488599999995</v>
      </c>
      <c r="M259" s="14">
        <f>Lisäosat[[#This Row],[HYTE-kerroin (sis. Kulttuurihyte)]]*Lisäosat[[#This Row],[Asukasmäärä 31.12.2024]]</f>
        <v>3519.2322551519997</v>
      </c>
      <c r="N259" s="427">
        <f>Lisäosat[[#This Row],[HYTE-kerroin (sis. Kulttuurihyte)]]/$N$7</f>
        <v>0.93726983141606213</v>
      </c>
      <c r="O259" s="439">
        <v>0</v>
      </c>
      <c r="P259" s="197">
        <v>0</v>
      </c>
      <c r="Q259" s="159">
        <v>0</v>
      </c>
      <c r="R259" s="159">
        <v>58442.476380216329</v>
      </c>
      <c r="S259" s="159">
        <v>113313.44822584698</v>
      </c>
      <c r="T259" s="159">
        <v>0</v>
      </c>
      <c r="U259" s="309">
        <f t="shared" si="4"/>
        <v>171755.92460606332</v>
      </c>
      <c r="V259" s="44"/>
      <c r="W259" s="44"/>
      <c r="X259" s="110"/>
      <c r="Y259" s="110"/>
      <c r="Z259" s="111"/>
    </row>
    <row r="260" spans="1:26" s="45" customFormat="1" x14ac:dyDescent="0.25">
      <c r="A260" s="127">
        <v>837</v>
      </c>
      <c r="B260" s="124" t="s">
        <v>264</v>
      </c>
      <c r="C260" s="408">
        <v>260180</v>
      </c>
      <c r="D260" s="412">
        <v>0</v>
      </c>
      <c r="E260" s="420">
        <v>0</v>
      </c>
      <c r="F260" s="155">
        <v>16</v>
      </c>
      <c r="G260" s="419">
        <v>6.1495887462525945E-5</v>
      </c>
      <c r="H260" s="269">
        <v>138159</v>
      </c>
      <c r="I260" s="15">
        <v>116465</v>
      </c>
      <c r="J260" s="331">
        <v>1.1862705533851372</v>
      </c>
      <c r="K260" s="427">
        <v>1.1868005024805217</v>
      </c>
      <c r="L260" s="434">
        <v>0.67462973900000001</v>
      </c>
      <c r="M260" s="14">
        <f>Lisäosat[[#This Row],[HYTE-kerroin (sis. Kulttuurihyte)]]*Lisäosat[[#This Row],[Asukasmäärä 31.12.2024]]</f>
        <v>175525.16549302</v>
      </c>
      <c r="N260" s="427">
        <f>Lisäosat[[#This Row],[HYTE-kerroin (sis. Kulttuurihyte)]]/$N$7</f>
        <v>1.0478514192843535</v>
      </c>
      <c r="O260" s="439">
        <v>2.1323571455582022</v>
      </c>
      <c r="P260" s="197">
        <v>0</v>
      </c>
      <c r="Q260" s="159">
        <v>0</v>
      </c>
      <c r="R260" s="159">
        <v>4341471.4715794735</v>
      </c>
      <c r="S260" s="159">
        <v>5651619.5324447267</v>
      </c>
      <c r="T260" s="159">
        <v>6097215.5366233503</v>
      </c>
      <c r="U260" s="309">
        <f t="shared" si="4"/>
        <v>16090306.540647551</v>
      </c>
      <c r="V260" s="44"/>
      <c r="W260" s="44"/>
      <c r="X260" s="110"/>
      <c r="Y260" s="110"/>
      <c r="Z260" s="111"/>
    </row>
    <row r="261" spans="1:26" s="45" customFormat="1" x14ac:dyDescent="0.25">
      <c r="A261" s="127">
        <v>844</v>
      </c>
      <c r="B261" s="124" t="s">
        <v>265</v>
      </c>
      <c r="C261" s="408">
        <v>1388</v>
      </c>
      <c r="D261" s="412">
        <v>1.4789666666666665</v>
      </c>
      <c r="E261" s="420">
        <v>0</v>
      </c>
      <c r="F261" s="155">
        <v>0</v>
      </c>
      <c r="G261" s="419">
        <v>0</v>
      </c>
      <c r="H261" s="269">
        <v>341</v>
      </c>
      <c r="I261" s="15">
        <v>472</v>
      </c>
      <c r="J261" s="331">
        <v>0.72245762711864403</v>
      </c>
      <c r="K261" s="427">
        <v>0.72278037454321142</v>
      </c>
      <c r="L261" s="434">
        <v>0.56564025699999998</v>
      </c>
      <c r="M261" s="14">
        <f>Lisäosat[[#This Row],[HYTE-kerroin (sis. Kulttuurihyte)]]*Lisäosat[[#This Row],[Asukasmäärä 31.12.2024]]</f>
        <v>785.10867671599999</v>
      </c>
      <c r="N261" s="427">
        <f>Lisäosat[[#This Row],[HYTE-kerroin (sis. Kulttuurihyte)]]/$N$7</f>
        <v>0.87856628879180865</v>
      </c>
      <c r="O261" s="439">
        <v>0</v>
      </c>
      <c r="P261" s="197">
        <v>206861.233748</v>
      </c>
      <c r="Q261" s="159">
        <v>0</v>
      </c>
      <c r="R261" s="159">
        <v>14105.261387715644</v>
      </c>
      <c r="S261" s="159">
        <v>25279.198683316023</v>
      </c>
      <c r="T261" s="159">
        <v>0</v>
      </c>
      <c r="U261" s="309">
        <f t="shared" si="4"/>
        <v>246245.69381903167</v>
      </c>
      <c r="V261" s="44"/>
      <c r="W261" s="44"/>
      <c r="X261" s="110"/>
      <c r="Y261" s="110"/>
      <c r="Z261" s="111"/>
    </row>
    <row r="262" spans="1:26" s="45" customFormat="1" x14ac:dyDescent="0.25">
      <c r="A262" s="127">
        <v>845</v>
      </c>
      <c r="B262" s="124" t="s">
        <v>266</v>
      </c>
      <c r="C262" s="408">
        <v>2826</v>
      </c>
      <c r="D262" s="412">
        <v>1.3779666666666666</v>
      </c>
      <c r="E262" s="420">
        <v>0</v>
      </c>
      <c r="F262" s="155">
        <v>1</v>
      </c>
      <c r="G262" s="419">
        <v>3.5385704175513094E-4</v>
      </c>
      <c r="H262" s="269">
        <v>1008</v>
      </c>
      <c r="I262" s="15">
        <v>1079</v>
      </c>
      <c r="J262" s="331">
        <v>0.93419833178869327</v>
      </c>
      <c r="K262" s="427">
        <v>0.93461567128972745</v>
      </c>
      <c r="L262" s="434">
        <v>0.49716359599999999</v>
      </c>
      <c r="M262" s="14">
        <f>Lisäosat[[#This Row],[HYTE-kerroin (sis. Kulttuurihyte)]]*Lisäosat[[#This Row],[Asukasmäärä 31.12.2024]]</f>
        <v>1404.9843222959998</v>
      </c>
      <c r="N262" s="427">
        <f>Lisäosat[[#This Row],[HYTE-kerroin (sis. Kulttuurihyte)]]/$N$7</f>
        <v>0.77220666325400888</v>
      </c>
      <c r="O262" s="439">
        <v>0</v>
      </c>
      <c r="P262" s="197">
        <v>392411.86302599998</v>
      </c>
      <c r="Q262" s="159">
        <v>0</v>
      </c>
      <c r="R262" s="159">
        <v>37135.607852130663</v>
      </c>
      <c r="S262" s="159">
        <v>45238.167509276333</v>
      </c>
      <c r="T262" s="159">
        <v>0</v>
      </c>
      <c r="U262" s="309">
        <f t="shared" si="4"/>
        <v>474785.63838740694</v>
      </c>
      <c r="V262" s="44"/>
      <c r="W262" s="44"/>
      <c r="X262" s="110"/>
      <c r="Y262" s="110"/>
      <c r="Z262" s="111"/>
    </row>
    <row r="263" spans="1:26" s="45" customFormat="1" x14ac:dyDescent="0.25">
      <c r="A263" s="127">
        <v>846</v>
      </c>
      <c r="B263" s="124" t="s">
        <v>267</v>
      </c>
      <c r="C263" s="408">
        <v>4662</v>
      </c>
      <c r="D263" s="412">
        <v>0.17711666666666667</v>
      </c>
      <c r="E263" s="420">
        <v>0</v>
      </c>
      <c r="F263" s="155">
        <v>0</v>
      </c>
      <c r="G263" s="419">
        <v>0</v>
      </c>
      <c r="H263" s="269">
        <v>1517</v>
      </c>
      <c r="I263" s="15">
        <v>1737</v>
      </c>
      <c r="J263" s="331">
        <v>0.87334484743811169</v>
      </c>
      <c r="K263" s="427">
        <v>0.87373500153115391</v>
      </c>
      <c r="L263" s="434">
        <v>0.62030994900000003</v>
      </c>
      <c r="M263" s="14">
        <f>Lisäosat[[#This Row],[HYTE-kerroin (sis. Kulttuurihyte)]]*Lisäosat[[#This Row],[Asukasmäärä 31.12.2024]]</f>
        <v>2891.8849822380002</v>
      </c>
      <c r="N263" s="427">
        <f>Lisäosat[[#This Row],[HYTE-kerroin (sis. Kulttuurihyte)]]/$N$7</f>
        <v>0.96348059221245652</v>
      </c>
      <c r="O263" s="439">
        <v>0</v>
      </c>
      <c r="P263" s="197">
        <v>55471.728522000005</v>
      </c>
      <c r="Q263" s="159">
        <v>0</v>
      </c>
      <c r="R263" s="159">
        <v>57271.337234563653</v>
      </c>
      <c r="S263" s="159">
        <v>93113.905378142415</v>
      </c>
      <c r="T263" s="159">
        <v>0</v>
      </c>
      <c r="U263" s="309">
        <f t="shared" si="4"/>
        <v>205856.97113470605</v>
      </c>
      <c r="V263" s="44"/>
      <c r="W263" s="44"/>
      <c r="X263" s="110"/>
      <c r="Y263" s="110"/>
      <c r="Z263" s="111"/>
    </row>
    <row r="264" spans="1:26" s="45" customFormat="1" x14ac:dyDescent="0.25">
      <c r="A264" s="127">
        <v>848</v>
      </c>
      <c r="B264" s="124" t="s">
        <v>268</v>
      </c>
      <c r="C264" s="408">
        <v>3976</v>
      </c>
      <c r="D264" s="412">
        <v>0.92721666666666658</v>
      </c>
      <c r="E264" s="420">
        <v>0</v>
      </c>
      <c r="F264" s="155">
        <v>1</v>
      </c>
      <c r="G264" s="419">
        <v>2.5150905432595576E-4</v>
      </c>
      <c r="H264" s="269">
        <v>1171</v>
      </c>
      <c r="I264" s="15">
        <v>1362</v>
      </c>
      <c r="J264" s="331">
        <v>0.85976505139500736</v>
      </c>
      <c r="K264" s="427">
        <v>0.8601491389119148</v>
      </c>
      <c r="L264" s="434">
        <v>0.60063859500000005</v>
      </c>
      <c r="M264" s="14">
        <f>Lisäosat[[#This Row],[HYTE-kerroin (sis. Kulttuurihyte)]]*Lisäosat[[#This Row],[Asukasmäärä 31.12.2024]]</f>
        <v>2388.13905372</v>
      </c>
      <c r="N264" s="427">
        <f>Lisäosat[[#This Row],[HYTE-kerroin (sis. Kulttuurihyte)]]/$N$7</f>
        <v>0.93292656380763261</v>
      </c>
      <c r="O264" s="439">
        <v>0</v>
      </c>
      <c r="P264" s="197">
        <v>247666.69269066665</v>
      </c>
      <c r="Q264" s="159">
        <v>0</v>
      </c>
      <c r="R264" s="159">
        <v>48084.538846971656</v>
      </c>
      <c r="S264" s="159">
        <v>76894.121046903325</v>
      </c>
      <c r="T264" s="159">
        <v>0</v>
      </c>
      <c r="U264" s="309">
        <f t="shared" ref="U264:U299" si="5">SUM(P264:T264)</f>
        <v>372645.3525845416</v>
      </c>
      <c r="V264" s="44"/>
      <c r="W264" s="44"/>
      <c r="X264" s="110"/>
      <c r="Y264" s="110"/>
      <c r="Z264" s="111"/>
    </row>
    <row r="265" spans="1:26" s="45" customFormat="1" x14ac:dyDescent="0.25">
      <c r="A265" s="127">
        <v>849</v>
      </c>
      <c r="B265" s="124" t="s">
        <v>269</v>
      </c>
      <c r="C265" s="408">
        <v>2799</v>
      </c>
      <c r="D265" s="412">
        <v>0.86536666666666673</v>
      </c>
      <c r="E265" s="420">
        <v>0</v>
      </c>
      <c r="F265" s="155">
        <v>0</v>
      </c>
      <c r="G265" s="419">
        <v>0</v>
      </c>
      <c r="H265" s="269">
        <v>972</v>
      </c>
      <c r="I265" s="15">
        <v>1056</v>
      </c>
      <c r="J265" s="331">
        <v>0.92045454545454541</v>
      </c>
      <c r="K265" s="427">
        <v>0.9208657451191703</v>
      </c>
      <c r="L265" s="434">
        <v>0.61250760599999998</v>
      </c>
      <c r="M265" s="14">
        <f>Lisäosat[[#This Row],[HYTE-kerroin (sis. Kulttuurihyte)]]*Lisäosat[[#This Row],[Asukasmäärä 31.12.2024]]</f>
        <v>1714.4087891939998</v>
      </c>
      <c r="N265" s="427">
        <f>Lisäosat[[#This Row],[HYTE-kerroin (sis. Kulttuurihyte)]]/$N$7</f>
        <v>0.95136180213597377</v>
      </c>
      <c r="O265" s="439">
        <v>0</v>
      </c>
      <c r="P265" s="197">
        <v>162720.79613400003</v>
      </c>
      <c r="Q265" s="159">
        <v>0</v>
      </c>
      <c r="R265" s="159">
        <v>36239.69528147512</v>
      </c>
      <c r="S265" s="159">
        <v>55201.122713022181</v>
      </c>
      <c r="T265" s="159">
        <v>0</v>
      </c>
      <c r="U265" s="309">
        <f t="shared" si="5"/>
        <v>254161.61412849731</v>
      </c>
      <c r="V265" s="44"/>
      <c r="W265" s="44"/>
      <c r="X265" s="110"/>
      <c r="Y265" s="110"/>
      <c r="Z265" s="111"/>
    </row>
    <row r="266" spans="1:26" s="45" customFormat="1" x14ac:dyDescent="0.25">
      <c r="A266" s="127">
        <v>850</v>
      </c>
      <c r="B266" s="124" t="s">
        <v>270</v>
      </c>
      <c r="C266" s="408">
        <v>2349</v>
      </c>
      <c r="D266" s="412">
        <v>0.21193333333333333</v>
      </c>
      <c r="E266" s="420">
        <v>0</v>
      </c>
      <c r="F266" s="155">
        <v>0</v>
      </c>
      <c r="G266" s="419">
        <v>0</v>
      </c>
      <c r="H266" s="269">
        <v>548</v>
      </c>
      <c r="I266" s="15">
        <v>908</v>
      </c>
      <c r="J266" s="331">
        <v>0.6035242290748899</v>
      </c>
      <c r="K266" s="427">
        <v>0.60379384473577624</v>
      </c>
      <c r="L266" s="434">
        <v>0.46195941699999998</v>
      </c>
      <c r="M266" s="14">
        <f>Lisäosat[[#This Row],[HYTE-kerroin (sis. Kulttuurihyte)]]*Lisäosat[[#This Row],[Asukasmäärä 31.12.2024]]</f>
        <v>1085.142670533</v>
      </c>
      <c r="N266" s="427">
        <f>Lisäosat[[#This Row],[HYTE-kerroin (sis. Kulttuurihyte)]]/$N$7</f>
        <v>0.7175266709599093</v>
      </c>
      <c r="O266" s="439">
        <v>0</v>
      </c>
      <c r="P266" s="197">
        <v>33444.313452000002</v>
      </c>
      <c r="Q266" s="159">
        <v>0</v>
      </c>
      <c r="R266" s="159">
        <v>19941.463082457802</v>
      </c>
      <c r="S266" s="159">
        <v>34939.796211258465</v>
      </c>
      <c r="T266" s="159">
        <v>0</v>
      </c>
      <c r="U266" s="309">
        <f t="shared" si="5"/>
        <v>88325.572745716272</v>
      </c>
      <c r="V266" s="44"/>
      <c r="W266" s="44"/>
      <c r="X266" s="110"/>
      <c r="Y266" s="110"/>
      <c r="Z266" s="111"/>
    </row>
    <row r="267" spans="1:26" s="45" customFormat="1" x14ac:dyDescent="0.25">
      <c r="A267" s="127">
        <v>851</v>
      </c>
      <c r="B267" s="124" t="s">
        <v>271</v>
      </c>
      <c r="C267" s="408">
        <v>20959</v>
      </c>
      <c r="D267" s="412">
        <v>0.14405000000000001</v>
      </c>
      <c r="E267" s="420">
        <v>0</v>
      </c>
      <c r="F267" s="155">
        <v>16</v>
      </c>
      <c r="G267" s="419">
        <v>7.6339520015267909E-4</v>
      </c>
      <c r="H267" s="269">
        <v>8856</v>
      </c>
      <c r="I267" s="15">
        <v>8678</v>
      </c>
      <c r="J267" s="331">
        <v>1.0205116386264117</v>
      </c>
      <c r="K267" s="427">
        <v>1.0209675373403908</v>
      </c>
      <c r="L267" s="434">
        <v>0.56643257700000005</v>
      </c>
      <c r="M267" s="14">
        <f>Lisäosat[[#This Row],[HYTE-kerroin (sis. Kulttuurihyte)]]*Lisäosat[[#This Row],[Asukasmäärä 31.12.2024]]</f>
        <v>11871.860381343002</v>
      </c>
      <c r="N267" s="427">
        <f>Lisäosat[[#This Row],[HYTE-kerroin (sis. Kulttuurihyte)]]/$N$7</f>
        <v>0.87979693960444272</v>
      </c>
      <c r="O267" s="439">
        <v>0</v>
      </c>
      <c r="P267" s="197">
        <v>202826.09056100002</v>
      </c>
      <c r="Q267" s="159">
        <v>0</v>
      </c>
      <c r="R267" s="159">
        <v>300862.32812854857</v>
      </c>
      <c r="S267" s="159">
        <v>382254.23590512405</v>
      </c>
      <c r="T267" s="159">
        <v>0</v>
      </c>
      <c r="U267" s="309">
        <f t="shared" si="5"/>
        <v>885942.65459467261</v>
      </c>
      <c r="V267" s="44"/>
      <c r="W267" s="44"/>
      <c r="X267" s="110"/>
      <c r="Y267" s="110"/>
      <c r="Z267" s="111"/>
    </row>
    <row r="268" spans="1:26" s="45" customFormat="1" x14ac:dyDescent="0.25">
      <c r="A268" s="127">
        <v>853</v>
      </c>
      <c r="B268" s="124" t="s">
        <v>272</v>
      </c>
      <c r="C268" s="408">
        <v>206073</v>
      </c>
      <c r="D268" s="412">
        <v>0</v>
      </c>
      <c r="E268" s="420">
        <v>0</v>
      </c>
      <c r="F268" s="155">
        <v>10</v>
      </c>
      <c r="G268" s="419">
        <v>4.8526493038874575E-5</v>
      </c>
      <c r="H268" s="269">
        <v>109511</v>
      </c>
      <c r="I268" s="15">
        <v>90315</v>
      </c>
      <c r="J268" s="331">
        <v>1.2125449814538005</v>
      </c>
      <c r="K268" s="427">
        <v>1.2130866682673196</v>
      </c>
      <c r="L268" s="434">
        <v>0.62276764699999998</v>
      </c>
      <c r="M268" s="14">
        <f>Lisäosat[[#This Row],[HYTE-kerroin (sis. Kulttuurihyte)]]*Lisäosat[[#This Row],[Asukasmäärä 31.12.2024]]</f>
        <v>128335.597320231</v>
      </c>
      <c r="N268" s="427">
        <f>Lisäosat[[#This Row],[HYTE-kerroin (sis. Kulttuurihyte)]]/$N$7</f>
        <v>0.96729794888767462</v>
      </c>
      <c r="O268" s="439">
        <v>1.8346759045410426</v>
      </c>
      <c r="P268" s="197">
        <v>0</v>
      </c>
      <c r="Q268" s="159">
        <v>0</v>
      </c>
      <c r="R268" s="159">
        <v>3514780.7903973102</v>
      </c>
      <c r="S268" s="159">
        <v>4132193.6172840199</v>
      </c>
      <c r="T268" s="159">
        <v>4155068.0727645839</v>
      </c>
      <c r="U268" s="309">
        <f t="shared" si="5"/>
        <v>11802042.480445914</v>
      </c>
      <c r="V268" s="44"/>
      <c r="W268" s="44"/>
      <c r="X268" s="110"/>
      <c r="Y268" s="110"/>
      <c r="Z268" s="111"/>
    </row>
    <row r="269" spans="1:26" s="45" customFormat="1" x14ac:dyDescent="0.25">
      <c r="A269" s="127">
        <v>854</v>
      </c>
      <c r="B269" s="124" t="s">
        <v>273</v>
      </c>
      <c r="C269" s="408">
        <v>3191</v>
      </c>
      <c r="D269" s="412">
        <v>1.7608999999999999</v>
      </c>
      <c r="E269" s="420">
        <v>0</v>
      </c>
      <c r="F269" s="155">
        <v>1</v>
      </c>
      <c r="G269" s="419">
        <v>3.1338138514572234E-4</v>
      </c>
      <c r="H269" s="269">
        <v>1047</v>
      </c>
      <c r="I269" s="15">
        <v>1052</v>
      </c>
      <c r="J269" s="331">
        <v>0.99524714828897343</v>
      </c>
      <c r="K269" s="427">
        <v>0.99569176045979291</v>
      </c>
      <c r="L269" s="434">
        <v>0.48935199600000001</v>
      </c>
      <c r="M269" s="14">
        <f>Lisäosat[[#This Row],[HYTE-kerroin (sis. Kulttuurihyte)]]*Lisäosat[[#This Row],[Asukasmäärä 31.12.2024]]</f>
        <v>1561.522219236</v>
      </c>
      <c r="N269" s="427">
        <f>Lisäosat[[#This Row],[HYTE-kerroin (sis. Kulttuurihyte)]]/$N$7</f>
        <v>0.76007349497860088</v>
      </c>
      <c r="O269" s="439">
        <v>0</v>
      </c>
      <c r="P269" s="197">
        <v>1132459.6891260003</v>
      </c>
      <c r="Q269" s="159">
        <v>0</v>
      </c>
      <c r="R269" s="159">
        <v>44672.168851238421</v>
      </c>
      <c r="S269" s="159">
        <v>50278.428450942309</v>
      </c>
      <c r="T269" s="159">
        <v>0</v>
      </c>
      <c r="U269" s="309">
        <f t="shared" si="5"/>
        <v>1227410.286428181</v>
      </c>
      <c r="V269" s="44"/>
      <c r="W269" s="44"/>
      <c r="X269" s="110"/>
      <c r="Y269" s="110"/>
      <c r="Z269" s="111"/>
    </row>
    <row r="270" spans="1:26" s="45" customFormat="1" x14ac:dyDescent="0.25">
      <c r="A270" s="127">
        <v>857</v>
      </c>
      <c r="B270" s="124" t="s">
        <v>274</v>
      </c>
      <c r="C270" s="408">
        <v>2311</v>
      </c>
      <c r="D270" s="412">
        <v>1.1848333333333332</v>
      </c>
      <c r="E270" s="420">
        <v>0</v>
      </c>
      <c r="F270" s="155">
        <v>1</v>
      </c>
      <c r="G270" s="419">
        <v>4.3271311120726956E-4</v>
      </c>
      <c r="H270" s="269">
        <v>579</v>
      </c>
      <c r="I270" s="15">
        <v>718</v>
      </c>
      <c r="J270" s="331">
        <v>0.80640668523676884</v>
      </c>
      <c r="K270" s="427">
        <v>0.80676693568059366</v>
      </c>
      <c r="L270" s="434">
        <v>0.503652761</v>
      </c>
      <c r="M270" s="14">
        <f>Lisäosat[[#This Row],[HYTE-kerroin (sis. Kulttuurihyte)]]*Lisäosat[[#This Row],[Asukasmäärä 31.12.2024]]</f>
        <v>1163.941530671</v>
      </c>
      <c r="N270" s="427">
        <f>Lisäosat[[#This Row],[HYTE-kerroin (sis. Kulttuurihyte)]]/$N$7</f>
        <v>0.78228579312649205</v>
      </c>
      <c r="O270" s="439">
        <v>0</v>
      </c>
      <c r="P270" s="197">
        <v>275923.35870500002</v>
      </c>
      <c r="Q270" s="159">
        <v>0</v>
      </c>
      <c r="R270" s="159">
        <v>26214.003740311397</v>
      </c>
      <c r="S270" s="159">
        <v>37476.988959884649</v>
      </c>
      <c r="T270" s="159">
        <v>0</v>
      </c>
      <c r="U270" s="309">
        <f t="shared" si="5"/>
        <v>339614.35140519601</v>
      </c>
      <c r="V270" s="44"/>
      <c r="W270" s="44"/>
      <c r="X270" s="110"/>
      <c r="Y270" s="110"/>
      <c r="Z270" s="111"/>
    </row>
    <row r="271" spans="1:26" s="45" customFormat="1" x14ac:dyDescent="0.25">
      <c r="A271" s="127">
        <v>858</v>
      </c>
      <c r="B271" s="124" t="s">
        <v>275</v>
      </c>
      <c r="C271" s="408">
        <v>42225</v>
      </c>
      <c r="D271" s="412">
        <v>0</v>
      </c>
      <c r="E271" s="420">
        <v>0</v>
      </c>
      <c r="F271" s="155">
        <v>0</v>
      </c>
      <c r="G271" s="419">
        <v>0</v>
      </c>
      <c r="H271" s="269">
        <v>14251</v>
      </c>
      <c r="I271" s="15">
        <v>20026</v>
      </c>
      <c r="J271" s="331">
        <v>0.71162488764606013</v>
      </c>
      <c r="K271" s="427">
        <v>0.71194279570201335</v>
      </c>
      <c r="L271" s="434">
        <v>0.66165803099999998</v>
      </c>
      <c r="M271" s="14">
        <f>Lisäosat[[#This Row],[HYTE-kerroin (sis. Kulttuurihyte)]]*Lisäosat[[#This Row],[Asukasmäärä 31.12.2024]]</f>
        <v>27938.510358975</v>
      </c>
      <c r="N271" s="427">
        <f>Lisäosat[[#This Row],[HYTE-kerroin (sis. Kulttuurihyte)]]/$N$7</f>
        <v>1.0277034449918325</v>
      </c>
      <c r="O271" s="439">
        <v>2.0616229288003143</v>
      </c>
      <c r="P271" s="197">
        <v>0</v>
      </c>
      <c r="Q271" s="159">
        <v>0</v>
      </c>
      <c r="R271" s="159">
        <v>422668.69075215625</v>
      </c>
      <c r="S271" s="159">
        <v>899573.74720989214</v>
      </c>
      <c r="T271" s="159">
        <v>956701.78957284009</v>
      </c>
      <c r="U271" s="309">
        <f t="shared" si="5"/>
        <v>2278944.2275348883</v>
      </c>
      <c r="V271" s="44"/>
      <c r="W271" s="44"/>
      <c r="X271" s="110"/>
      <c r="Y271" s="110"/>
      <c r="Z271" s="111"/>
    </row>
    <row r="272" spans="1:26" s="45" customFormat="1" x14ac:dyDescent="0.25">
      <c r="A272" s="127">
        <v>859</v>
      </c>
      <c r="B272" s="124" t="s">
        <v>276</v>
      </c>
      <c r="C272" s="408">
        <v>6501</v>
      </c>
      <c r="D272" s="412">
        <v>0</v>
      </c>
      <c r="E272" s="420">
        <v>0</v>
      </c>
      <c r="F272" s="155">
        <v>0</v>
      </c>
      <c r="G272" s="419">
        <v>0</v>
      </c>
      <c r="H272" s="269">
        <v>1314</v>
      </c>
      <c r="I272" s="15">
        <v>2539</v>
      </c>
      <c r="J272" s="331">
        <v>0.51752658526979123</v>
      </c>
      <c r="K272" s="427">
        <v>0.51775778273559581</v>
      </c>
      <c r="L272" s="434">
        <v>0.638013312</v>
      </c>
      <c r="M272" s="14">
        <f>Lisäosat[[#This Row],[HYTE-kerroin (sis. Kulttuurihyte)]]*Lisäosat[[#This Row],[Asukasmäärä 31.12.2024]]</f>
        <v>4147.7245413119999</v>
      </c>
      <c r="N272" s="427">
        <f>Lisäosat[[#This Row],[HYTE-kerroin (sis. Kulttuurihyte)]]/$N$7</f>
        <v>0.99097788883794091</v>
      </c>
      <c r="O272" s="439">
        <v>0</v>
      </c>
      <c r="P272" s="197">
        <v>0</v>
      </c>
      <c r="Q272" s="159">
        <v>0</v>
      </c>
      <c r="R272" s="159">
        <v>47325.163438631367</v>
      </c>
      <c r="S272" s="159">
        <v>133549.85860310396</v>
      </c>
      <c r="T272" s="159">
        <v>0</v>
      </c>
      <c r="U272" s="309">
        <f t="shared" si="5"/>
        <v>180875.02204173533</v>
      </c>
      <c r="V272" s="44"/>
      <c r="W272" s="44"/>
      <c r="X272" s="110"/>
      <c r="Y272" s="110"/>
      <c r="Z272" s="111"/>
    </row>
    <row r="273" spans="1:26" s="45" customFormat="1" x14ac:dyDescent="0.25">
      <c r="A273" s="127">
        <v>886</v>
      </c>
      <c r="B273" s="124" t="s">
        <v>277</v>
      </c>
      <c r="C273" s="408">
        <v>12382</v>
      </c>
      <c r="D273" s="412">
        <v>0</v>
      </c>
      <c r="E273" s="420">
        <v>0</v>
      </c>
      <c r="F273" s="155">
        <v>0</v>
      </c>
      <c r="G273" s="419">
        <v>0</v>
      </c>
      <c r="H273" s="269">
        <v>3869</v>
      </c>
      <c r="I273" s="15">
        <v>5225</v>
      </c>
      <c r="J273" s="331">
        <v>0.74047846889952151</v>
      </c>
      <c r="K273" s="427">
        <v>0.74080926687273707</v>
      </c>
      <c r="L273" s="434">
        <v>0.64437415799999997</v>
      </c>
      <c r="M273" s="14">
        <f>Lisäosat[[#This Row],[HYTE-kerroin (sis. Kulttuurihyte)]]*Lisäosat[[#This Row],[Asukasmäärä 31.12.2024]]</f>
        <v>7978.6408243559999</v>
      </c>
      <c r="N273" s="427">
        <f>Lisäosat[[#This Row],[HYTE-kerroin (sis. Kulttuurihyte)]]/$N$7</f>
        <v>1.0008577104995666</v>
      </c>
      <c r="O273" s="439">
        <v>0</v>
      </c>
      <c r="P273" s="197">
        <v>0</v>
      </c>
      <c r="Q273" s="159">
        <v>0</v>
      </c>
      <c r="R273" s="159">
        <v>128968.16681440033</v>
      </c>
      <c r="S273" s="159">
        <v>256899.01615323877</v>
      </c>
      <c r="T273" s="159">
        <v>0</v>
      </c>
      <c r="U273" s="309">
        <f t="shared" si="5"/>
        <v>385867.18296763912</v>
      </c>
      <c r="V273" s="44"/>
      <c r="W273" s="44"/>
      <c r="X273" s="110"/>
      <c r="Y273" s="110"/>
      <c r="Z273" s="111"/>
    </row>
    <row r="274" spans="1:26" s="45" customFormat="1" x14ac:dyDescent="0.25">
      <c r="A274" s="127">
        <v>887</v>
      </c>
      <c r="B274" s="124" t="s">
        <v>278</v>
      </c>
      <c r="C274" s="408">
        <v>4493</v>
      </c>
      <c r="D274" s="412">
        <v>0</v>
      </c>
      <c r="E274" s="420">
        <v>0</v>
      </c>
      <c r="F274" s="155">
        <v>0</v>
      </c>
      <c r="G274" s="419">
        <v>0</v>
      </c>
      <c r="H274" s="269">
        <v>1310</v>
      </c>
      <c r="I274" s="15">
        <v>1666</v>
      </c>
      <c r="J274" s="331">
        <v>0.78631452581032413</v>
      </c>
      <c r="K274" s="427">
        <v>0.78666580037450495</v>
      </c>
      <c r="L274" s="434">
        <v>0.60945022199999999</v>
      </c>
      <c r="M274" s="14">
        <f>Lisäosat[[#This Row],[HYTE-kerroin (sis. Kulttuurihyte)]]*Lisäosat[[#This Row],[Asukasmäärä 31.12.2024]]</f>
        <v>2738.2598474460001</v>
      </c>
      <c r="N274" s="427">
        <f>Lisäosat[[#This Row],[HYTE-kerroin (sis. Kulttuurihyte)]]/$N$7</f>
        <v>0.9466129984908126</v>
      </c>
      <c r="O274" s="439">
        <v>0</v>
      </c>
      <c r="P274" s="197">
        <v>0</v>
      </c>
      <c r="Q274" s="159">
        <v>0</v>
      </c>
      <c r="R274" s="159">
        <v>49694.921541622076</v>
      </c>
      <c r="S274" s="159">
        <v>88167.430552004444</v>
      </c>
      <c r="T274" s="159">
        <v>0</v>
      </c>
      <c r="U274" s="309">
        <f t="shared" si="5"/>
        <v>137862.35209362651</v>
      </c>
      <c r="V274" s="44"/>
      <c r="W274" s="44"/>
      <c r="X274" s="110"/>
      <c r="Y274" s="110"/>
      <c r="Z274" s="111"/>
    </row>
    <row r="275" spans="1:26" s="45" customFormat="1" x14ac:dyDescent="0.25">
      <c r="A275" s="127">
        <v>889</v>
      </c>
      <c r="B275" s="124" t="s">
        <v>279</v>
      </c>
      <c r="C275" s="408">
        <v>2466</v>
      </c>
      <c r="D275" s="412">
        <v>1.3616333333333333</v>
      </c>
      <c r="E275" s="420">
        <v>0</v>
      </c>
      <c r="F275" s="155">
        <v>0</v>
      </c>
      <c r="G275" s="419">
        <v>0</v>
      </c>
      <c r="H275" s="269">
        <v>779</v>
      </c>
      <c r="I275" s="15">
        <v>868</v>
      </c>
      <c r="J275" s="331">
        <v>0.89746543778801846</v>
      </c>
      <c r="K275" s="427">
        <v>0.89786636740355807</v>
      </c>
      <c r="L275" s="434">
        <v>0.60793705099999995</v>
      </c>
      <c r="M275" s="14">
        <f>Lisäosat[[#This Row],[HYTE-kerroin (sis. Kulttuurihyte)]]*Lisäosat[[#This Row],[Asukasmäärä 31.12.2024]]</f>
        <v>1499.1727677659999</v>
      </c>
      <c r="N275" s="427">
        <f>Lisäosat[[#This Row],[HYTE-kerroin (sis. Kulttuurihyte)]]/$N$7</f>
        <v>0.94426270426524195</v>
      </c>
      <c r="O275" s="439">
        <v>0</v>
      </c>
      <c r="P275" s="197">
        <v>338364.27660600003</v>
      </c>
      <c r="Q275" s="159">
        <v>0</v>
      </c>
      <c r="R275" s="159">
        <v>31130.786775961471</v>
      </c>
      <c r="S275" s="159">
        <v>48270.879409325935</v>
      </c>
      <c r="T275" s="159">
        <v>0</v>
      </c>
      <c r="U275" s="309">
        <f t="shared" si="5"/>
        <v>417765.94279128744</v>
      </c>
      <c r="V275" s="44"/>
      <c r="W275" s="44"/>
      <c r="X275" s="110"/>
      <c r="Y275" s="110"/>
      <c r="Z275" s="111"/>
    </row>
    <row r="276" spans="1:26" s="45" customFormat="1" x14ac:dyDescent="0.25">
      <c r="A276" s="127">
        <v>890</v>
      </c>
      <c r="B276" s="124" t="s">
        <v>280</v>
      </c>
      <c r="C276" s="408">
        <v>1137</v>
      </c>
      <c r="D276" s="412">
        <v>1.9536666666666667</v>
      </c>
      <c r="E276" s="420">
        <v>1</v>
      </c>
      <c r="F276" s="155">
        <v>472</v>
      </c>
      <c r="G276" s="419">
        <v>0.41512752858399299</v>
      </c>
      <c r="H276" s="269">
        <v>445</v>
      </c>
      <c r="I276" s="15">
        <v>474</v>
      </c>
      <c r="J276" s="331">
        <v>0.93881856540084385</v>
      </c>
      <c r="K276" s="427">
        <v>0.93923796892396483</v>
      </c>
      <c r="L276" s="434">
        <v>0.44609840000000001</v>
      </c>
      <c r="M276" s="14">
        <f>Lisäosat[[#This Row],[HYTE-kerroin (sis. Kulttuurihyte)]]*Lisäosat[[#This Row],[Asukasmäärä 31.12.2024]]</f>
        <v>507.21388080000003</v>
      </c>
      <c r="N276" s="427">
        <f>Lisäosat[[#This Row],[HYTE-kerroin (sis. Kulttuurihyte)]]/$N$7</f>
        <v>0.69289095122514199</v>
      </c>
      <c r="O276" s="439">
        <v>0</v>
      </c>
      <c r="P276" s="197">
        <v>447684.63126000005</v>
      </c>
      <c r="Q276" s="159">
        <v>463598.4</v>
      </c>
      <c r="R276" s="159">
        <v>15014.864803571663</v>
      </c>
      <c r="S276" s="159">
        <v>16331.446649286108</v>
      </c>
      <c r="T276" s="159">
        <v>0</v>
      </c>
      <c r="U276" s="309">
        <f t="shared" si="5"/>
        <v>942629.34271285788</v>
      </c>
      <c r="V276" s="44"/>
      <c r="W276" s="44"/>
      <c r="X276" s="110"/>
      <c r="Y276" s="110"/>
      <c r="Z276" s="111"/>
    </row>
    <row r="277" spans="1:26" s="45" customFormat="1" x14ac:dyDescent="0.25">
      <c r="A277" s="127">
        <v>892</v>
      </c>
      <c r="B277" s="124" t="s">
        <v>281</v>
      </c>
      <c r="C277" s="408">
        <v>3657</v>
      </c>
      <c r="D277" s="412">
        <v>0</v>
      </c>
      <c r="E277" s="420">
        <v>0</v>
      </c>
      <c r="F277" s="155">
        <v>0</v>
      </c>
      <c r="G277" s="419">
        <v>0</v>
      </c>
      <c r="H277" s="269">
        <v>739</v>
      </c>
      <c r="I277" s="15">
        <v>1397</v>
      </c>
      <c r="J277" s="331">
        <v>0.5289906943450251</v>
      </c>
      <c r="K277" s="427">
        <v>0.52922701323461996</v>
      </c>
      <c r="L277" s="434">
        <v>0.59593508900000003</v>
      </c>
      <c r="M277" s="14">
        <f>Lisäosat[[#This Row],[HYTE-kerroin (sis. Kulttuurihyte)]]*Lisäosat[[#This Row],[Asukasmäärä 31.12.2024]]</f>
        <v>2179.3346204730001</v>
      </c>
      <c r="N277" s="427">
        <f>Lisäosat[[#This Row],[HYTE-kerroin (sis. Kulttuurihyte)]]/$N$7</f>
        <v>0.92562096319029541</v>
      </c>
      <c r="O277" s="439">
        <v>0.2154620972816971</v>
      </c>
      <c r="P277" s="197">
        <v>0</v>
      </c>
      <c r="Q277" s="159">
        <v>0</v>
      </c>
      <c r="R277" s="159">
        <v>27211.487614830014</v>
      </c>
      <c r="S277" s="159">
        <v>70170.964227280652</v>
      </c>
      <c r="T277" s="159">
        <v>8659.5143384532366</v>
      </c>
      <c r="U277" s="309">
        <f t="shared" si="5"/>
        <v>106041.9661805639</v>
      </c>
      <c r="V277" s="44"/>
      <c r="W277" s="44"/>
      <c r="X277" s="110"/>
      <c r="Y277" s="110"/>
      <c r="Z277" s="111"/>
    </row>
    <row r="278" spans="1:26" s="45" customFormat="1" x14ac:dyDescent="0.25">
      <c r="A278" s="127">
        <v>893</v>
      </c>
      <c r="B278" s="124" t="s">
        <v>282</v>
      </c>
      <c r="C278" s="408">
        <v>7439</v>
      </c>
      <c r="D278" s="412">
        <v>1.1783333333333333E-2</v>
      </c>
      <c r="E278" s="420">
        <v>0</v>
      </c>
      <c r="F278" s="155">
        <v>0</v>
      </c>
      <c r="G278" s="419">
        <v>0</v>
      </c>
      <c r="H278" s="269">
        <v>3161</v>
      </c>
      <c r="I278" s="15">
        <v>3251</v>
      </c>
      <c r="J278" s="331">
        <v>0.97231621039680094</v>
      </c>
      <c r="K278" s="427">
        <v>0.97275057850503488</v>
      </c>
      <c r="L278" s="434">
        <v>0.54481075499999998</v>
      </c>
      <c r="M278" s="14">
        <f>Lisäosat[[#This Row],[HYTE-kerroin (sis. Kulttuurihyte)]]*Lisäosat[[#This Row],[Asukasmäärä 31.12.2024]]</f>
        <v>4052.8472064449998</v>
      </c>
      <c r="N278" s="427">
        <f>Lisäosat[[#This Row],[HYTE-kerroin (sis. Kulttuurihyte)]]/$N$7</f>
        <v>0.84621339657267935</v>
      </c>
      <c r="O278" s="439">
        <v>0</v>
      </c>
      <c r="P278" s="197">
        <v>5888.7446356666669</v>
      </c>
      <c r="Q278" s="159">
        <v>0</v>
      </c>
      <c r="R278" s="159">
        <v>101742.2592421953</v>
      </c>
      <c r="S278" s="159">
        <v>130494.96560576928</v>
      </c>
      <c r="T278" s="159">
        <v>0</v>
      </c>
      <c r="U278" s="309">
        <f t="shared" si="5"/>
        <v>238125.96948363126</v>
      </c>
      <c r="V278" s="44"/>
      <c r="W278" s="44"/>
      <c r="X278" s="110"/>
      <c r="Y278" s="110"/>
      <c r="Z278" s="111"/>
    </row>
    <row r="279" spans="1:26" s="45" customFormat="1" x14ac:dyDescent="0.25">
      <c r="A279" s="127">
        <v>895</v>
      </c>
      <c r="B279" s="124" t="s">
        <v>283</v>
      </c>
      <c r="C279" s="408">
        <v>14814</v>
      </c>
      <c r="D279" s="412">
        <v>0</v>
      </c>
      <c r="E279" s="420">
        <v>0</v>
      </c>
      <c r="F279" s="155">
        <v>1</v>
      </c>
      <c r="G279" s="419">
        <v>6.7503712704198725E-5</v>
      </c>
      <c r="H279" s="269">
        <v>7005</v>
      </c>
      <c r="I279" s="15">
        <v>5969</v>
      </c>
      <c r="J279" s="331">
        <v>1.1735634109566091</v>
      </c>
      <c r="K279" s="427">
        <v>1.1740876833211538</v>
      </c>
      <c r="L279" s="434">
        <v>0.705596789</v>
      </c>
      <c r="M279" s="14">
        <f>Lisäosat[[#This Row],[HYTE-kerroin (sis. Kulttuurihyte)]]*Lisäosat[[#This Row],[Asukasmäärä 31.12.2024]]</f>
        <v>10452.710832246001</v>
      </c>
      <c r="N279" s="427">
        <f>Lisäosat[[#This Row],[HYTE-kerroin (sis. Kulttuurihyte)]]/$N$7</f>
        <v>1.0959501991300928</v>
      </c>
      <c r="O279" s="439">
        <v>0</v>
      </c>
      <c r="P279" s="197">
        <v>0</v>
      </c>
      <c r="Q279" s="159">
        <v>0</v>
      </c>
      <c r="R279" s="159">
        <v>244544.6652665172</v>
      </c>
      <c r="S279" s="159">
        <v>336559.97156070056</v>
      </c>
      <c r="T279" s="159">
        <v>0</v>
      </c>
      <c r="U279" s="309">
        <f t="shared" si="5"/>
        <v>581104.63682721776</v>
      </c>
      <c r="V279" s="44"/>
      <c r="W279" s="44"/>
      <c r="X279" s="110"/>
      <c r="Y279" s="110"/>
      <c r="Z279" s="111"/>
    </row>
    <row r="280" spans="1:26" s="45" customFormat="1" x14ac:dyDescent="0.25">
      <c r="A280" s="127">
        <v>905</v>
      </c>
      <c r="B280" s="124" t="s">
        <v>284</v>
      </c>
      <c r="C280" s="408">
        <v>70361</v>
      </c>
      <c r="D280" s="412">
        <v>0</v>
      </c>
      <c r="E280" s="420">
        <v>0</v>
      </c>
      <c r="F280" s="155">
        <v>5</v>
      </c>
      <c r="G280" s="419">
        <v>7.10620940577877E-5</v>
      </c>
      <c r="H280" s="269">
        <v>39139</v>
      </c>
      <c r="I280" s="15">
        <v>31376</v>
      </c>
      <c r="J280" s="331">
        <v>1.2474184089750127</v>
      </c>
      <c r="K280" s="427">
        <v>1.2479756749844537</v>
      </c>
      <c r="L280" s="434">
        <v>0.71312010100000001</v>
      </c>
      <c r="M280" s="14">
        <f>Lisäosat[[#This Row],[HYTE-kerroin (sis. Kulttuurihyte)]]*Lisäosat[[#This Row],[Asukasmäärä 31.12.2024]]</f>
        <v>50175.843426460997</v>
      </c>
      <c r="N280" s="427">
        <f>Lisäosat[[#This Row],[HYTE-kerroin (sis. Kulttuurihyte)]]/$N$7</f>
        <v>1.1076355914292886</v>
      </c>
      <c r="O280" s="439">
        <v>1.3376548620853319</v>
      </c>
      <c r="P280" s="197">
        <v>0</v>
      </c>
      <c r="Q280" s="159">
        <v>0</v>
      </c>
      <c r="R280" s="159">
        <v>1234591.9595341908</v>
      </c>
      <c r="S280" s="159">
        <v>1615579.0309005696</v>
      </c>
      <c r="T280" s="159">
        <v>1034364.8839255346</v>
      </c>
      <c r="U280" s="309">
        <f t="shared" si="5"/>
        <v>3884535.874360295</v>
      </c>
      <c r="V280" s="44"/>
      <c r="W280" s="44"/>
      <c r="X280" s="110"/>
      <c r="Y280" s="110"/>
      <c r="Z280" s="111"/>
    </row>
    <row r="281" spans="1:26" s="45" customFormat="1" x14ac:dyDescent="0.25">
      <c r="A281" s="127">
        <v>908</v>
      </c>
      <c r="B281" s="124" t="s">
        <v>285</v>
      </c>
      <c r="C281" s="408">
        <v>20847</v>
      </c>
      <c r="D281" s="412">
        <v>0</v>
      </c>
      <c r="E281" s="420">
        <v>0</v>
      </c>
      <c r="F281" s="155">
        <v>1</v>
      </c>
      <c r="G281" s="419">
        <v>4.7968532642586462E-5</v>
      </c>
      <c r="H281" s="269">
        <v>6499</v>
      </c>
      <c r="I281" s="15">
        <v>8219</v>
      </c>
      <c r="J281" s="331">
        <v>0.79072879912398097</v>
      </c>
      <c r="K281" s="427">
        <v>0.79108204570048457</v>
      </c>
      <c r="L281" s="434">
        <v>0.68641591499999999</v>
      </c>
      <c r="M281" s="14">
        <f>Lisäosat[[#This Row],[HYTE-kerroin (sis. Kulttuurihyte)]]*Lisäosat[[#This Row],[Asukasmäärä 31.12.2024]]</f>
        <v>14309.712580005</v>
      </c>
      <c r="N281" s="427">
        <f>Lisäosat[[#This Row],[HYTE-kerroin (sis. Kulttuurihyte)]]/$N$7</f>
        <v>1.0661579962636634</v>
      </c>
      <c r="O281" s="439">
        <v>0.2448431524590918</v>
      </c>
      <c r="P281" s="197">
        <v>0</v>
      </c>
      <c r="Q281" s="159">
        <v>0</v>
      </c>
      <c r="R281" s="159">
        <v>231873.12493845515</v>
      </c>
      <c r="S281" s="159">
        <v>460749.03785829112</v>
      </c>
      <c r="T281" s="159">
        <v>56095.65474046841</v>
      </c>
      <c r="U281" s="309">
        <f t="shared" si="5"/>
        <v>748717.81753721461</v>
      </c>
      <c r="V281" s="44"/>
      <c r="W281" s="44"/>
      <c r="X281" s="110"/>
      <c r="Y281" s="110"/>
      <c r="Z281" s="111"/>
    </row>
    <row r="282" spans="1:26" s="45" customFormat="1" x14ac:dyDescent="0.25">
      <c r="A282" s="127">
        <v>915</v>
      </c>
      <c r="B282" s="124" t="s">
        <v>286</v>
      </c>
      <c r="C282" s="408">
        <v>19669</v>
      </c>
      <c r="D282" s="412">
        <v>7.091666666666667E-2</v>
      </c>
      <c r="E282" s="420">
        <v>0</v>
      </c>
      <c r="F282" s="155">
        <v>0</v>
      </c>
      <c r="G282" s="419">
        <v>0</v>
      </c>
      <c r="H282" s="269">
        <v>7924</v>
      </c>
      <c r="I282" s="15">
        <v>7035</v>
      </c>
      <c r="J282" s="331">
        <v>1.12636815920398</v>
      </c>
      <c r="K282" s="427">
        <v>1.1268713477770562</v>
      </c>
      <c r="L282" s="434">
        <v>0.69478042900000003</v>
      </c>
      <c r="M282" s="14">
        <f>Lisäosat[[#This Row],[HYTE-kerroin (sis. Kulttuurihyte)]]*Lisäosat[[#This Row],[Asukasmäärä 31.12.2024]]</f>
        <v>13665.636258001001</v>
      </c>
      <c r="N282" s="427">
        <f>Lisäosat[[#This Row],[HYTE-kerroin (sis. Kulttuurihyte)]]/$N$7</f>
        <v>1.0791499640940703</v>
      </c>
      <c r="O282" s="439">
        <v>0</v>
      </c>
      <c r="P282" s="197">
        <v>93706.689201666682</v>
      </c>
      <c r="Q282" s="159">
        <v>0</v>
      </c>
      <c r="R282" s="159">
        <v>311631.92150434246</v>
      </c>
      <c r="S282" s="159">
        <v>440010.84734527476</v>
      </c>
      <c r="T282" s="159">
        <v>0</v>
      </c>
      <c r="U282" s="309">
        <f t="shared" si="5"/>
        <v>845349.45805128384</v>
      </c>
      <c r="V282" s="44"/>
      <c r="W282" s="44"/>
      <c r="X282" s="110"/>
      <c r="Y282" s="110"/>
      <c r="Z282" s="111"/>
    </row>
    <row r="283" spans="1:26" s="45" customFormat="1" x14ac:dyDescent="0.25">
      <c r="A283" s="127">
        <v>918</v>
      </c>
      <c r="B283" s="124" t="s">
        <v>287</v>
      </c>
      <c r="C283" s="408">
        <v>2246</v>
      </c>
      <c r="D283" s="412">
        <v>0</v>
      </c>
      <c r="E283" s="420">
        <v>0</v>
      </c>
      <c r="F283" s="155">
        <v>0</v>
      </c>
      <c r="G283" s="419">
        <v>0</v>
      </c>
      <c r="H283" s="269">
        <v>661</v>
      </c>
      <c r="I283" s="15">
        <v>920</v>
      </c>
      <c r="J283" s="331">
        <v>0.71847826086956523</v>
      </c>
      <c r="K283" s="427">
        <v>0.718799230570208</v>
      </c>
      <c r="L283" s="434">
        <v>0.55131421599999997</v>
      </c>
      <c r="M283" s="14">
        <f>Lisäosat[[#This Row],[HYTE-kerroin (sis. Kulttuurihyte)]]*Lisäosat[[#This Row],[Asukasmäärä 31.12.2024]]</f>
        <v>1238.251729136</v>
      </c>
      <c r="N283" s="427">
        <f>Lisäosat[[#This Row],[HYTE-kerroin (sis. Kulttuurihyte)]]/$N$7</f>
        <v>0.85631473134219571</v>
      </c>
      <c r="O283" s="439">
        <v>0</v>
      </c>
      <c r="P283" s="197">
        <v>0</v>
      </c>
      <c r="Q283" s="159">
        <v>0</v>
      </c>
      <c r="R283" s="159">
        <v>22698.788390361264</v>
      </c>
      <c r="S283" s="159">
        <v>39869.654239105468</v>
      </c>
      <c r="T283" s="159">
        <v>0</v>
      </c>
      <c r="U283" s="309">
        <f t="shared" si="5"/>
        <v>62568.442629466736</v>
      </c>
      <c r="V283" s="44"/>
      <c r="W283" s="44"/>
      <c r="X283" s="110"/>
      <c r="Y283" s="110"/>
      <c r="Z283" s="111"/>
    </row>
    <row r="284" spans="1:26" s="45" customFormat="1" x14ac:dyDescent="0.25">
      <c r="A284" s="127">
        <v>921</v>
      </c>
      <c r="B284" s="124" t="s">
        <v>288</v>
      </c>
      <c r="C284" s="408">
        <v>1851</v>
      </c>
      <c r="D284" s="412">
        <v>1.6164666666666667</v>
      </c>
      <c r="E284" s="420">
        <v>0</v>
      </c>
      <c r="F284" s="155">
        <v>0</v>
      </c>
      <c r="G284" s="419">
        <v>0</v>
      </c>
      <c r="H284" s="269">
        <v>486</v>
      </c>
      <c r="I284" s="15">
        <v>611</v>
      </c>
      <c r="J284" s="331">
        <v>0.79541734860883795</v>
      </c>
      <c r="K284" s="427">
        <v>0.7957726897265498</v>
      </c>
      <c r="L284" s="434">
        <v>0.62528965700000005</v>
      </c>
      <c r="M284" s="14">
        <f>Lisäosat[[#This Row],[HYTE-kerroin (sis. Kulttuurihyte)]]*Lisäosat[[#This Row],[Asukasmäärä 31.12.2024]]</f>
        <v>1157.411155107</v>
      </c>
      <c r="N284" s="427">
        <f>Lisäosat[[#This Row],[HYTE-kerroin (sis. Kulttuurihyte)]]/$N$7</f>
        <v>0.97121519653505328</v>
      </c>
      <c r="O284" s="439">
        <v>0</v>
      </c>
      <c r="P284" s="197">
        <v>603023.76289200003</v>
      </c>
      <c r="Q284" s="159">
        <v>0</v>
      </c>
      <c r="R284" s="159">
        <v>20710.031996494843</v>
      </c>
      <c r="S284" s="159">
        <v>37266.72168574173</v>
      </c>
      <c r="T284" s="159">
        <v>0</v>
      </c>
      <c r="U284" s="309">
        <f t="shared" si="5"/>
        <v>661000.51657423656</v>
      </c>
      <c r="V284" s="44"/>
      <c r="W284" s="44"/>
      <c r="X284" s="110"/>
      <c r="Y284" s="110"/>
      <c r="Z284" s="111"/>
    </row>
    <row r="285" spans="1:26" s="45" customFormat="1" x14ac:dyDescent="0.25">
      <c r="A285" s="127">
        <v>922</v>
      </c>
      <c r="B285" s="124" t="s">
        <v>289</v>
      </c>
      <c r="C285" s="408">
        <v>4511</v>
      </c>
      <c r="D285" s="412">
        <v>0</v>
      </c>
      <c r="E285" s="420">
        <v>0</v>
      </c>
      <c r="F285" s="155">
        <v>0</v>
      </c>
      <c r="G285" s="419">
        <v>0</v>
      </c>
      <c r="H285" s="269">
        <v>940</v>
      </c>
      <c r="I285" s="15">
        <v>2059</v>
      </c>
      <c r="J285" s="331">
        <v>0.45653229723166588</v>
      </c>
      <c r="K285" s="427">
        <v>0.45673624638748145</v>
      </c>
      <c r="L285" s="434">
        <v>0.73055932099999998</v>
      </c>
      <c r="M285" s="14">
        <f>Lisäosat[[#This Row],[HYTE-kerroin (sis. Kulttuurihyte)]]*Lisäosat[[#This Row],[Asukasmäärä 31.12.2024]]</f>
        <v>3295.5530970310001</v>
      </c>
      <c r="N285" s="427">
        <f>Lisäosat[[#This Row],[HYTE-kerroin (sis. Kulttuurihyte)]]/$N$7</f>
        <v>1.1347226146834057</v>
      </c>
      <c r="O285" s="439">
        <v>0.50382756817033048</v>
      </c>
      <c r="P285" s="197">
        <v>0</v>
      </c>
      <c r="Q285" s="159">
        <v>0</v>
      </c>
      <c r="R285" s="159">
        <v>28968.341136802239</v>
      </c>
      <c r="S285" s="159">
        <v>106111.34990856776</v>
      </c>
      <c r="T285" s="159">
        <v>24977.700098579804</v>
      </c>
      <c r="U285" s="309">
        <f t="shared" si="5"/>
        <v>160057.39114394982</v>
      </c>
      <c r="V285" s="44"/>
      <c r="W285" s="44"/>
      <c r="X285" s="110"/>
      <c r="Y285" s="110"/>
      <c r="Z285" s="111"/>
    </row>
    <row r="286" spans="1:26" s="45" customFormat="1" x14ac:dyDescent="0.25">
      <c r="A286" s="127">
        <v>924</v>
      </c>
      <c r="B286" s="124" t="s">
        <v>290</v>
      </c>
      <c r="C286" s="408">
        <v>2931</v>
      </c>
      <c r="D286" s="412">
        <v>0.99025000000000007</v>
      </c>
      <c r="E286" s="420">
        <v>0</v>
      </c>
      <c r="F286" s="155">
        <v>0</v>
      </c>
      <c r="G286" s="419">
        <v>0</v>
      </c>
      <c r="H286" s="269">
        <v>980</v>
      </c>
      <c r="I286" s="15">
        <v>1166</v>
      </c>
      <c r="J286" s="331">
        <v>0.84048027444253859</v>
      </c>
      <c r="K286" s="427">
        <v>0.84085574676616526</v>
      </c>
      <c r="L286" s="434">
        <v>0.565710092</v>
      </c>
      <c r="M286" s="14">
        <f>Lisäosat[[#This Row],[HYTE-kerroin (sis. Kulttuurihyte)]]*Lisäosat[[#This Row],[Asukasmäärä 31.12.2024]]</f>
        <v>1658.096279652</v>
      </c>
      <c r="N286" s="427">
        <f>Lisäosat[[#This Row],[HYTE-kerroin (sis. Kulttuurihyte)]]/$N$7</f>
        <v>0.87867475822272079</v>
      </c>
      <c r="O286" s="439">
        <v>0</v>
      </c>
      <c r="P286" s="197">
        <v>194984.76034500005</v>
      </c>
      <c r="Q286" s="159">
        <v>0</v>
      </c>
      <c r="R286" s="159">
        <v>34651.547604429128</v>
      </c>
      <c r="S286" s="159">
        <v>53387.953199951975</v>
      </c>
      <c r="T286" s="159">
        <v>0</v>
      </c>
      <c r="U286" s="309">
        <f t="shared" si="5"/>
        <v>283024.26114938117</v>
      </c>
      <c r="V286" s="44"/>
      <c r="W286" s="44"/>
      <c r="X286" s="110"/>
      <c r="Y286" s="110"/>
      <c r="Z286" s="111"/>
    </row>
    <row r="287" spans="1:26" s="45" customFormat="1" x14ac:dyDescent="0.25">
      <c r="A287" s="127">
        <v>925</v>
      </c>
      <c r="B287" s="124" t="s">
        <v>291</v>
      </c>
      <c r="C287" s="408">
        <v>3352</v>
      </c>
      <c r="D287" s="412">
        <v>0.83401666666666663</v>
      </c>
      <c r="E287" s="420">
        <v>0</v>
      </c>
      <c r="F287" s="155">
        <v>0</v>
      </c>
      <c r="G287" s="419">
        <v>0</v>
      </c>
      <c r="H287" s="269">
        <v>1936</v>
      </c>
      <c r="I287" s="15">
        <v>1423</v>
      </c>
      <c r="J287" s="331">
        <v>1.3605059732958538</v>
      </c>
      <c r="K287" s="427">
        <v>1.3611137595278866</v>
      </c>
      <c r="L287" s="434">
        <v>0.65529865600000003</v>
      </c>
      <c r="M287" s="14">
        <f>Lisäosat[[#This Row],[HYTE-kerroin (sis. Kulttuurihyte)]]*Lisäosat[[#This Row],[Asukasmäärä 31.12.2024]]</f>
        <v>2196.561094912</v>
      </c>
      <c r="N287" s="427">
        <f>Lisäosat[[#This Row],[HYTE-kerroin (sis. Kulttuurihyte)]]/$N$7</f>
        <v>1.0178259081234031</v>
      </c>
      <c r="O287" s="439">
        <v>0</v>
      </c>
      <c r="P287" s="197">
        <v>187810.01136266667</v>
      </c>
      <c r="Q287" s="159">
        <v>0</v>
      </c>
      <c r="R287" s="159">
        <v>64148.093706440915</v>
      </c>
      <c r="S287" s="159">
        <v>70725.62816473459</v>
      </c>
      <c r="T287" s="159">
        <v>0</v>
      </c>
      <c r="U287" s="309">
        <f t="shared" si="5"/>
        <v>322683.73323384218</v>
      </c>
      <c r="V287" s="44"/>
      <c r="W287" s="44"/>
      <c r="X287" s="110"/>
      <c r="Y287" s="110"/>
      <c r="Z287" s="111"/>
    </row>
    <row r="288" spans="1:26" s="45" customFormat="1" x14ac:dyDescent="0.25">
      <c r="A288" s="127">
        <v>927</v>
      </c>
      <c r="B288" s="124" t="s">
        <v>292</v>
      </c>
      <c r="C288" s="408">
        <v>28799</v>
      </c>
      <c r="D288" s="412">
        <v>0</v>
      </c>
      <c r="E288" s="420">
        <v>0</v>
      </c>
      <c r="F288" s="155">
        <v>3</v>
      </c>
      <c r="G288" s="419">
        <v>1.0417028369040591E-4</v>
      </c>
      <c r="H288" s="269">
        <v>7697</v>
      </c>
      <c r="I288" s="15">
        <v>13366</v>
      </c>
      <c r="J288" s="331">
        <v>0.57586413287445759</v>
      </c>
      <c r="K288" s="427">
        <v>0.57612139179014965</v>
      </c>
      <c r="L288" s="434">
        <v>0.638022749</v>
      </c>
      <c r="M288" s="14">
        <f>Lisäosat[[#This Row],[HYTE-kerroin (sis. Kulttuurihyte)]]*Lisäosat[[#This Row],[Asukasmäärä 31.12.2024]]</f>
        <v>18374.417148451001</v>
      </c>
      <c r="N288" s="427">
        <f>Lisäosat[[#This Row],[HYTE-kerroin (sis. Kulttuurihyte)]]/$N$7</f>
        <v>0.99099254661727099</v>
      </c>
      <c r="O288" s="439">
        <v>0</v>
      </c>
      <c r="P288" s="197">
        <v>0</v>
      </c>
      <c r="Q288" s="159">
        <v>0</v>
      </c>
      <c r="R288" s="159">
        <v>233279.58266803317</v>
      </c>
      <c r="S288" s="159">
        <v>591625.79087613826</v>
      </c>
      <c r="T288" s="159">
        <v>0</v>
      </c>
      <c r="U288" s="309">
        <f t="shared" si="5"/>
        <v>824905.37354417145</v>
      </c>
      <c r="V288" s="44"/>
      <c r="W288" s="44"/>
      <c r="X288" s="110"/>
      <c r="Y288" s="110"/>
      <c r="Z288" s="111"/>
    </row>
    <row r="289" spans="1:26" s="45" customFormat="1" x14ac:dyDescent="0.25">
      <c r="A289" s="127">
        <v>931</v>
      </c>
      <c r="B289" s="124" t="s">
        <v>293</v>
      </c>
      <c r="C289" s="408">
        <v>5764</v>
      </c>
      <c r="D289" s="412">
        <v>1.4403999999999999</v>
      </c>
      <c r="E289" s="420">
        <v>0</v>
      </c>
      <c r="F289" s="155">
        <v>0</v>
      </c>
      <c r="G289" s="419">
        <v>0</v>
      </c>
      <c r="H289" s="269">
        <v>2085</v>
      </c>
      <c r="I289" s="15">
        <v>2020</v>
      </c>
      <c r="J289" s="331">
        <v>1.0321782178217822</v>
      </c>
      <c r="K289" s="427">
        <v>1.0326393284101294</v>
      </c>
      <c r="L289" s="434">
        <v>0.65008205100000005</v>
      </c>
      <c r="M289" s="14">
        <f>Lisäosat[[#This Row],[HYTE-kerroin (sis. Kulttuurihyte)]]*Lisäosat[[#This Row],[Asukasmäärä 31.12.2024]]</f>
        <v>3747.0729419640002</v>
      </c>
      <c r="N289" s="427">
        <f>Lisäosat[[#This Row],[HYTE-kerroin (sis. Kulttuurihyte)]]/$N$7</f>
        <v>1.0097233495833684</v>
      </c>
      <c r="O289" s="439">
        <v>0</v>
      </c>
      <c r="P289" s="197">
        <v>836639.45851200004</v>
      </c>
      <c r="Q289" s="159">
        <v>0</v>
      </c>
      <c r="R289" s="159">
        <v>83686.991230721163</v>
      </c>
      <c r="S289" s="159">
        <v>120649.54087247964</v>
      </c>
      <c r="T289" s="159">
        <v>0</v>
      </c>
      <c r="U289" s="309">
        <f t="shared" si="5"/>
        <v>1040975.9906152008</v>
      </c>
      <c r="V289" s="44"/>
      <c r="W289" s="44"/>
      <c r="X289" s="110"/>
      <c r="Y289" s="110"/>
      <c r="Z289" s="111"/>
    </row>
    <row r="290" spans="1:26" s="45" customFormat="1" x14ac:dyDescent="0.25">
      <c r="A290" s="127">
        <v>934</v>
      </c>
      <c r="B290" s="124" t="s">
        <v>294</v>
      </c>
      <c r="C290" s="408">
        <v>2607</v>
      </c>
      <c r="D290" s="412">
        <v>0.61865000000000003</v>
      </c>
      <c r="E290" s="420">
        <v>0</v>
      </c>
      <c r="F290" s="155">
        <v>0</v>
      </c>
      <c r="G290" s="419">
        <v>0</v>
      </c>
      <c r="H290" s="269">
        <v>927</v>
      </c>
      <c r="I290" s="15">
        <v>1025</v>
      </c>
      <c r="J290" s="331">
        <v>0.90439024390243905</v>
      </c>
      <c r="K290" s="427">
        <v>0.90479426707427202</v>
      </c>
      <c r="L290" s="434">
        <v>0.55019036799999999</v>
      </c>
      <c r="M290" s="14">
        <f>Lisäosat[[#This Row],[HYTE-kerroin (sis. Kulttuurihyte)]]*Lisäosat[[#This Row],[Asukasmäärä 31.12.2024]]</f>
        <v>1434.346289376</v>
      </c>
      <c r="N290" s="427">
        <f>Lisäosat[[#This Row],[HYTE-kerroin (sis. Kulttuurihyte)]]/$N$7</f>
        <v>0.85456914312723586</v>
      </c>
      <c r="O290" s="439">
        <v>0</v>
      </c>
      <c r="P290" s="197">
        <v>108349.28454900002</v>
      </c>
      <c r="Q290" s="159">
        <v>0</v>
      </c>
      <c r="R290" s="159">
        <v>33164.709078932538</v>
      </c>
      <c r="S290" s="159">
        <v>46183.574204630946</v>
      </c>
      <c r="T290" s="159">
        <v>0</v>
      </c>
      <c r="U290" s="309">
        <f t="shared" si="5"/>
        <v>187697.56783256351</v>
      </c>
      <c r="V290" s="44"/>
      <c r="W290" s="44"/>
      <c r="X290" s="110"/>
      <c r="Y290" s="110"/>
      <c r="Z290" s="111"/>
    </row>
    <row r="291" spans="1:26" s="45" customFormat="1" x14ac:dyDescent="0.25">
      <c r="A291" s="127">
        <v>935</v>
      </c>
      <c r="B291" s="124" t="s">
        <v>295</v>
      </c>
      <c r="C291" s="408">
        <v>2831</v>
      </c>
      <c r="D291" s="412">
        <v>0.64713333333333334</v>
      </c>
      <c r="E291" s="420">
        <v>0</v>
      </c>
      <c r="F291" s="155">
        <v>0</v>
      </c>
      <c r="G291" s="419">
        <v>0</v>
      </c>
      <c r="H291" s="269">
        <v>1010</v>
      </c>
      <c r="I291" s="15">
        <v>1076</v>
      </c>
      <c r="J291" s="331">
        <v>0.93866171003717469</v>
      </c>
      <c r="K291" s="427">
        <v>0.93908104348744614</v>
      </c>
      <c r="L291" s="434">
        <v>0.66638368699999995</v>
      </c>
      <c r="M291" s="14">
        <f>Lisäosat[[#This Row],[HYTE-kerroin (sis. Kulttuurihyte)]]*Lisäosat[[#This Row],[Asukasmäärä 31.12.2024]]</f>
        <v>1886.5322178969998</v>
      </c>
      <c r="N291" s="427">
        <f>Lisäosat[[#This Row],[HYTE-kerroin (sis. Kulttuurihyte)]]/$N$7</f>
        <v>1.035043449531196</v>
      </c>
      <c r="O291" s="439">
        <v>0</v>
      </c>
      <c r="P291" s="197">
        <v>123076.07547066668</v>
      </c>
      <c r="Q291" s="159">
        <v>0</v>
      </c>
      <c r="R291" s="159">
        <v>37379.050383628222</v>
      </c>
      <c r="S291" s="159">
        <v>60743.211956560976</v>
      </c>
      <c r="T291" s="159">
        <v>0</v>
      </c>
      <c r="U291" s="309">
        <f t="shared" si="5"/>
        <v>221198.33781085588</v>
      </c>
      <c r="V291" s="44"/>
      <c r="W291" s="44"/>
      <c r="X291" s="110"/>
      <c r="Y291" s="110"/>
      <c r="Z291" s="111"/>
    </row>
    <row r="292" spans="1:26" s="45" customFormat="1" x14ac:dyDescent="0.25">
      <c r="A292" s="127">
        <v>936</v>
      </c>
      <c r="B292" s="124" t="s">
        <v>296</v>
      </c>
      <c r="C292" s="408">
        <v>6190</v>
      </c>
      <c r="D292" s="412">
        <v>1.0767333333333333</v>
      </c>
      <c r="E292" s="420">
        <v>0</v>
      </c>
      <c r="F292" s="155">
        <v>0</v>
      </c>
      <c r="G292" s="419">
        <v>0</v>
      </c>
      <c r="H292" s="269">
        <v>2227</v>
      </c>
      <c r="I292" s="15">
        <v>2228</v>
      </c>
      <c r="J292" s="331">
        <v>0.99955116696588864</v>
      </c>
      <c r="K292" s="427">
        <v>0.99999770189437742</v>
      </c>
      <c r="L292" s="434">
        <v>0.68004871</v>
      </c>
      <c r="M292" s="14">
        <f>Lisäosat[[#This Row],[HYTE-kerroin (sis. Kulttuurihyte)]]*Lisäosat[[#This Row],[Asukasmäärä 31.12.2024]]</f>
        <v>4209.5015149000001</v>
      </c>
      <c r="N292" s="427">
        <f>Lisäosat[[#This Row],[HYTE-kerroin (sis. Kulttuurihyte)]]/$N$7</f>
        <v>1.0562682976476283</v>
      </c>
      <c r="O292" s="439">
        <v>0</v>
      </c>
      <c r="P292" s="197">
        <v>671629.96742000012</v>
      </c>
      <c r="Q292" s="159">
        <v>0</v>
      </c>
      <c r="R292" s="159">
        <v>87031.199992650319</v>
      </c>
      <c r="S292" s="159">
        <v>135538.97480535673</v>
      </c>
      <c r="T292" s="159">
        <v>0</v>
      </c>
      <c r="U292" s="309">
        <f t="shared" si="5"/>
        <v>894200.14221800712</v>
      </c>
      <c r="V292" s="44"/>
      <c r="W292" s="44"/>
      <c r="X292" s="110"/>
      <c r="Y292" s="110"/>
      <c r="Z292" s="111"/>
    </row>
    <row r="293" spans="1:26" s="45" customFormat="1" x14ac:dyDescent="0.25">
      <c r="A293" s="127">
        <v>946</v>
      </c>
      <c r="B293" s="124" t="s">
        <v>297</v>
      </c>
      <c r="C293" s="408">
        <v>6210</v>
      </c>
      <c r="D293" s="412">
        <v>0.40866666666666668</v>
      </c>
      <c r="E293" s="420">
        <v>0</v>
      </c>
      <c r="F293" s="155">
        <v>0</v>
      </c>
      <c r="G293" s="419">
        <v>0</v>
      </c>
      <c r="H293" s="269">
        <v>2268</v>
      </c>
      <c r="I293" s="15">
        <v>2700</v>
      </c>
      <c r="J293" s="331">
        <v>0.84</v>
      </c>
      <c r="K293" s="427">
        <v>0.84037525776801314</v>
      </c>
      <c r="L293" s="434">
        <v>0.62270616099999998</v>
      </c>
      <c r="M293" s="14">
        <f>Lisäosat[[#This Row],[HYTE-kerroin (sis. Kulttuurihyte)]]*Lisäosat[[#This Row],[Asukasmäärä 31.12.2024]]</f>
        <v>3867.0052598100001</v>
      </c>
      <c r="N293" s="427">
        <f>Lisäosat[[#This Row],[HYTE-kerroin (sis. Kulttuurihyte)]]/$N$7</f>
        <v>0.96720244732786842</v>
      </c>
      <c r="O293" s="439">
        <v>0</v>
      </c>
      <c r="P293" s="197">
        <v>170490.74760000003</v>
      </c>
      <c r="Q293" s="159">
        <v>0</v>
      </c>
      <c r="R293" s="159">
        <v>73375.348731395425</v>
      </c>
      <c r="S293" s="159">
        <v>124511.16281259268</v>
      </c>
      <c r="T293" s="159">
        <v>0</v>
      </c>
      <c r="U293" s="309">
        <f t="shared" si="5"/>
        <v>368377.25914398814</v>
      </c>
      <c r="V293" s="44"/>
      <c r="W293" s="44"/>
      <c r="X293" s="110"/>
      <c r="Y293" s="110"/>
      <c r="Z293" s="111"/>
    </row>
    <row r="294" spans="1:26" s="45" customFormat="1" x14ac:dyDescent="0.25">
      <c r="A294" s="127">
        <v>976</v>
      </c>
      <c r="B294" s="124" t="s">
        <v>298</v>
      </c>
      <c r="C294" s="408">
        <v>3721</v>
      </c>
      <c r="D294" s="412">
        <v>1.7273999999999998</v>
      </c>
      <c r="E294" s="420">
        <v>0</v>
      </c>
      <c r="F294" s="155">
        <v>2</v>
      </c>
      <c r="G294" s="419">
        <v>5.3748992206396125E-4</v>
      </c>
      <c r="H294" s="269">
        <v>1138</v>
      </c>
      <c r="I294" s="15">
        <v>1273</v>
      </c>
      <c r="J294" s="331">
        <v>0.8939512961508248</v>
      </c>
      <c r="K294" s="427">
        <v>0.89435065587476059</v>
      </c>
      <c r="L294" s="434">
        <v>0.56197745899999996</v>
      </c>
      <c r="M294" s="14">
        <f>Lisäosat[[#This Row],[HYTE-kerroin (sis. Kulttuurihyte)]]*Lisäosat[[#This Row],[Asukasmäärä 31.12.2024]]</f>
        <v>2091.1181249389997</v>
      </c>
      <c r="N294" s="427">
        <f>Lisäosat[[#This Row],[HYTE-kerroin (sis. Kulttuurihyte)]]/$N$7</f>
        <v>0.87287714130693628</v>
      </c>
      <c r="O294" s="439">
        <v>0</v>
      </c>
      <c r="P294" s="197">
        <v>1295429.6693160001</v>
      </c>
      <c r="Q294" s="159">
        <v>0</v>
      </c>
      <c r="R294" s="159">
        <v>46789.975794570382</v>
      </c>
      <c r="S294" s="159">
        <v>67330.539221308471</v>
      </c>
      <c r="T294" s="159">
        <v>0</v>
      </c>
      <c r="U294" s="309">
        <f t="shared" si="5"/>
        <v>1409550.1843318788</v>
      </c>
      <c r="V294" s="44"/>
      <c r="W294" s="44"/>
      <c r="X294" s="110"/>
      <c r="Y294" s="110"/>
      <c r="Z294" s="111"/>
    </row>
    <row r="295" spans="1:26" s="45" customFormat="1" x14ac:dyDescent="0.25">
      <c r="A295" s="127">
        <v>977</v>
      </c>
      <c r="B295" s="124" t="s">
        <v>299</v>
      </c>
      <c r="C295" s="408">
        <v>15406</v>
      </c>
      <c r="D295" s="412">
        <v>0</v>
      </c>
      <c r="E295" s="420">
        <v>0</v>
      </c>
      <c r="F295" s="155">
        <v>1</v>
      </c>
      <c r="G295" s="419">
        <v>6.4909775412177079E-5</v>
      </c>
      <c r="H295" s="269">
        <v>6863</v>
      </c>
      <c r="I295" s="15">
        <v>6314</v>
      </c>
      <c r="J295" s="331">
        <v>1.0869496357301236</v>
      </c>
      <c r="K295" s="427">
        <v>1.087435214651846</v>
      </c>
      <c r="L295" s="434">
        <v>0.64314312200000001</v>
      </c>
      <c r="M295" s="14">
        <f>Lisäosat[[#This Row],[HYTE-kerroin (sis. Kulttuurihyte)]]*Lisäosat[[#This Row],[Asukasmäärä 31.12.2024]]</f>
        <v>9908.2629375319993</v>
      </c>
      <c r="N295" s="427">
        <f>Lisäosat[[#This Row],[HYTE-kerroin (sis. Kulttuurihyte)]]/$N$7</f>
        <v>0.99894563526004021</v>
      </c>
      <c r="O295" s="439">
        <v>0.10698522864487359</v>
      </c>
      <c r="P295" s="197">
        <v>0</v>
      </c>
      <c r="Q295" s="159">
        <v>0</v>
      </c>
      <c r="R295" s="159">
        <v>235547.55845198437</v>
      </c>
      <c r="S295" s="159">
        <v>319029.65134979942</v>
      </c>
      <c r="T295" s="159">
        <v>18113.876613207121</v>
      </c>
      <c r="U295" s="309">
        <f t="shared" si="5"/>
        <v>572691.08641499095</v>
      </c>
      <c r="V295" s="44"/>
      <c r="W295" s="44"/>
      <c r="X295" s="110"/>
      <c r="Y295" s="110"/>
      <c r="Z295" s="111"/>
    </row>
    <row r="296" spans="1:26" s="45" customFormat="1" x14ac:dyDescent="0.25">
      <c r="A296" s="127">
        <v>980</v>
      </c>
      <c r="B296" s="124" t="s">
        <v>300</v>
      </c>
      <c r="C296" s="408">
        <v>33704</v>
      </c>
      <c r="D296" s="412">
        <v>0</v>
      </c>
      <c r="E296" s="420">
        <v>0</v>
      </c>
      <c r="F296" s="155">
        <v>1</v>
      </c>
      <c r="G296" s="419">
        <v>2.9670068834559697E-5</v>
      </c>
      <c r="H296" s="269">
        <v>10178</v>
      </c>
      <c r="I296" s="15">
        <v>15252</v>
      </c>
      <c r="J296" s="331">
        <v>0.6673223183844742</v>
      </c>
      <c r="K296" s="427">
        <v>0.66762043491273892</v>
      </c>
      <c r="L296" s="434">
        <v>0.68679250999999997</v>
      </c>
      <c r="M296" s="14">
        <f>Lisäosat[[#This Row],[HYTE-kerroin (sis. Kulttuurihyte)]]*Lisäosat[[#This Row],[Asukasmäärä 31.12.2024]]</f>
        <v>23147.65475704</v>
      </c>
      <c r="N296" s="427">
        <f>Lisäosat[[#This Row],[HYTE-kerroin (sis. Kulttuurihyte)]]/$N$7</f>
        <v>1.0667429328332108</v>
      </c>
      <c r="O296" s="439">
        <v>0.16971382989020198</v>
      </c>
      <c r="P296" s="197">
        <v>0</v>
      </c>
      <c r="Q296" s="159">
        <v>0</v>
      </c>
      <c r="R296" s="159">
        <v>316370.7966844833</v>
      </c>
      <c r="S296" s="159">
        <v>745316.13394420443</v>
      </c>
      <c r="T296" s="159">
        <v>62863.183799586848</v>
      </c>
      <c r="U296" s="309">
        <f t="shared" si="5"/>
        <v>1124550.1144282746</v>
      </c>
      <c r="V296" s="44"/>
      <c r="W296" s="44"/>
      <c r="X296" s="110"/>
      <c r="Y296" s="110"/>
      <c r="Z296" s="111"/>
    </row>
    <row r="297" spans="1:26" s="45" customFormat="1" x14ac:dyDescent="0.25">
      <c r="A297" s="127">
        <v>981</v>
      </c>
      <c r="B297" s="124" t="s">
        <v>301</v>
      </c>
      <c r="C297" s="408">
        <v>2193</v>
      </c>
      <c r="D297" s="412">
        <v>0</v>
      </c>
      <c r="E297" s="420">
        <v>0</v>
      </c>
      <c r="F297" s="155">
        <v>0</v>
      </c>
      <c r="G297" s="419">
        <v>0</v>
      </c>
      <c r="H297" s="269">
        <v>559</v>
      </c>
      <c r="I297" s="15">
        <v>934</v>
      </c>
      <c r="J297" s="331">
        <v>0.59850107066381153</v>
      </c>
      <c r="K297" s="427">
        <v>0.59876844230182436</v>
      </c>
      <c r="L297" s="434">
        <v>0.53673579000000005</v>
      </c>
      <c r="M297" s="14">
        <f>Lisäosat[[#This Row],[HYTE-kerroin (sis. Kulttuurihyte)]]*Lisäosat[[#This Row],[Asukasmäärä 31.12.2024]]</f>
        <v>1177.0615874700002</v>
      </c>
      <c r="N297" s="427">
        <f>Lisäosat[[#This Row],[HYTE-kerroin (sis. Kulttuurihyte)]]/$N$7</f>
        <v>0.8336711633345425</v>
      </c>
      <c r="O297" s="439">
        <v>0</v>
      </c>
      <c r="P297" s="197">
        <v>0</v>
      </c>
      <c r="Q297" s="159">
        <v>0</v>
      </c>
      <c r="R297" s="159">
        <v>18462.174667188687</v>
      </c>
      <c r="S297" s="159">
        <v>37899.433052523673</v>
      </c>
      <c r="T297" s="159">
        <v>0</v>
      </c>
      <c r="U297" s="309">
        <f t="shared" si="5"/>
        <v>56361.60771971236</v>
      </c>
      <c r="V297" s="44"/>
      <c r="W297" s="44"/>
      <c r="X297" s="110"/>
      <c r="Y297" s="110"/>
      <c r="Z297" s="111"/>
    </row>
    <row r="298" spans="1:26" s="45" customFormat="1" x14ac:dyDescent="0.25">
      <c r="A298" s="127">
        <v>989</v>
      </c>
      <c r="B298" s="124" t="s">
        <v>302</v>
      </c>
      <c r="C298" s="408">
        <v>5220</v>
      </c>
      <c r="D298" s="412">
        <v>0.91591666666666671</v>
      </c>
      <c r="E298" s="420">
        <v>0</v>
      </c>
      <c r="F298" s="155">
        <v>0</v>
      </c>
      <c r="G298" s="419">
        <v>0</v>
      </c>
      <c r="H298" s="269">
        <v>1811</v>
      </c>
      <c r="I298" s="15">
        <v>1849</v>
      </c>
      <c r="J298" s="331">
        <v>0.97944835045970791</v>
      </c>
      <c r="K298" s="427">
        <v>0.97988590474765758</v>
      </c>
      <c r="L298" s="434">
        <v>0.65562975099999998</v>
      </c>
      <c r="M298" s="14">
        <f>Lisäosat[[#This Row],[HYTE-kerroin (sis. Kulttuurihyte)]]*Lisäosat[[#This Row],[Asukasmäärä 31.12.2024]]</f>
        <v>3422.3873002199998</v>
      </c>
      <c r="N298" s="427">
        <f>Lisäosat[[#This Row],[HYTE-kerroin (sis. Kulttuurihyte)]]/$N$7</f>
        <v>1.0183401729795332</v>
      </c>
      <c r="O298" s="439">
        <v>0</v>
      </c>
      <c r="P298" s="197">
        <v>321193.29030000005</v>
      </c>
      <c r="Q298" s="159">
        <v>0</v>
      </c>
      <c r="R298" s="159">
        <v>71916.962184325792</v>
      </c>
      <c r="S298" s="159">
        <v>110195.20112221908</v>
      </c>
      <c r="T298" s="159">
        <v>0</v>
      </c>
      <c r="U298" s="309">
        <f t="shared" si="5"/>
        <v>503305.45360654494</v>
      </c>
      <c r="V298" s="44"/>
      <c r="W298" s="44"/>
      <c r="X298" s="110"/>
      <c r="Y298" s="110"/>
      <c r="Z298" s="111"/>
    </row>
    <row r="299" spans="1:26" s="45" customFormat="1" x14ac:dyDescent="0.25">
      <c r="A299" s="127">
        <v>992</v>
      </c>
      <c r="B299" s="124" t="s">
        <v>303</v>
      </c>
      <c r="C299" s="409">
        <v>17740</v>
      </c>
      <c r="D299" s="413">
        <v>0</v>
      </c>
      <c r="E299" s="421">
        <v>0</v>
      </c>
      <c r="F299" s="422">
        <v>7</v>
      </c>
      <c r="G299" s="423">
        <v>3.9458850056369788E-4</v>
      </c>
      <c r="H299" s="394">
        <v>6839</v>
      </c>
      <c r="I299" s="402">
        <v>6335</v>
      </c>
      <c r="J299" s="428">
        <v>1.0795580110497238</v>
      </c>
      <c r="K299" s="429">
        <v>1.0800402878707562</v>
      </c>
      <c r="L299" s="435">
        <v>0.56363620800000003</v>
      </c>
      <c r="M299" s="436">
        <f>Lisäosat[[#This Row],[HYTE-kerroin (sis. Kulttuurihyte)]]*Lisäosat[[#This Row],[Asukasmäärä 31.12.2024]]</f>
        <v>9998.9063299200006</v>
      </c>
      <c r="N299" s="429">
        <f>Lisäosat[[#This Row],[HYTE-kerroin (sis. Kulttuurihyte)]]/$N$7</f>
        <v>0.87545355084450427</v>
      </c>
      <c r="O299" s="440">
        <v>0</v>
      </c>
      <c r="P299" s="197">
        <v>0</v>
      </c>
      <c r="Q299" s="159">
        <v>0</v>
      </c>
      <c r="R299" s="159">
        <v>269388.40077799064</v>
      </c>
      <c r="S299" s="159">
        <v>321948.2184137766</v>
      </c>
      <c r="T299" s="159">
        <v>0</v>
      </c>
      <c r="U299" s="309">
        <f t="shared" si="5"/>
        <v>591336.61919176718</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H5" activePane="bottomRight" state="frozen"/>
      <selection activeCell="G29" sqref="G29"/>
      <selection pane="topRight" activeCell="G29" sqref="G29"/>
      <selection pane="bottomLeft" activeCell="G29" sqref="G29"/>
      <selection pane="bottomRight" activeCell="M5" sqref="M5:M296"/>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6" width="23.125" style="131" customWidth="1"/>
    <col min="17" max="17" width="25.125" style="248" bestFit="1" customWidth="1"/>
    <col min="18" max="18" width="8.625" style="21"/>
  </cols>
  <sheetData>
    <row r="1" spans="1:18" ht="23.25" x14ac:dyDescent="0.35">
      <c r="A1" s="312" t="s">
        <v>1097</v>
      </c>
      <c r="B1" s="238"/>
      <c r="C1" s="238"/>
      <c r="D1" s="41"/>
      <c r="E1" s="321"/>
      <c r="F1" s="41"/>
      <c r="G1" s="38"/>
      <c r="H1" s="38"/>
      <c r="I1" s="41"/>
      <c r="J1" s="41"/>
      <c r="K1" s="41"/>
      <c r="L1" s="41"/>
      <c r="M1" s="41"/>
      <c r="N1" s="41"/>
      <c r="O1" s="41"/>
      <c r="P1" s="41"/>
    </row>
    <row r="2" spans="1:18" ht="14.25" x14ac:dyDescent="0.2">
      <c r="A2" s="239" t="s">
        <v>355</v>
      </c>
      <c r="B2" s="240"/>
      <c r="C2" s="328"/>
      <c r="D2" s="328"/>
      <c r="E2" s="328"/>
      <c r="F2" s="328"/>
      <c r="G2" s="328"/>
      <c r="H2" s="328"/>
      <c r="I2" s="363"/>
      <c r="J2" s="328"/>
      <c r="K2" s="328"/>
      <c r="L2" s="328"/>
      <c r="M2" s="328"/>
      <c r="N2" s="328"/>
      <c r="O2" s="328"/>
      <c r="P2" s="328"/>
      <c r="Q2" s="338"/>
    </row>
    <row r="3" spans="1:18" s="212" customFormat="1" ht="71.25" x14ac:dyDescent="0.2">
      <c r="A3" s="246" t="s">
        <v>656</v>
      </c>
      <c r="B3" s="246" t="s">
        <v>3</v>
      </c>
      <c r="C3" s="246" t="s">
        <v>1103</v>
      </c>
      <c r="D3" s="252" t="s">
        <v>1104</v>
      </c>
      <c r="E3" s="252" t="s">
        <v>1105</v>
      </c>
      <c r="F3" s="252" t="s">
        <v>733</v>
      </c>
      <c r="G3" s="252" t="s">
        <v>718</v>
      </c>
      <c r="H3" s="252" t="s">
        <v>726</v>
      </c>
      <c r="I3" s="364" t="s">
        <v>713</v>
      </c>
      <c r="J3" s="364" t="s">
        <v>1081</v>
      </c>
      <c r="K3" s="364" t="s">
        <v>1050</v>
      </c>
      <c r="L3" s="364" t="s">
        <v>746</v>
      </c>
      <c r="M3" s="364" t="s">
        <v>1082</v>
      </c>
      <c r="N3" s="364" t="s">
        <v>1051</v>
      </c>
      <c r="O3" s="447" t="s">
        <v>747</v>
      </c>
      <c r="P3" s="447" t="s">
        <v>1083</v>
      </c>
      <c r="Q3" s="250" t="s">
        <v>1052</v>
      </c>
      <c r="R3" s="247"/>
    </row>
    <row r="4" spans="1:18" s="31" customFormat="1" x14ac:dyDescent="0.25">
      <c r="A4" s="237"/>
      <c r="B4" s="237" t="s">
        <v>359</v>
      </c>
      <c r="C4" s="241">
        <f t="shared" ref="C4:O4" si="0">SUM(C5:C296)</f>
        <v>-5493210.6600000001</v>
      </c>
      <c r="D4" s="241">
        <f t="shared" si="0"/>
        <v>-9977464.2599999998</v>
      </c>
      <c r="E4" s="241">
        <f t="shared" si="0"/>
        <v>-5493210.6600000001</v>
      </c>
      <c r="F4" s="241">
        <f t="shared" si="0"/>
        <v>-56053.169999999969</v>
      </c>
      <c r="G4" s="241">
        <f t="shared" si="0"/>
        <v>-97868834.820000023</v>
      </c>
      <c r="H4" s="241">
        <f t="shared" si="0"/>
        <v>-361027818.11645031</v>
      </c>
      <c r="I4" s="241">
        <f t="shared" si="0"/>
        <v>0.27999701583757997</v>
      </c>
      <c r="J4" s="241">
        <f t="shared" si="0"/>
        <v>9.2732079792767763E-9</v>
      </c>
      <c r="K4" s="241">
        <f t="shared" si="0"/>
        <v>-167038446.60000008</v>
      </c>
      <c r="L4" s="241">
        <f t="shared" si="0"/>
        <v>-64012720.140000015</v>
      </c>
      <c r="M4" s="241">
        <f t="shared" ref="M4" si="1">SUM(M5:M296)</f>
        <v>-75313260.973442227</v>
      </c>
      <c r="N4" s="241">
        <f t="shared" ref="N4" si="2">SUM(N5:N296)</f>
        <v>-21244151.429999989</v>
      </c>
      <c r="O4" s="448">
        <f t="shared" si="0"/>
        <v>216081015.58784497</v>
      </c>
      <c r="P4" s="448">
        <f t="shared" ref="P4" si="3">SUM(P5:P296)</f>
        <v>1920.2597915862716</v>
      </c>
      <c r="Q4" s="251">
        <f>SUM(Q5:Q296)</f>
        <v>-591442234.70225847</v>
      </c>
      <c r="R4" s="114"/>
    </row>
    <row r="5" spans="1:18" s="45" customFormat="1" x14ac:dyDescent="0.25">
      <c r="A5" s="239">
        <v>5</v>
      </c>
      <c r="B5" s="239" t="s">
        <v>12</v>
      </c>
      <c r="C5" s="326">
        <v>-8896.44</v>
      </c>
      <c r="D5" s="121">
        <v>-16158.84</v>
      </c>
      <c r="E5" s="121">
        <v>-8896.44</v>
      </c>
      <c r="F5" s="121">
        <v>-90.78</v>
      </c>
      <c r="G5" s="121">
        <v>-158501.88</v>
      </c>
      <c r="H5" s="121">
        <v>-319408.51384999999</v>
      </c>
      <c r="I5" s="121">
        <v>1109106.1207811574</v>
      </c>
      <c r="J5" s="34">
        <v>-38813.889167024558</v>
      </c>
      <c r="K5" s="34">
        <v>-270524.40000000002</v>
      </c>
      <c r="L5" s="34">
        <v>-103670.76</v>
      </c>
      <c r="M5" s="34">
        <v>-236120.77677722299</v>
      </c>
      <c r="N5" s="34">
        <v>-34405.620000000003</v>
      </c>
      <c r="O5" s="449">
        <v>316760.57052561705</v>
      </c>
      <c r="P5" s="449">
        <v>73496.007155641535</v>
      </c>
      <c r="Q5" s="251">
        <f>SUM(LisäyksetVähennykset[[#This Row],[Kuntien yhdistymisavustus (-0,98 €/as)]:[TE25: Uudistuksen rahoituksen siirtymäajan porrastus (25 % kustannusperusteinen / 75 % vos-kriteerit)]])</f>
        <v>303874.35866816842</v>
      </c>
      <c r="R5" s="112"/>
    </row>
    <row r="6" spans="1:18" s="45" customFormat="1" x14ac:dyDescent="0.25">
      <c r="A6" s="239">
        <v>9</v>
      </c>
      <c r="B6" s="239" t="s">
        <v>13</v>
      </c>
      <c r="C6" s="326">
        <v>-2361.8000000000002</v>
      </c>
      <c r="D6" s="121">
        <v>-4289.8</v>
      </c>
      <c r="E6" s="121">
        <v>-2361.8000000000002</v>
      </c>
      <c r="F6" s="121">
        <v>-24.1</v>
      </c>
      <c r="G6" s="121">
        <v>-42078.6</v>
      </c>
      <c r="H6" s="121">
        <v>-71174.633449999994</v>
      </c>
      <c r="I6" s="121">
        <v>507818.30530274403</v>
      </c>
      <c r="J6" s="34">
        <v>-10342.762364337263</v>
      </c>
      <c r="K6" s="34">
        <v>-71818</v>
      </c>
      <c r="L6" s="34">
        <v>-27522.2</v>
      </c>
      <c r="M6" s="34">
        <v>-83682.575415307234</v>
      </c>
      <c r="N6" s="34">
        <v>-9133.9</v>
      </c>
      <c r="O6" s="449">
        <v>76029.623449555904</v>
      </c>
      <c r="P6" s="449">
        <v>-454.29378111229744</v>
      </c>
      <c r="Q6" s="251">
        <f>SUM(LisäyksetVähennykset[[#This Row],[Kuntien yhdistymisavustus (-0,98 €/as)]:[TE25: Uudistuksen rahoituksen siirtymäajan porrastus (25 % kustannusperusteinen / 75 % vos-kriteerit)]])</f>
        <v>258603.46374154312</v>
      </c>
      <c r="R6" s="112"/>
    </row>
    <row r="7" spans="1:18" s="45" customFormat="1" x14ac:dyDescent="0.25">
      <c r="A7" s="239">
        <v>10</v>
      </c>
      <c r="B7" s="239" t="s">
        <v>14</v>
      </c>
      <c r="C7" s="326">
        <v>-10564.4</v>
      </c>
      <c r="D7" s="121">
        <v>-19188.400000000001</v>
      </c>
      <c r="E7" s="121">
        <v>-10564.4</v>
      </c>
      <c r="F7" s="121">
        <v>-107.8</v>
      </c>
      <c r="G7" s="121">
        <v>-188218.80000000002</v>
      </c>
      <c r="H7" s="121">
        <v>-368426.34285000002</v>
      </c>
      <c r="I7" s="121">
        <v>-338822.04824569105</v>
      </c>
      <c r="J7" s="34">
        <v>-728458.86502881115</v>
      </c>
      <c r="K7" s="34">
        <v>-321244</v>
      </c>
      <c r="L7" s="34">
        <v>-123107.6</v>
      </c>
      <c r="M7" s="34">
        <v>-226850.6440085955</v>
      </c>
      <c r="N7" s="34">
        <v>-40856.199999999997</v>
      </c>
      <c r="O7" s="449">
        <v>534209.61680744821</v>
      </c>
      <c r="P7" s="449">
        <v>4477.9526616929215</v>
      </c>
      <c r="Q7" s="251">
        <f>SUM(LisäyksetVähennykset[[#This Row],[Kuntien yhdistymisavustus (-0,98 €/as)]:[TE25: Uudistuksen rahoituksen siirtymäajan porrastus (25 % kustannusperusteinen / 75 % vos-kriteerit)]])</f>
        <v>-1837721.930663957</v>
      </c>
      <c r="R7" s="112"/>
    </row>
    <row r="8" spans="1:18" s="45" customFormat="1" x14ac:dyDescent="0.25">
      <c r="A8" s="239">
        <v>16</v>
      </c>
      <c r="B8" s="239" t="s">
        <v>15</v>
      </c>
      <c r="C8" s="326">
        <v>-7731.22</v>
      </c>
      <c r="D8" s="121">
        <v>-14042.42</v>
      </c>
      <c r="E8" s="121">
        <v>-7731.22</v>
      </c>
      <c r="F8" s="121">
        <v>-78.89</v>
      </c>
      <c r="G8" s="121">
        <v>-137741.94</v>
      </c>
      <c r="H8" s="121">
        <v>-279735.76209999999</v>
      </c>
      <c r="I8" s="121">
        <v>2193579.711165017</v>
      </c>
      <c r="J8" s="34">
        <v>1721533.769598346</v>
      </c>
      <c r="K8" s="34">
        <v>-235092.2</v>
      </c>
      <c r="L8" s="34">
        <v>-90092.38</v>
      </c>
      <c r="M8" s="34">
        <v>-160984.09157869051</v>
      </c>
      <c r="N8" s="34">
        <v>-29899.31</v>
      </c>
      <c r="O8" s="449">
        <v>294529.82823765307</v>
      </c>
      <c r="P8" s="449">
        <v>34872.074217785936</v>
      </c>
      <c r="Q8" s="251">
        <f>SUM(LisäyksetVähennykset[[#This Row],[Kuntien yhdistymisavustus (-0,98 €/as)]:[TE25: Uudistuksen rahoituksen siirtymäajan porrastus (25 % kustannusperusteinen / 75 % vos-kriteerit)]])</f>
        <v>3281385.9495401122</v>
      </c>
      <c r="R8" s="112"/>
    </row>
    <row r="9" spans="1:18" s="45" customFormat="1" x14ac:dyDescent="0.25">
      <c r="A9" s="239">
        <v>18</v>
      </c>
      <c r="B9" s="239" t="s">
        <v>16</v>
      </c>
      <c r="C9" s="326">
        <v>-4557.9799999999996</v>
      </c>
      <c r="D9" s="121">
        <v>-8278.7800000000007</v>
      </c>
      <c r="E9" s="121">
        <v>-4557.9799999999996</v>
      </c>
      <c r="F9" s="121">
        <v>-46.51</v>
      </c>
      <c r="G9" s="121">
        <v>-81206.460000000006</v>
      </c>
      <c r="H9" s="121">
        <v>-101394.96</v>
      </c>
      <c r="I9" s="121">
        <v>-455651.56277451664</v>
      </c>
      <c r="J9" s="34">
        <v>-156698.89640664784</v>
      </c>
      <c r="K9" s="34">
        <v>-138599.80000000002</v>
      </c>
      <c r="L9" s="34">
        <v>-53114.42</v>
      </c>
      <c r="M9" s="34">
        <v>-61585.56965835025</v>
      </c>
      <c r="N9" s="34">
        <v>-17627.29</v>
      </c>
      <c r="O9" s="449">
        <v>135236.42157126064</v>
      </c>
      <c r="P9" s="449">
        <v>-4928.4505157470994</v>
      </c>
      <c r="Q9" s="251">
        <f>SUM(LisäyksetVähennykset[[#This Row],[Kuntien yhdistymisavustus (-0,98 €/as)]:[TE25: Uudistuksen rahoituksen siirtymäajan porrastus (25 % kustannusperusteinen / 75 % vos-kriteerit)]])</f>
        <v>-953012.23778400139</v>
      </c>
      <c r="R9" s="112"/>
    </row>
    <row r="10" spans="1:18" s="45" customFormat="1" x14ac:dyDescent="0.25">
      <c r="A10" s="239">
        <v>19</v>
      </c>
      <c r="B10" s="239" t="s">
        <v>17</v>
      </c>
      <c r="C10" s="326">
        <v>-3886.68</v>
      </c>
      <c r="D10" s="121">
        <v>-7059.4800000000005</v>
      </c>
      <c r="E10" s="121">
        <v>-3886.68</v>
      </c>
      <c r="F10" s="121">
        <v>-39.660000000000004</v>
      </c>
      <c r="G10" s="121">
        <v>-69246.36</v>
      </c>
      <c r="H10" s="121">
        <v>-109305.08500000001</v>
      </c>
      <c r="I10" s="121">
        <v>-363181.43061748438</v>
      </c>
      <c r="J10" s="34">
        <v>-403520.12650864484</v>
      </c>
      <c r="K10" s="34">
        <v>-118186.8</v>
      </c>
      <c r="L10" s="34">
        <v>-45291.72</v>
      </c>
      <c r="M10" s="34">
        <v>-62191.213276805371</v>
      </c>
      <c r="N10" s="34">
        <v>-15031.14</v>
      </c>
      <c r="O10" s="449">
        <v>77081.081784552516</v>
      </c>
      <c r="P10" s="449">
        <v>-13656.603699062238</v>
      </c>
      <c r="Q10" s="251">
        <f>SUM(LisäyksetVähennykset[[#This Row],[Kuntien yhdistymisavustus (-0,98 €/as)]:[TE25: Uudistuksen rahoituksen siirtymäajan porrastus (25 % kustannusperusteinen / 75 % vos-kriteerit)]])</f>
        <v>-1137401.8973174442</v>
      </c>
      <c r="R10" s="112"/>
    </row>
    <row r="11" spans="1:18" s="45" customFormat="1" x14ac:dyDescent="0.25">
      <c r="A11" s="239">
        <v>20</v>
      </c>
      <c r="B11" s="239" t="s">
        <v>18</v>
      </c>
      <c r="C11" s="326">
        <v>-16059.26</v>
      </c>
      <c r="D11" s="121">
        <v>-29168.86</v>
      </c>
      <c r="E11" s="121">
        <v>-16059.26</v>
      </c>
      <c r="F11" s="121">
        <v>-163.87</v>
      </c>
      <c r="G11" s="121">
        <v>-286117.02</v>
      </c>
      <c r="H11" s="121">
        <v>-919291.13399999996</v>
      </c>
      <c r="I11" s="121">
        <v>-2785117.3322464745</v>
      </c>
      <c r="J11" s="34">
        <v>-1928333.1933880118</v>
      </c>
      <c r="K11" s="34">
        <v>-488332.60000000003</v>
      </c>
      <c r="L11" s="34">
        <v>-187139.54</v>
      </c>
      <c r="M11" s="34">
        <v>-166293.17025891357</v>
      </c>
      <c r="N11" s="34">
        <v>-62106.73</v>
      </c>
      <c r="O11" s="449">
        <v>1028469.863971878</v>
      </c>
      <c r="P11" s="449">
        <v>-10792.743643912137</v>
      </c>
      <c r="Q11" s="251">
        <f>SUM(LisäyksetVähennykset[[#This Row],[Kuntien yhdistymisavustus (-0,98 €/as)]:[TE25: Uudistuksen rahoituksen siirtymäajan porrastus (25 % kustannusperusteinen / 75 % vos-kriteerit)]])</f>
        <v>-5866504.8495654343</v>
      </c>
      <c r="R11" s="112"/>
    </row>
    <row r="12" spans="1:18" s="45" customFormat="1" x14ac:dyDescent="0.25">
      <c r="A12" s="239">
        <v>46</v>
      </c>
      <c r="B12" s="239" t="s">
        <v>19</v>
      </c>
      <c r="C12" s="326">
        <v>-1262.24</v>
      </c>
      <c r="D12" s="121">
        <v>-2292.64</v>
      </c>
      <c r="E12" s="121">
        <v>-1262.24</v>
      </c>
      <c r="F12" s="121">
        <v>-12.88</v>
      </c>
      <c r="G12" s="121">
        <v>-22488.48</v>
      </c>
      <c r="H12" s="121">
        <v>-35885.635000000002</v>
      </c>
      <c r="I12" s="121">
        <v>386486.75930091698</v>
      </c>
      <c r="J12" s="34">
        <v>244613.23978327421</v>
      </c>
      <c r="K12" s="34">
        <v>-38382.400000000001</v>
      </c>
      <c r="L12" s="34">
        <v>-14708.96</v>
      </c>
      <c r="M12" s="34">
        <v>-45853.815024989046</v>
      </c>
      <c r="N12" s="34">
        <v>-4881.5200000000004</v>
      </c>
      <c r="O12" s="449">
        <v>39422.009864600623</v>
      </c>
      <c r="P12" s="449">
        <v>10771.684965350993</v>
      </c>
      <c r="Q12" s="251">
        <f>SUM(LisäyksetVähennykset[[#This Row],[Kuntien yhdistymisavustus (-0,98 €/as)]:[TE25: Uudistuksen rahoituksen siirtymäajan porrastus (25 % kustannusperusteinen / 75 % vos-kriteerit)]])</f>
        <v>514262.88388915372</v>
      </c>
      <c r="R12" s="112"/>
    </row>
    <row r="13" spans="1:18" s="45" customFormat="1" x14ac:dyDescent="0.25">
      <c r="A13" s="239">
        <v>47</v>
      </c>
      <c r="B13" s="239" t="s">
        <v>20</v>
      </c>
      <c r="C13" s="326">
        <v>-1726.76</v>
      </c>
      <c r="D13" s="121">
        <v>-3136.36</v>
      </c>
      <c r="E13" s="121">
        <v>-1726.76</v>
      </c>
      <c r="F13" s="121">
        <v>-17.62</v>
      </c>
      <c r="G13" s="121">
        <v>-30764.52</v>
      </c>
      <c r="H13" s="121">
        <v>-23854.27505</v>
      </c>
      <c r="I13" s="121">
        <v>-127873.58371498143</v>
      </c>
      <c r="J13" s="34">
        <v>513106.37581028906</v>
      </c>
      <c r="K13" s="34">
        <v>-52507.6</v>
      </c>
      <c r="L13" s="34">
        <v>-20122.04</v>
      </c>
      <c r="M13" s="34">
        <v>-68561.379214950401</v>
      </c>
      <c r="N13" s="34">
        <v>-6677.9800000000005</v>
      </c>
      <c r="O13" s="449">
        <v>44772.299622023187</v>
      </c>
      <c r="P13" s="449">
        <v>2490.7162598632785</v>
      </c>
      <c r="Q13" s="251">
        <f>SUM(LisäyksetVähennykset[[#This Row],[Kuntien yhdistymisavustus (-0,98 €/as)]:[TE25: Uudistuksen rahoituksen siirtymäajan porrastus (25 % kustannusperusteinen / 75 % vos-kriteerit)]])</f>
        <v>223400.51371224373</v>
      </c>
      <c r="R13" s="112"/>
    </row>
    <row r="14" spans="1:18" s="45" customFormat="1" x14ac:dyDescent="0.25">
      <c r="A14" s="239">
        <v>49</v>
      </c>
      <c r="B14" s="239" t="s">
        <v>21</v>
      </c>
      <c r="C14" s="326">
        <v>-314512.38</v>
      </c>
      <c r="D14" s="121">
        <v>-571257.18000000005</v>
      </c>
      <c r="E14" s="121">
        <v>-314512.38</v>
      </c>
      <c r="F14" s="121">
        <v>-3209.31</v>
      </c>
      <c r="G14" s="121">
        <v>-5603455.2600000007</v>
      </c>
      <c r="H14" s="121">
        <v>-26184153.306449998</v>
      </c>
      <c r="I14" s="121">
        <v>116403180.46761133</v>
      </c>
      <c r="J14" s="34">
        <v>34766284.262598157</v>
      </c>
      <c r="K14" s="34">
        <v>-9563743.8000000007</v>
      </c>
      <c r="L14" s="34">
        <v>-3665032.02</v>
      </c>
      <c r="M14" s="34">
        <v>-9507474.2185794059</v>
      </c>
      <c r="N14" s="34">
        <v>-1216328.49</v>
      </c>
      <c r="O14" s="449">
        <v>9001638.3093743287</v>
      </c>
      <c r="P14" s="449">
        <v>-1364147.1086695418</v>
      </c>
      <c r="Q14" s="251">
        <f>SUM(LisäyksetVähennykset[[#This Row],[Kuntien yhdistymisavustus (-0,98 €/as)]:[TE25: Uudistuksen rahoituksen siirtymäajan porrastus (25 % kustannusperusteinen / 75 % vos-kriteerit)]])</f>
        <v>101863277.58588487</v>
      </c>
      <c r="R14" s="112"/>
    </row>
    <row r="15" spans="1:18" s="45" customFormat="1" x14ac:dyDescent="0.25">
      <c r="A15" s="239">
        <v>50</v>
      </c>
      <c r="B15" s="239" t="s">
        <v>22</v>
      </c>
      <c r="C15" s="326">
        <v>-10862.32</v>
      </c>
      <c r="D15" s="121">
        <v>-19729.52</v>
      </c>
      <c r="E15" s="121">
        <v>-10862.32</v>
      </c>
      <c r="F15" s="121">
        <v>-110.84</v>
      </c>
      <c r="G15" s="121">
        <v>-193526.64</v>
      </c>
      <c r="H15" s="121">
        <v>-265834.45750000002</v>
      </c>
      <c r="I15" s="121">
        <v>-901823.83140918578</v>
      </c>
      <c r="J15" s="34">
        <v>-195265.51179233394</v>
      </c>
      <c r="K15" s="34">
        <v>-330303.2</v>
      </c>
      <c r="L15" s="34">
        <v>-126579.28</v>
      </c>
      <c r="M15" s="34">
        <v>-110884.25544017652</v>
      </c>
      <c r="N15" s="34">
        <v>-42008.36</v>
      </c>
      <c r="O15" s="449">
        <v>295813.22828237887</v>
      </c>
      <c r="P15" s="449">
        <v>-39204.288229627564</v>
      </c>
      <c r="Q15" s="251">
        <f>SUM(LisäyksetVähennykset[[#This Row],[Kuntien yhdistymisavustus (-0,98 €/as)]:[TE25: Uudistuksen rahoituksen siirtymäajan porrastus (25 % kustannusperusteinen / 75 % vos-kriteerit)]])</f>
        <v>-1951181.5960889449</v>
      </c>
      <c r="R15" s="112"/>
    </row>
    <row r="16" spans="1:18" s="104" customFormat="1" x14ac:dyDescent="0.25">
      <c r="A16" s="239">
        <v>51</v>
      </c>
      <c r="B16" s="239" t="s">
        <v>23</v>
      </c>
      <c r="C16" s="326">
        <v>-8870.9599999999991</v>
      </c>
      <c r="D16" s="121">
        <v>-16112.56</v>
      </c>
      <c r="E16" s="121">
        <v>-8870.9599999999991</v>
      </c>
      <c r="F16" s="121">
        <v>-90.52</v>
      </c>
      <c r="G16" s="121">
        <v>-158047.92000000001</v>
      </c>
      <c r="H16" s="121">
        <v>-147897.033</v>
      </c>
      <c r="I16" s="121">
        <v>-4094168.4345235913</v>
      </c>
      <c r="J16" s="121">
        <v>-4225839.7226943728</v>
      </c>
      <c r="K16" s="121">
        <v>-269749.60000000003</v>
      </c>
      <c r="L16" s="121">
        <v>-103373.84</v>
      </c>
      <c r="M16" s="34">
        <v>0</v>
      </c>
      <c r="N16" s="34">
        <v>-34307.08</v>
      </c>
      <c r="O16" s="450">
        <v>263763.15918738878</v>
      </c>
      <c r="P16" s="450">
        <v>-22321.229255780694</v>
      </c>
      <c r="Q16" s="251">
        <f>SUM(LisäyksetVähennykset[[#This Row],[Kuntien yhdistymisavustus (-0,98 €/as)]:[TE25: Uudistuksen rahoituksen siirtymäajan porrastus (25 % kustannusperusteinen / 75 % vos-kriteerit)]])</f>
        <v>-8825886.7002863549</v>
      </c>
      <c r="R16" s="60"/>
    </row>
    <row r="17" spans="1:18" s="45" customFormat="1" x14ac:dyDescent="0.25">
      <c r="A17" s="239">
        <v>52</v>
      </c>
      <c r="B17" s="239" t="s">
        <v>24</v>
      </c>
      <c r="C17" s="326">
        <v>-2226.56</v>
      </c>
      <c r="D17" s="121">
        <v>-4044.16</v>
      </c>
      <c r="E17" s="121">
        <v>-2226.56</v>
      </c>
      <c r="F17" s="121">
        <v>-22.72</v>
      </c>
      <c r="G17" s="121">
        <v>-39669.120000000003</v>
      </c>
      <c r="H17" s="121">
        <v>-36858.004999999997</v>
      </c>
      <c r="I17" s="121">
        <v>435938.46574912104</v>
      </c>
      <c r="J17" s="34">
        <v>66323.658127562143</v>
      </c>
      <c r="K17" s="34">
        <v>-67705.600000000006</v>
      </c>
      <c r="L17" s="34">
        <v>-25946.240000000002</v>
      </c>
      <c r="M17" s="34">
        <v>-57515.474573358028</v>
      </c>
      <c r="N17" s="34">
        <v>-8610.8799999999992</v>
      </c>
      <c r="O17" s="449">
        <v>65695.45264651801</v>
      </c>
      <c r="P17" s="449">
        <v>104.8791093880136</v>
      </c>
      <c r="Q17" s="251">
        <f>SUM(LisäyksetVähennykset[[#This Row],[Kuntien yhdistymisavustus (-0,98 €/as)]:[TE25: Uudistuksen rahoituksen siirtymäajan porrastus (25 % kustannusperusteinen / 75 % vos-kriteerit)]])</f>
        <v>323237.13605923124</v>
      </c>
      <c r="R17" s="112"/>
    </row>
    <row r="18" spans="1:18" s="45" customFormat="1" x14ac:dyDescent="0.25">
      <c r="A18" s="239">
        <v>61</v>
      </c>
      <c r="B18" s="239" t="s">
        <v>25</v>
      </c>
      <c r="C18" s="326">
        <v>-16148.44</v>
      </c>
      <c r="D18" s="121">
        <v>-29330.84</v>
      </c>
      <c r="E18" s="121">
        <v>-16148.44</v>
      </c>
      <c r="F18" s="121">
        <v>-164.78</v>
      </c>
      <c r="G18" s="121">
        <v>-287705.88</v>
      </c>
      <c r="H18" s="121">
        <v>-1163563.71395</v>
      </c>
      <c r="I18" s="121">
        <v>680225.8650918114</v>
      </c>
      <c r="J18" s="34">
        <v>668634.16471422755</v>
      </c>
      <c r="K18" s="34">
        <v>-491044.4</v>
      </c>
      <c r="L18" s="34">
        <v>-188178.76</v>
      </c>
      <c r="M18" s="34">
        <v>-202763.21756383675</v>
      </c>
      <c r="N18" s="34">
        <v>-62451.62</v>
      </c>
      <c r="O18" s="449">
        <v>1310691.9463011723</v>
      </c>
      <c r="P18" s="449">
        <v>67883.274314023729</v>
      </c>
      <c r="Q18" s="251">
        <f>SUM(LisäyksetVähennykset[[#This Row],[Kuntien yhdistymisavustus (-0,98 €/as)]:[TE25: Uudistuksen rahoituksen siirtymäajan porrastus (25 % kustannusperusteinen / 75 % vos-kriteerit)]])</f>
        <v>269935.15890739806</v>
      </c>
      <c r="R18" s="112"/>
    </row>
    <row r="19" spans="1:18" s="45" customFormat="1" x14ac:dyDescent="0.25">
      <c r="A19" s="239">
        <v>69</v>
      </c>
      <c r="B19" s="239" t="s">
        <v>26</v>
      </c>
      <c r="C19" s="326">
        <v>-6362.16</v>
      </c>
      <c r="D19" s="121">
        <v>-11555.76</v>
      </c>
      <c r="E19" s="121">
        <v>-6362.16</v>
      </c>
      <c r="F19" s="121">
        <v>-64.92</v>
      </c>
      <c r="G19" s="121">
        <v>-113350.32</v>
      </c>
      <c r="H19" s="121">
        <v>-219726.198</v>
      </c>
      <c r="I19" s="121">
        <v>-1819379.0551378445</v>
      </c>
      <c r="J19" s="34">
        <v>-1692938.6055470835</v>
      </c>
      <c r="K19" s="34">
        <v>-193461.6</v>
      </c>
      <c r="L19" s="34">
        <v>-74138.64</v>
      </c>
      <c r="M19" s="34">
        <v>-77936.797784541632</v>
      </c>
      <c r="N19" s="34">
        <v>-24604.68</v>
      </c>
      <c r="O19" s="449">
        <v>225377.20761484338</v>
      </c>
      <c r="P19" s="449">
        <v>-12493.271434687034</v>
      </c>
      <c r="Q19" s="251">
        <f>SUM(LisäyksetVähennykset[[#This Row],[Kuntien yhdistymisavustus (-0,98 €/as)]:[TE25: Uudistuksen rahoituksen siirtymäajan porrastus (25 % kustannusperusteinen / 75 % vos-kriteerit)]])</f>
        <v>-4026996.960289313</v>
      </c>
      <c r="R19" s="112"/>
    </row>
    <row r="20" spans="1:18" s="45" customFormat="1" x14ac:dyDescent="0.25">
      <c r="A20" s="239">
        <v>71</v>
      </c>
      <c r="B20" s="239" t="s">
        <v>27</v>
      </c>
      <c r="C20" s="326">
        <v>-6237.7</v>
      </c>
      <c r="D20" s="121">
        <v>-11329.7</v>
      </c>
      <c r="E20" s="121">
        <v>-6237.7</v>
      </c>
      <c r="F20" s="121">
        <v>-63.65</v>
      </c>
      <c r="G20" s="121">
        <v>-111132.90000000001</v>
      </c>
      <c r="H20" s="121">
        <v>-166791.67499999999</v>
      </c>
      <c r="I20" s="121">
        <v>-306682.04770555964</v>
      </c>
      <c r="J20" s="34">
        <v>-614375.03382315312</v>
      </c>
      <c r="K20" s="34">
        <v>-189677</v>
      </c>
      <c r="L20" s="34">
        <v>-72688.3</v>
      </c>
      <c r="M20" s="34">
        <v>-177936.84417763952</v>
      </c>
      <c r="N20" s="34">
        <v>-24123.35</v>
      </c>
      <c r="O20" s="449">
        <v>216053.06066545047</v>
      </c>
      <c r="P20" s="449">
        <v>-19981.862205379395</v>
      </c>
      <c r="Q20" s="251">
        <f>SUM(LisäyksetVähennykset[[#This Row],[Kuntien yhdistymisavustus (-0,98 €/as)]:[TE25: Uudistuksen rahoituksen siirtymäajan porrastus (25 % kustannusperusteinen / 75 % vos-kriteerit)]])</f>
        <v>-1491204.7022462813</v>
      </c>
      <c r="R20" s="112"/>
    </row>
    <row r="21" spans="1:18" s="45" customFormat="1" x14ac:dyDescent="0.25">
      <c r="A21" s="239">
        <v>72</v>
      </c>
      <c r="B21" s="239" t="s">
        <v>28</v>
      </c>
      <c r="C21" s="326">
        <v>-908.46</v>
      </c>
      <c r="D21" s="121">
        <v>-1650.06</v>
      </c>
      <c r="E21" s="121">
        <v>-908.46</v>
      </c>
      <c r="F21" s="121">
        <v>-9.27</v>
      </c>
      <c r="G21" s="121">
        <v>-16185.42</v>
      </c>
      <c r="H21" s="121">
        <v>-18757.084999999999</v>
      </c>
      <c r="I21" s="121">
        <v>-171618.28273126914</v>
      </c>
      <c r="J21" s="34">
        <v>-47123.012701797095</v>
      </c>
      <c r="K21" s="34">
        <v>-27624.600000000002</v>
      </c>
      <c r="L21" s="34">
        <v>-10586.34</v>
      </c>
      <c r="M21" s="34">
        <v>-31570.075409783625</v>
      </c>
      <c r="N21" s="34">
        <v>-3513.33</v>
      </c>
      <c r="O21" s="449">
        <v>38544.153724807999</v>
      </c>
      <c r="P21" s="449">
        <v>7690.3149475342325</v>
      </c>
      <c r="Q21" s="251">
        <f>SUM(LisäyksetVähennykset[[#This Row],[Kuntien yhdistymisavustus (-0,98 €/as)]:[TE25: Uudistuksen rahoituksen siirtymäajan porrastus (25 % kustannusperusteinen / 75 % vos-kriteerit)]])</f>
        <v>-284219.92717050767</v>
      </c>
      <c r="R21" s="112"/>
    </row>
    <row r="22" spans="1:18" s="45" customFormat="1" x14ac:dyDescent="0.25">
      <c r="A22" s="239">
        <v>74</v>
      </c>
      <c r="B22" s="239" t="s">
        <v>29</v>
      </c>
      <c r="C22" s="326">
        <v>-965.3</v>
      </c>
      <c r="D22" s="121">
        <v>-1753.3</v>
      </c>
      <c r="E22" s="121">
        <v>-965.3</v>
      </c>
      <c r="F22" s="121">
        <v>-9.85</v>
      </c>
      <c r="G22" s="121">
        <v>-17198.100000000002</v>
      </c>
      <c r="H22" s="121">
        <v>-21849.514999999999</v>
      </c>
      <c r="I22" s="121">
        <v>202287.86616323752</v>
      </c>
      <c r="J22" s="34">
        <v>22994.161460518113</v>
      </c>
      <c r="K22" s="34">
        <v>-29353</v>
      </c>
      <c r="L22" s="34">
        <v>-11248.7</v>
      </c>
      <c r="M22" s="34">
        <v>-30400.784550197946</v>
      </c>
      <c r="N22" s="34">
        <v>-3733.15</v>
      </c>
      <c r="O22" s="449">
        <v>13527.519571801931</v>
      </c>
      <c r="P22" s="449">
        <v>5194.9684458611155</v>
      </c>
      <c r="Q22" s="251">
        <f>SUM(LisäyksetVähennykset[[#This Row],[Kuntien yhdistymisavustus (-0,98 €/as)]:[TE25: Uudistuksen rahoituksen siirtymäajan porrastus (25 % kustannusperusteinen / 75 % vos-kriteerit)]])</f>
        <v>126527.51609122071</v>
      </c>
      <c r="R22" s="112"/>
    </row>
    <row r="23" spans="1:18" s="45" customFormat="1" x14ac:dyDescent="0.25">
      <c r="A23" s="239">
        <v>75</v>
      </c>
      <c r="B23" s="239" t="s">
        <v>30</v>
      </c>
      <c r="C23" s="326">
        <v>-18924.78</v>
      </c>
      <c r="D23" s="121">
        <v>-34373.58</v>
      </c>
      <c r="E23" s="121">
        <v>-18924.78</v>
      </c>
      <c r="F23" s="121">
        <v>-193.11</v>
      </c>
      <c r="G23" s="121">
        <v>-337170.06</v>
      </c>
      <c r="H23" s="121">
        <v>-729859.14445000002</v>
      </c>
      <c r="I23" s="121">
        <v>-4035140.9718102282</v>
      </c>
      <c r="J23" s="34">
        <v>-321292.63878445694</v>
      </c>
      <c r="K23" s="34">
        <v>-575467.80000000005</v>
      </c>
      <c r="L23" s="34">
        <v>-220531.62</v>
      </c>
      <c r="M23" s="34">
        <v>-35240.630328605163</v>
      </c>
      <c r="N23" s="34">
        <v>-73188.69</v>
      </c>
      <c r="O23" s="449">
        <v>898453.91864475072</v>
      </c>
      <c r="P23" s="449">
        <v>46779.052604925004</v>
      </c>
      <c r="Q23" s="251">
        <f>SUM(LisäyksetVähennykset[[#This Row],[Kuntien yhdistymisavustus (-0,98 €/as)]:[TE25: Uudistuksen rahoituksen siirtymäajan porrastus (25 % kustannusperusteinen / 75 % vos-kriteerit)]])</f>
        <v>-5455074.8341236152</v>
      </c>
      <c r="R23" s="112"/>
    </row>
    <row r="24" spans="1:18" s="45" customFormat="1" x14ac:dyDescent="0.25">
      <c r="A24" s="239">
        <v>77</v>
      </c>
      <c r="B24" s="239" t="s">
        <v>31</v>
      </c>
      <c r="C24" s="326">
        <v>-4418.82</v>
      </c>
      <c r="D24" s="121">
        <v>-8026.02</v>
      </c>
      <c r="E24" s="121">
        <v>-4418.82</v>
      </c>
      <c r="F24" s="121">
        <v>-45.09</v>
      </c>
      <c r="G24" s="121">
        <v>-78727.14</v>
      </c>
      <c r="H24" s="121">
        <v>-123815.5425</v>
      </c>
      <c r="I24" s="121">
        <v>-411774.1259344237</v>
      </c>
      <c r="J24" s="34">
        <v>-106120.50299592156</v>
      </c>
      <c r="K24" s="34">
        <v>-134368.20000000001</v>
      </c>
      <c r="L24" s="34">
        <v>-51492.78</v>
      </c>
      <c r="M24" s="34">
        <v>-61147.713628493591</v>
      </c>
      <c r="N24" s="34">
        <v>-17089.11</v>
      </c>
      <c r="O24" s="449">
        <v>207058.29587333102</v>
      </c>
      <c r="P24" s="449">
        <v>18604.11232586304</v>
      </c>
      <c r="Q24" s="251">
        <f>SUM(LisäyksetVähennykset[[#This Row],[Kuntien yhdistymisavustus (-0,98 €/as)]:[TE25: Uudistuksen rahoituksen siirtymäajan porrastus (25 % kustannusperusteinen / 75 % vos-kriteerit)]])</f>
        <v>-775781.45685964474</v>
      </c>
      <c r="R24" s="112"/>
    </row>
    <row r="25" spans="1:18" s="45" customFormat="1" x14ac:dyDescent="0.25">
      <c r="A25" s="239">
        <v>78</v>
      </c>
      <c r="B25" s="239" t="s">
        <v>32</v>
      </c>
      <c r="C25" s="326">
        <v>-7547.96</v>
      </c>
      <c r="D25" s="121">
        <v>-13709.56</v>
      </c>
      <c r="E25" s="121">
        <v>-7547.96</v>
      </c>
      <c r="F25" s="121">
        <v>-77.02</v>
      </c>
      <c r="G25" s="121">
        <v>-134476.92000000001</v>
      </c>
      <c r="H25" s="121">
        <v>-364125.91499999998</v>
      </c>
      <c r="I25" s="121">
        <v>-2245375.2181295166</v>
      </c>
      <c r="J25" s="34">
        <v>-533049.49781966663</v>
      </c>
      <c r="K25" s="34">
        <v>-229519.6</v>
      </c>
      <c r="L25" s="34">
        <v>-87956.84</v>
      </c>
      <c r="M25" s="34">
        <v>0</v>
      </c>
      <c r="N25" s="34">
        <v>-29190.58</v>
      </c>
      <c r="O25" s="449">
        <v>329720.40269825689</v>
      </c>
      <c r="P25" s="449">
        <v>-2340.678577495215</v>
      </c>
      <c r="Q25" s="251">
        <f>SUM(LisäyksetVähennykset[[#This Row],[Kuntien yhdistymisavustus (-0,98 €/as)]:[TE25: Uudistuksen rahoituksen siirtymäajan porrastus (25 % kustannusperusteinen / 75 % vos-kriteerit)]])</f>
        <v>-3325197.3468284216</v>
      </c>
      <c r="R25" s="112"/>
    </row>
    <row r="26" spans="1:18" s="45" customFormat="1" x14ac:dyDescent="0.25">
      <c r="A26" s="239">
        <v>79</v>
      </c>
      <c r="B26" s="239" t="s">
        <v>33</v>
      </c>
      <c r="C26" s="326">
        <v>-6514.0599999999995</v>
      </c>
      <c r="D26" s="121">
        <v>-11831.66</v>
      </c>
      <c r="E26" s="121">
        <v>-6514.0599999999995</v>
      </c>
      <c r="F26" s="121">
        <v>-66.47</v>
      </c>
      <c r="G26" s="121">
        <v>-116056.62000000001</v>
      </c>
      <c r="H26" s="121">
        <v>-329654.6225</v>
      </c>
      <c r="I26" s="121">
        <v>-1053593.8958628413</v>
      </c>
      <c r="J26" s="34">
        <v>-711728.63719219819</v>
      </c>
      <c r="K26" s="34">
        <v>-198080.6</v>
      </c>
      <c r="L26" s="34">
        <v>-75908.740000000005</v>
      </c>
      <c r="M26" s="34">
        <v>0</v>
      </c>
      <c r="N26" s="34">
        <v>-25192.13</v>
      </c>
      <c r="O26" s="449">
        <v>405339.7434121992</v>
      </c>
      <c r="P26" s="449">
        <v>-21428.914522479521</v>
      </c>
      <c r="Q26" s="251">
        <f>SUM(LisäyksetVähennykset[[#This Row],[Kuntien yhdistymisavustus (-0,98 €/as)]:[TE25: Uudistuksen rahoituksen siirtymäajan porrastus (25 % kustannusperusteinen / 75 % vos-kriteerit)]])</f>
        <v>-2151230.6666653194</v>
      </c>
      <c r="R26" s="112"/>
    </row>
    <row r="27" spans="1:18" s="45" customFormat="1" x14ac:dyDescent="0.25">
      <c r="A27" s="239">
        <v>81</v>
      </c>
      <c r="B27" s="239" t="s">
        <v>34</v>
      </c>
      <c r="C27" s="326">
        <v>-2432.36</v>
      </c>
      <c r="D27" s="121">
        <v>-4417.96</v>
      </c>
      <c r="E27" s="121">
        <v>-2432.36</v>
      </c>
      <c r="F27" s="121">
        <v>-24.82</v>
      </c>
      <c r="G27" s="121">
        <v>-43335.72</v>
      </c>
      <c r="H27" s="121">
        <v>-86605.97</v>
      </c>
      <c r="I27" s="121">
        <v>-140682.24961389371</v>
      </c>
      <c r="J27" s="34">
        <v>-10879.554689744224</v>
      </c>
      <c r="K27" s="34">
        <v>-73963.600000000006</v>
      </c>
      <c r="L27" s="34">
        <v>-28344.44</v>
      </c>
      <c r="M27" s="34">
        <v>-8253.0196695516479</v>
      </c>
      <c r="N27" s="34">
        <v>-9406.7800000000007</v>
      </c>
      <c r="O27" s="449">
        <v>118360.59974001625</v>
      </c>
      <c r="P27" s="449">
        <v>29873.590225993838</v>
      </c>
      <c r="Q27" s="251">
        <f>SUM(LisäyksetVähennykset[[#This Row],[Kuntien yhdistymisavustus (-0,98 €/as)]:[TE25: Uudistuksen rahoituksen siirtymäajan porrastus (25 % kustannusperusteinen / 75 % vos-kriteerit)]])</f>
        <v>-262544.6440071796</v>
      </c>
      <c r="R27" s="112"/>
    </row>
    <row r="28" spans="1:18" s="45" customFormat="1" x14ac:dyDescent="0.25">
      <c r="A28" s="239">
        <v>82</v>
      </c>
      <c r="B28" s="239" t="s">
        <v>35</v>
      </c>
      <c r="C28" s="326">
        <v>-9173.7800000000007</v>
      </c>
      <c r="D28" s="121">
        <v>-16662.580000000002</v>
      </c>
      <c r="E28" s="121">
        <v>-9173.7800000000007</v>
      </c>
      <c r="F28" s="121">
        <v>-93.61</v>
      </c>
      <c r="G28" s="121">
        <v>-163443.06</v>
      </c>
      <c r="H28" s="121">
        <v>-190604.74</v>
      </c>
      <c r="I28" s="121">
        <v>146175.49532770694</v>
      </c>
      <c r="J28" s="34">
        <v>-39557.79034239168</v>
      </c>
      <c r="K28" s="34">
        <v>-278957.8</v>
      </c>
      <c r="L28" s="34">
        <v>-106902.62</v>
      </c>
      <c r="M28" s="34">
        <v>-87371.95940853747</v>
      </c>
      <c r="N28" s="34">
        <v>-35478.19</v>
      </c>
      <c r="O28" s="449">
        <v>235899.34011272225</v>
      </c>
      <c r="P28" s="449">
        <v>-4987.5869925853331</v>
      </c>
      <c r="Q28" s="251">
        <f>SUM(LisäyksetVähennykset[[#This Row],[Kuntien yhdistymisavustus (-0,98 €/as)]:[TE25: Uudistuksen rahoituksen siirtymäajan porrastus (25 % kustannusperusteinen / 75 % vos-kriteerit)]])</f>
        <v>-560332.66130308527</v>
      </c>
      <c r="R28" s="112"/>
    </row>
    <row r="29" spans="1:18" s="45" customFormat="1" x14ac:dyDescent="0.25">
      <c r="A29" s="239">
        <v>86</v>
      </c>
      <c r="B29" s="239" t="s">
        <v>36</v>
      </c>
      <c r="C29" s="326">
        <v>-7742.98</v>
      </c>
      <c r="D29" s="121">
        <v>-14063.78</v>
      </c>
      <c r="E29" s="121">
        <v>-7742.98</v>
      </c>
      <c r="F29" s="121">
        <v>-79.010000000000005</v>
      </c>
      <c r="G29" s="121">
        <v>-137951.46000000002</v>
      </c>
      <c r="H29" s="121">
        <v>-225125.83249999999</v>
      </c>
      <c r="I29" s="121">
        <v>-402318.4142881424</v>
      </c>
      <c r="J29" s="34">
        <v>-187817.12009260076</v>
      </c>
      <c r="K29" s="34">
        <v>-235449.80000000002</v>
      </c>
      <c r="L29" s="34">
        <v>-90229.42</v>
      </c>
      <c r="M29" s="34">
        <v>-103068.56679552994</v>
      </c>
      <c r="N29" s="34">
        <v>-29944.79</v>
      </c>
      <c r="O29" s="449">
        <v>429084.17827694298</v>
      </c>
      <c r="P29" s="449">
        <v>-13847.710447750433</v>
      </c>
      <c r="Q29" s="251">
        <f>SUM(LisäyksetVähennykset[[#This Row],[Kuntien yhdistymisavustus (-0,98 €/as)]:[TE25: Uudistuksen rahoituksen siirtymäajan porrastus (25 % kustannusperusteinen / 75 % vos-kriteerit)]])</f>
        <v>-1026297.6858470807</v>
      </c>
      <c r="R29" s="112"/>
    </row>
    <row r="30" spans="1:18" s="45" customFormat="1" x14ac:dyDescent="0.25">
      <c r="A30" s="239">
        <v>90</v>
      </c>
      <c r="B30" s="239" t="s">
        <v>37</v>
      </c>
      <c r="C30" s="326">
        <v>-2870.42</v>
      </c>
      <c r="D30" s="121">
        <v>-5213.62</v>
      </c>
      <c r="E30" s="121">
        <v>-2870.42</v>
      </c>
      <c r="F30" s="121">
        <v>-29.29</v>
      </c>
      <c r="G30" s="121">
        <v>-51140.340000000004</v>
      </c>
      <c r="H30" s="121">
        <v>-109418.53140000001</v>
      </c>
      <c r="I30" s="121">
        <v>-485495.99844049948</v>
      </c>
      <c r="J30" s="34">
        <v>-951279.8474813801</v>
      </c>
      <c r="K30" s="34">
        <v>-87284.2</v>
      </c>
      <c r="L30" s="34">
        <v>-33449.18</v>
      </c>
      <c r="M30" s="34">
        <v>-13138.599527383018</v>
      </c>
      <c r="N30" s="34">
        <v>-11100.91</v>
      </c>
      <c r="O30" s="449">
        <v>157682.6419541467</v>
      </c>
      <c r="P30" s="449">
        <v>37800.091419589429</v>
      </c>
      <c r="Q30" s="251">
        <f>SUM(LisäyksetVähennykset[[#This Row],[Kuntien yhdistymisavustus (-0,98 €/as)]:[TE25: Uudistuksen rahoituksen siirtymäajan porrastus (25 % kustannusperusteinen / 75 % vos-kriteerit)]])</f>
        <v>-1557808.6234755262</v>
      </c>
      <c r="R30" s="112"/>
    </row>
    <row r="31" spans="1:18" s="45" customFormat="1" x14ac:dyDescent="0.25">
      <c r="A31" s="239">
        <v>91</v>
      </c>
      <c r="B31" s="239" t="s">
        <v>38</v>
      </c>
      <c r="C31" s="326">
        <v>-670337.64</v>
      </c>
      <c r="D31" s="121">
        <v>-1217552.04</v>
      </c>
      <c r="E31" s="121">
        <v>-670337.64</v>
      </c>
      <c r="F31" s="121">
        <v>-6840.18</v>
      </c>
      <c r="G31" s="121">
        <v>-11942954.280000001</v>
      </c>
      <c r="H31" s="121">
        <v>-68230411.420550004</v>
      </c>
      <c r="I31" s="121">
        <v>55076117.060363501</v>
      </c>
      <c r="J31" s="34">
        <v>-11270173.688024743</v>
      </c>
      <c r="K31" s="34">
        <v>-20383736.400000002</v>
      </c>
      <c r="L31" s="34">
        <v>-7811485.5599999996</v>
      </c>
      <c r="M31" s="34">
        <v>-7451261.993341526</v>
      </c>
      <c r="N31" s="34">
        <v>-2592428.2200000002</v>
      </c>
      <c r="O31" s="449">
        <v>17349434.160264015</v>
      </c>
      <c r="P31" s="449">
        <v>-3768189.4734559059</v>
      </c>
      <c r="Q31" s="251">
        <f>SUM(LisäyksetVähennykset[[#This Row],[Kuntien yhdistymisavustus (-0,98 €/as)]:[TE25: Uudistuksen rahoituksen siirtymäajan porrastus (25 % kustannusperusteinen / 75 % vos-kriteerit)]])</f>
        <v>-63590157.314744666</v>
      </c>
      <c r="R31" s="112"/>
    </row>
    <row r="32" spans="1:18" s="45" customFormat="1" x14ac:dyDescent="0.25">
      <c r="A32" s="239">
        <v>92</v>
      </c>
      <c r="B32" s="239" t="s">
        <v>39</v>
      </c>
      <c r="C32" s="326">
        <v>-246243.62</v>
      </c>
      <c r="D32" s="121">
        <v>-447258.82</v>
      </c>
      <c r="E32" s="121">
        <v>-246243.62</v>
      </c>
      <c r="F32" s="121">
        <v>-2512.69</v>
      </c>
      <c r="G32" s="121">
        <v>-4387156.74</v>
      </c>
      <c r="H32" s="121">
        <v>-30133568.218199998</v>
      </c>
      <c r="I32" s="121">
        <v>-26465622.019977588</v>
      </c>
      <c r="J32" s="34">
        <v>-1026325.7926219902</v>
      </c>
      <c r="K32" s="34">
        <v>-7487816.2000000002</v>
      </c>
      <c r="L32" s="34">
        <v>-2869491.98</v>
      </c>
      <c r="M32" s="34">
        <v>-4427494.9513814133</v>
      </c>
      <c r="N32" s="34">
        <v>-952309.51</v>
      </c>
      <c r="O32" s="449">
        <v>10165974.187999807</v>
      </c>
      <c r="P32" s="449">
        <v>-953895.33034953475</v>
      </c>
      <c r="Q32" s="251">
        <f>SUM(LisäyksetVähennykset[[#This Row],[Kuntien yhdistymisavustus (-0,98 €/as)]:[TE25: Uudistuksen rahoituksen siirtymäajan porrastus (25 % kustannusperusteinen / 75 % vos-kriteerit)]])</f>
        <v>-69479965.30453074</v>
      </c>
      <c r="R32" s="112"/>
    </row>
    <row r="33" spans="1:18" s="45" customFormat="1" x14ac:dyDescent="0.25">
      <c r="A33" s="239">
        <v>97</v>
      </c>
      <c r="B33" s="239" t="s">
        <v>40</v>
      </c>
      <c r="C33" s="326">
        <v>-2017.82</v>
      </c>
      <c r="D33" s="121">
        <v>-3665.02</v>
      </c>
      <c r="E33" s="121">
        <v>-2017.82</v>
      </c>
      <c r="F33" s="121">
        <v>-20.59</v>
      </c>
      <c r="G33" s="121">
        <v>-35950.14</v>
      </c>
      <c r="H33" s="121">
        <v>-55917.8125</v>
      </c>
      <c r="I33" s="121">
        <v>-405409.91501179541</v>
      </c>
      <c r="J33" s="34">
        <v>99775.455091083597</v>
      </c>
      <c r="K33" s="34">
        <v>-61358.200000000004</v>
      </c>
      <c r="L33" s="34">
        <v>-23513.78</v>
      </c>
      <c r="M33" s="34">
        <v>-10598.517018923314</v>
      </c>
      <c r="N33" s="34">
        <v>-7803.61</v>
      </c>
      <c r="O33" s="449">
        <v>71137.816863066037</v>
      </c>
      <c r="P33" s="449">
        <v>14292.489144349063</v>
      </c>
      <c r="Q33" s="251">
        <f>SUM(LisäyksetVähennykset[[#This Row],[Kuntien yhdistymisavustus (-0,98 €/as)]:[TE25: Uudistuksen rahoituksen siirtymäajan porrastus (25 % kustannusperusteinen / 75 % vos-kriteerit)]])</f>
        <v>-423067.46343221999</v>
      </c>
      <c r="R33" s="112"/>
    </row>
    <row r="34" spans="1:18" s="104" customFormat="1" x14ac:dyDescent="0.25">
      <c r="A34" s="237">
        <v>98</v>
      </c>
      <c r="B34" s="239" t="s">
        <v>41</v>
      </c>
      <c r="C34" s="326">
        <v>-22392.02</v>
      </c>
      <c r="D34" s="121">
        <v>-40671.22</v>
      </c>
      <c r="E34" s="121">
        <v>-22392.02</v>
      </c>
      <c r="F34" s="121">
        <v>-228.49</v>
      </c>
      <c r="G34" s="121">
        <v>-398943.54000000004</v>
      </c>
      <c r="H34" s="121">
        <v>-815141.73499999999</v>
      </c>
      <c r="I34" s="121">
        <v>4495154.9679005193</v>
      </c>
      <c r="J34" s="121">
        <v>1899914.2081101683</v>
      </c>
      <c r="K34" s="121">
        <v>-680900.20000000007</v>
      </c>
      <c r="L34" s="121">
        <v>-260935.58</v>
      </c>
      <c r="M34" s="34">
        <v>-453045.55167241709</v>
      </c>
      <c r="N34" s="34">
        <v>-86597.71</v>
      </c>
      <c r="O34" s="450">
        <v>721277.40261503099</v>
      </c>
      <c r="P34" s="450">
        <v>111826.26162913447</v>
      </c>
      <c r="Q34" s="251">
        <f>SUM(LisäyksetVähennykset[[#This Row],[Kuntien yhdistymisavustus (-0,98 €/as)]:[TE25: Uudistuksen rahoituksen siirtymäajan porrastus (25 % kustannusperusteinen / 75 % vos-kriteerit)]])</f>
        <v>4446924.7735824352</v>
      </c>
      <c r="R34" s="60"/>
    </row>
    <row r="35" spans="1:18" s="45" customFormat="1" x14ac:dyDescent="0.25">
      <c r="A35" s="239">
        <v>102</v>
      </c>
      <c r="B35" s="239" t="s">
        <v>42</v>
      </c>
      <c r="C35" s="326">
        <v>-9363.9</v>
      </c>
      <c r="D35" s="121">
        <v>-17007.900000000001</v>
      </c>
      <c r="E35" s="121">
        <v>-9363.9</v>
      </c>
      <c r="F35" s="121">
        <v>-95.55</v>
      </c>
      <c r="G35" s="121">
        <v>-166830.30000000002</v>
      </c>
      <c r="H35" s="121">
        <v>-254979.133</v>
      </c>
      <c r="I35" s="121">
        <v>310285.04827605054</v>
      </c>
      <c r="J35" s="34">
        <v>-41189.30087473095</v>
      </c>
      <c r="K35" s="34">
        <v>-284739</v>
      </c>
      <c r="L35" s="34">
        <v>-109118.1</v>
      </c>
      <c r="M35" s="34">
        <v>-132252.09944292693</v>
      </c>
      <c r="N35" s="34">
        <v>-36213.449999999997</v>
      </c>
      <c r="O35" s="449">
        <v>541626.13667940395</v>
      </c>
      <c r="P35" s="449">
        <v>-35223.848583841755</v>
      </c>
      <c r="Q35" s="251">
        <f>SUM(LisäyksetVähennykset[[#This Row],[Kuntien yhdistymisavustus (-0,98 €/as)]:[TE25: Uudistuksen rahoituksen siirtymäajan porrastus (25 % kustannusperusteinen / 75 % vos-kriteerit)]])</f>
        <v>-244465.29694604507</v>
      </c>
      <c r="R35" s="112"/>
    </row>
    <row r="36" spans="1:18" s="45" customFormat="1" x14ac:dyDescent="0.25">
      <c r="A36" s="239">
        <v>103</v>
      </c>
      <c r="B36" s="239" t="s">
        <v>43</v>
      </c>
      <c r="C36" s="326">
        <v>-2052.12</v>
      </c>
      <c r="D36" s="121">
        <v>-3727.32</v>
      </c>
      <c r="E36" s="121">
        <v>-2052.12</v>
      </c>
      <c r="F36" s="121">
        <v>-20.94</v>
      </c>
      <c r="G36" s="121">
        <v>-36561.240000000005</v>
      </c>
      <c r="H36" s="121">
        <v>-74576.074999999997</v>
      </c>
      <c r="I36" s="121">
        <v>142099.67890654004</v>
      </c>
      <c r="J36" s="34">
        <v>-9133.9229543656838</v>
      </c>
      <c r="K36" s="34">
        <v>-62401.200000000004</v>
      </c>
      <c r="L36" s="34">
        <v>-23913.48</v>
      </c>
      <c r="M36" s="34">
        <v>-30094.213441421427</v>
      </c>
      <c r="N36" s="34">
        <v>-7936.26</v>
      </c>
      <c r="O36" s="449">
        <v>120371.25168263924</v>
      </c>
      <c r="P36" s="449">
        <v>-251.50582937322906</v>
      </c>
      <c r="Q36" s="251">
        <f>SUM(LisäyksetVähennykset[[#This Row],[Kuntien yhdistymisavustus (-0,98 €/as)]:[TE25: Uudistuksen rahoituksen siirtymäajan porrastus (25 % kustannusperusteinen / 75 % vos-kriteerit)]])</f>
        <v>9750.5333640189347</v>
      </c>
      <c r="R36" s="112"/>
    </row>
    <row r="37" spans="1:18" s="45" customFormat="1" x14ac:dyDescent="0.25">
      <c r="A37" s="239">
        <v>105</v>
      </c>
      <c r="B37" s="239" t="s">
        <v>44</v>
      </c>
      <c r="C37" s="326">
        <v>-1961.96</v>
      </c>
      <c r="D37" s="121">
        <v>-3563.56</v>
      </c>
      <c r="E37" s="121">
        <v>-1961.96</v>
      </c>
      <c r="F37" s="121">
        <v>-20.02</v>
      </c>
      <c r="G37" s="121">
        <v>-34954.92</v>
      </c>
      <c r="H37" s="121">
        <v>-52490.89</v>
      </c>
      <c r="I37" s="121">
        <v>416536.76124356815</v>
      </c>
      <c r="J37" s="34">
        <v>292470.46846130467</v>
      </c>
      <c r="K37" s="34">
        <v>-59659.6</v>
      </c>
      <c r="L37" s="34">
        <v>-22862.84</v>
      </c>
      <c r="M37" s="34">
        <v>-63841.738207124487</v>
      </c>
      <c r="N37" s="34">
        <v>-7587.58</v>
      </c>
      <c r="O37" s="449">
        <v>112731.41746281052</v>
      </c>
      <c r="P37" s="449">
        <v>15758.798453729542</v>
      </c>
      <c r="Q37" s="251">
        <f>SUM(LisäyksetVähennykset[[#This Row],[Kuntien yhdistymisavustus (-0,98 €/as)]:[TE25: Uudistuksen rahoituksen siirtymäajan porrastus (25 % kustannusperusteinen / 75 % vos-kriteerit)]])</f>
        <v>588592.37741428846</v>
      </c>
      <c r="R37" s="112"/>
    </row>
    <row r="38" spans="1:18" s="45" customFormat="1" x14ac:dyDescent="0.25">
      <c r="A38" s="239">
        <v>106</v>
      </c>
      <c r="B38" s="239" t="s">
        <v>45</v>
      </c>
      <c r="C38" s="326">
        <v>-46090.38</v>
      </c>
      <c r="D38" s="121">
        <v>-83715.180000000008</v>
      </c>
      <c r="E38" s="121">
        <v>-46090.38</v>
      </c>
      <c r="F38" s="121">
        <v>-470.31</v>
      </c>
      <c r="G38" s="121">
        <v>-821161.26</v>
      </c>
      <c r="H38" s="121">
        <v>-3393573.8969000001</v>
      </c>
      <c r="I38" s="121">
        <v>-1346101.2265264208</v>
      </c>
      <c r="J38" s="34">
        <v>-197797.40513440577</v>
      </c>
      <c r="K38" s="34">
        <v>-1401523.8</v>
      </c>
      <c r="L38" s="34">
        <v>-537094.02</v>
      </c>
      <c r="M38" s="34">
        <v>-300656.56710543024</v>
      </c>
      <c r="N38" s="34">
        <v>-178247.49</v>
      </c>
      <c r="O38" s="449">
        <v>2167594.440275576</v>
      </c>
      <c r="P38" s="449">
        <v>-100706.25080397469</v>
      </c>
      <c r="Q38" s="251">
        <f>SUM(LisäyksetVähennykset[[#This Row],[Kuntien yhdistymisavustus (-0,98 €/as)]:[TE25: Uudistuksen rahoituksen siirtymäajan porrastus (25 % kustannusperusteinen / 75 % vos-kriteerit)]])</f>
        <v>-6285633.7261946555</v>
      </c>
      <c r="R38" s="112"/>
    </row>
    <row r="39" spans="1:18" s="45" customFormat="1" x14ac:dyDescent="0.25">
      <c r="A39" s="239">
        <v>108</v>
      </c>
      <c r="B39" s="239" t="s">
        <v>46</v>
      </c>
      <c r="C39" s="326">
        <v>-10141.039999999999</v>
      </c>
      <c r="D39" s="121">
        <v>-18419.439999999999</v>
      </c>
      <c r="E39" s="121">
        <v>-10141.039999999999</v>
      </c>
      <c r="F39" s="121">
        <v>-103.48</v>
      </c>
      <c r="G39" s="121">
        <v>-180676.08000000002</v>
      </c>
      <c r="H39" s="121">
        <v>-366104.76750000002</v>
      </c>
      <c r="I39" s="121">
        <v>874673.67666952522</v>
      </c>
      <c r="J39" s="34">
        <v>-43353.377021253502</v>
      </c>
      <c r="K39" s="34">
        <v>-308370.40000000002</v>
      </c>
      <c r="L39" s="34">
        <v>-118174.16</v>
      </c>
      <c r="M39" s="34">
        <v>-206169.0656924223</v>
      </c>
      <c r="N39" s="34">
        <v>-39218.92</v>
      </c>
      <c r="O39" s="449">
        <v>386967.165501957</v>
      </c>
      <c r="P39" s="449">
        <v>-20007.832937666826</v>
      </c>
      <c r="Q39" s="251">
        <f>SUM(LisäyksetVähennykset[[#This Row],[Kuntien yhdistymisavustus (-0,98 €/as)]:[TE25: Uudistuksen rahoituksen siirtymäajan porrastus (25 % kustannusperusteinen / 75 % vos-kriteerit)]])</f>
        <v>-59238.760979860468</v>
      </c>
      <c r="R39" s="112"/>
    </row>
    <row r="40" spans="1:18" s="45" customFormat="1" x14ac:dyDescent="0.25">
      <c r="A40" s="239">
        <v>109</v>
      </c>
      <c r="B40" s="239" t="s">
        <v>47</v>
      </c>
      <c r="C40" s="326">
        <v>-67064.34</v>
      </c>
      <c r="D40" s="121">
        <v>-121810.74</v>
      </c>
      <c r="E40" s="121">
        <v>-67064.34</v>
      </c>
      <c r="F40" s="121">
        <v>-684.33</v>
      </c>
      <c r="G40" s="121">
        <v>-1194840.1800000002</v>
      </c>
      <c r="H40" s="121">
        <v>-4823025.0991000002</v>
      </c>
      <c r="I40" s="121">
        <v>804310.22624768852</v>
      </c>
      <c r="J40" s="34">
        <v>-170457.06449358672</v>
      </c>
      <c r="K40" s="34">
        <v>-2039303.4000000001</v>
      </c>
      <c r="L40" s="34">
        <v>-781504.86</v>
      </c>
      <c r="M40" s="34">
        <v>-470030.15873143077</v>
      </c>
      <c r="N40" s="34">
        <v>-259361.07</v>
      </c>
      <c r="O40" s="449">
        <v>2513980.6113185212</v>
      </c>
      <c r="P40" s="449">
        <v>-29651.627914349781</v>
      </c>
      <c r="Q40" s="251">
        <f>SUM(LisäyksetVähennykset[[#This Row],[Kuntien yhdistymisavustus (-0,98 €/as)]:[TE25: Uudistuksen rahoituksen siirtymäajan porrastus (25 % kustannusperusteinen / 75 % vos-kriteerit)]])</f>
        <v>-6706506.3726731585</v>
      </c>
      <c r="R40" s="112"/>
    </row>
    <row r="41" spans="1:18" s="45" customFormat="1" x14ac:dyDescent="0.25">
      <c r="A41" s="239">
        <v>111</v>
      </c>
      <c r="B41" s="239" t="s">
        <v>48</v>
      </c>
      <c r="C41" s="326">
        <v>-17472.419999999998</v>
      </c>
      <c r="D41" s="121">
        <v>-31735.62</v>
      </c>
      <c r="E41" s="121">
        <v>-17472.419999999998</v>
      </c>
      <c r="F41" s="121">
        <v>-178.29</v>
      </c>
      <c r="G41" s="121">
        <v>-311294.34000000003</v>
      </c>
      <c r="H41" s="121">
        <v>-995523.20244999998</v>
      </c>
      <c r="I41" s="121">
        <v>3283324.5640364131</v>
      </c>
      <c r="J41" s="34">
        <v>2913847.119219434</v>
      </c>
      <c r="K41" s="34">
        <v>-531304.20000000007</v>
      </c>
      <c r="L41" s="34">
        <v>-203607.18</v>
      </c>
      <c r="M41" s="34">
        <v>-194356.86297946557</v>
      </c>
      <c r="N41" s="34">
        <v>-67571.91</v>
      </c>
      <c r="O41" s="449">
        <v>580310.68038950115</v>
      </c>
      <c r="P41" s="449">
        <v>93180.457612985687</v>
      </c>
      <c r="Q41" s="251">
        <f>SUM(LisäyksetVähennykset[[#This Row],[Kuntien yhdistymisavustus (-0,98 €/as)]:[TE25: Uudistuksen rahoituksen siirtymäajan porrastus (25 % kustannusperusteinen / 75 % vos-kriteerit)]])</f>
        <v>4500146.3758288678</v>
      </c>
      <c r="R41" s="112"/>
    </row>
    <row r="42" spans="1:18" s="45" customFormat="1" x14ac:dyDescent="0.25">
      <c r="A42" s="239">
        <v>139</v>
      </c>
      <c r="B42" s="239" t="s">
        <v>49</v>
      </c>
      <c r="C42" s="326">
        <v>-9609.8799999999992</v>
      </c>
      <c r="D42" s="121">
        <v>-17454.68</v>
      </c>
      <c r="E42" s="121">
        <v>-9609.8799999999992</v>
      </c>
      <c r="F42" s="121">
        <v>-98.06</v>
      </c>
      <c r="G42" s="121">
        <v>-171212.76</v>
      </c>
      <c r="H42" s="121">
        <v>-240113.73850000001</v>
      </c>
      <c r="I42" s="121">
        <v>-910061.4245212822</v>
      </c>
      <c r="J42" s="34">
        <v>-849704.6213589015</v>
      </c>
      <c r="K42" s="34">
        <v>-292218.8</v>
      </c>
      <c r="L42" s="34">
        <v>-111984.52</v>
      </c>
      <c r="M42" s="34">
        <v>-291407.66121773521</v>
      </c>
      <c r="N42" s="34">
        <v>-37164.74</v>
      </c>
      <c r="O42" s="449">
        <v>551606.1976680411</v>
      </c>
      <c r="P42" s="449">
        <v>-12280.314646478102</v>
      </c>
      <c r="Q42" s="251">
        <f>SUM(LisäyksetVähennykset[[#This Row],[Kuntien yhdistymisavustus (-0,98 €/as)]:[TE25: Uudistuksen rahoituksen siirtymäajan porrastus (25 % kustannusperusteinen / 75 % vos-kriteerit)]])</f>
        <v>-2401314.8825763557</v>
      </c>
      <c r="R42" s="112"/>
    </row>
    <row r="43" spans="1:18" s="45" customFormat="1" x14ac:dyDescent="0.25">
      <c r="A43" s="239">
        <v>140</v>
      </c>
      <c r="B43" s="239" t="s">
        <v>50</v>
      </c>
      <c r="C43" s="326">
        <v>-20053.739999999998</v>
      </c>
      <c r="D43" s="121">
        <v>-36424.14</v>
      </c>
      <c r="E43" s="121">
        <v>-20053.739999999998</v>
      </c>
      <c r="F43" s="121">
        <v>-204.63</v>
      </c>
      <c r="G43" s="121">
        <v>-357283.98000000004</v>
      </c>
      <c r="H43" s="121">
        <v>-1056652.4929</v>
      </c>
      <c r="I43" s="121">
        <v>5687944.3897173535</v>
      </c>
      <c r="J43" s="34">
        <v>2239328.8329352606</v>
      </c>
      <c r="K43" s="34">
        <v>-609797.4</v>
      </c>
      <c r="L43" s="34">
        <v>-233687.46</v>
      </c>
      <c r="M43" s="34">
        <v>-452692.16318939737</v>
      </c>
      <c r="N43" s="34">
        <v>-77554.77</v>
      </c>
      <c r="O43" s="449">
        <v>778185.43467979413</v>
      </c>
      <c r="P43" s="449">
        <v>76637.413844307652</v>
      </c>
      <c r="Q43" s="251">
        <f>SUM(LisäyksetVähennykset[[#This Row],[Kuntien yhdistymisavustus (-0,98 €/as)]:[TE25: Uudistuksen rahoituksen siirtymäajan porrastus (25 % kustannusperusteinen / 75 % vos-kriteerit)]])</f>
        <v>5917691.5550873196</v>
      </c>
      <c r="R43" s="112"/>
    </row>
    <row r="44" spans="1:18" s="45" customFormat="1" x14ac:dyDescent="0.25">
      <c r="A44" s="239">
        <v>142</v>
      </c>
      <c r="B44" s="239" t="s">
        <v>51</v>
      </c>
      <c r="C44" s="326">
        <v>-6272.98</v>
      </c>
      <c r="D44" s="121">
        <v>-11393.78</v>
      </c>
      <c r="E44" s="121">
        <v>-6272.98</v>
      </c>
      <c r="F44" s="121">
        <v>-64.010000000000005</v>
      </c>
      <c r="G44" s="121">
        <v>-111761.46</v>
      </c>
      <c r="H44" s="121">
        <v>-241285.59</v>
      </c>
      <c r="I44" s="121">
        <v>302401.4120114441</v>
      </c>
      <c r="J44" s="34">
        <v>39864.378232293006</v>
      </c>
      <c r="K44" s="34">
        <v>-190749.80000000002</v>
      </c>
      <c r="L44" s="34">
        <v>-73099.42</v>
      </c>
      <c r="M44" s="34">
        <v>-86040.523842688301</v>
      </c>
      <c r="N44" s="34">
        <v>-24259.79</v>
      </c>
      <c r="O44" s="449">
        <v>182776.87291591475</v>
      </c>
      <c r="P44" s="449">
        <v>51932.194978563173</v>
      </c>
      <c r="Q44" s="251">
        <f>SUM(LisäyksetVähennykset[[#This Row],[Kuntien yhdistymisavustus (-0,98 €/as)]:[TE25: Uudistuksen rahoituksen siirtymäajan porrastus (25 % kustannusperusteinen / 75 % vos-kriteerit)]])</f>
        <v>-174225.47570447333</v>
      </c>
      <c r="R44" s="112"/>
    </row>
    <row r="45" spans="1:18" s="45" customFormat="1" x14ac:dyDescent="0.25">
      <c r="A45" s="239">
        <v>143</v>
      </c>
      <c r="B45" s="239" t="s">
        <v>52</v>
      </c>
      <c r="C45" s="326">
        <v>-6622.84</v>
      </c>
      <c r="D45" s="121">
        <v>-12029.24</v>
      </c>
      <c r="E45" s="121">
        <v>-6622.84</v>
      </c>
      <c r="F45" s="121">
        <v>-67.58</v>
      </c>
      <c r="G45" s="121">
        <v>-117994.68000000001</v>
      </c>
      <c r="H45" s="121">
        <v>-310764.88130000001</v>
      </c>
      <c r="I45" s="121">
        <v>-569157.69478586689</v>
      </c>
      <c r="J45" s="34">
        <v>-28758.543165897321</v>
      </c>
      <c r="K45" s="34">
        <v>-201388.4</v>
      </c>
      <c r="L45" s="34">
        <v>-77176.36</v>
      </c>
      <c r="M45" s="34">
        <v>-81955.345015032144</v>
      </c>
      <c r="N45" s="34">
        <v>-25612.82</v>
      </c>
      <c r="O45" s="449">
        <v>334277.64786337712</v>
      </c>
      <c r="P45" s="449">
        <v>-13005.270816823962</v>
      </c>
      <c r="Q45" s="251">
        <f>SUM(LisäyksetVähennykset[[#This Row],[Kuntien yhdistymisavustus (-0,98 €/as)]:[TE25: Uudistuksen rahoituksen siirtymäajan porrastus (25 % kustannusperusteinen / 75 % vos-kriteerit)]])</f>
        <v>-1116878.8472202434</v>
      </c>
      <c r="R45" s="112"/>
    </row>
    <row r="46" spans="1:18" s="45" customFormat="1" x14ac:dyDescent="0.25">
      <c r="A46" s="239">
        <v>145</v>
      </c>
      <c r="B46" s="239" t="s">
        <v>53</v>
      </c>
      <c r="C46" s="326">
        <v>-12180.42</v>
      </c>
      <c r="D46" s="121">
        <v>-22123.62</v>
      </c>
      <c r="E46" s="121">
        <v>-12180.42</v>
      </c>
      <c r="F46" s="121">
        <v>-124.29</v>
      </c>
      <c r="G46" s="121">
        <v>-217010.34</v>
      </c>
      <c r="H46" s="121">
        <v>-340916.80815</v>
      </c>
      <c r="I46" s="121">
        <v>918783.69266658579</v>
      </c>
      <c r="J46" s="34">
        <v>-52280.191125659017</v>
      </c>
      <c r="K46" s="34">
        <v>-370384.2</v>
      </c>
      <c r="L46" s="34">
        <v>-141939.18</v>
      </c>
      <c r="M46" s="34">
        <v>-305203.5164663574</v>
      </c>
      <c r="N46" s="34">
        <v>-47105.91</v>
      </c>
      <c r="O46" s="449">
        <v>366573.14791111095</v>
      </c>
      <c r="P46" s="449">
        <v>-18039.021796534566</v>
      </c>
      <c r="Q46" s="251">
        <f>SUM(LisäyksetVähennykset[[#This Row],[Kuntien yhdistymisavustus (-0,98 €/as)]:[TE25: Uudistuksen rahoituksen siirtymäajan porrastus (25 % kustannusperusteinen / 75 % vos-kriteerit)]])</f>
        <v>-254131.07696085432</v>
      </c>
      <c r="R46" s="112"/>
    </row>
    <row r="47" spans="1:18" s="45" customFormat="1" x14ac:dyDescent="0.25">
      <c r="A47" s="239">
        <v>146</v>
      </c>
      <c r="B47" s="239" t="s">
        <v>54</v>
      </c>
      <c r="C47" s="326">
        <v>-4294.3599999999997</v>
      </c>
      <c r="D47" s="121">
        <v>-7799.96</v>
      </c>
      <c r="E47" s="121">
        <v>-4294.3599999999997</v>
      </c>
      <c r="F47" s="121">
        <v>-43.82</v>
      </c>
      <c r="G47" s="121">
        <v>-76509.72</v>
      </c>
      <c r="H47" s="121">
        <v>-115812.43</v>
      </c>
      <c r="I47" s="121">
        <v>304573.67127162195</v>
      </c>
      <c r="J47" s="34">
        <v>-18986.386816756432</v>
      </c>
      <c r="K47" s="34">
        <v>-130583.6</v>
      </c>
      <c r="L47" s="34">
        <v>-50042.44</v>
      </c>
      <c r="M47" s="34">
        <v>-76042.481897243648</v>
      </c>
      <c r="N47" s="34">
        <v>-16607.78</v>
      </c>
      <c r="O47" s="449">
        <v>151013.83184553613</v>
      </c>
      <c r="P47" s="449">
        <v>58632.94487262136</v>
      </c>
      <c r="Q47" s="251">
        <f>SUM(LisäyksetVähennykset[[#This Row],[Kuntien yhdistymisavustus (-0,98 €/as)]:[TE25: Uudistuksen rahoituksen siirtymäajan porrastus (25 % kustannusperusteinen / 75 % vos-kriteerit)]])</f>
        <v>13203.109275779338</v>
      </c>
      <c r="R47" s="112"/>
    </row>
    <row r="48" spans="1:18" s="45" customFormat="1" x14ac:dyDescent="0.25">
      <c r="A48" s="239">
        <v>148</v>
      </c>
      <c r="B48" s="239" t="s">
        <v>55</v>
      </c>
      <c r="C48" s="326">
        <v>-7079.5199999999995</v>
      </c>
      <c r="D48" s="121">
        <v>-12858.72</v>
      </c>
      <c r="E48" s="121">
        <v>-7079.5199999999995</v>
      </c>
      <c r="F48" s="121">
        <v>-72.239999999999995</v>
      </c>
      <c r="G48" s="121">
        <v>-126131.04000000001</v>
      </c>
      <c r="H48" s="121">
        <v>-118286.205</v>
      </c>
      <c r="I48" s="121">
        <v>804492.87175756262</v>
      </c>
      <c r="J48" s="34">
        <v>2160816.566533728</v>
      </c>
      <c r="K48" s="34">
        <v>-215275.2</v>
      </c>
      <c r="L48" s="34">
        <v>-82498.080000000002</v>
      </c>
      <c r="M48" s="34">
        <v>-268750.23085411161</v>
      </c>
      <c r="N48" s="34">
        <v>-27378.959999999999</v>
      </c>
      <c r="O48" s="449">
        <v>258610.77684593294</v>
      </c>
      <c r="P48" s="449">
        <v>21641.689545706089</v>
      </c>
      <c r="Q48" s="251">
        <f>SUM(LisäyksetVähennykset[[#This Row],[Kuntien yhdistymisavustus (-0,98 €/as)]:[TE25: Uudistuksen rahoituksen siirtymäajan porrastus (25 % kustannusperusteinen / 75 % vos-kriteerit)]])</f>
        <v>2380152.1888288176</v>
      </c>
      <c r="R48" s="112"/>
    </row>
    <row r="49" spans="1:18" s="45" customFormat="1" x14ac:dyDescent="0.25">
      <c r="A49" s="239">
        <v>149</v>
      </c>
      <c r="B49" s="239" t="s">
        <v>56</v>
      </c>
      <c r="C49" s="326">
        <v>-5293.96</v>
      </c>
      <c r="D49" s="121">
        <v>-9615.56</v>
      </c>
      <c r="E49" s="121">
        <v>-5293.96</v>
      </c>
      <c r="F49" s="121">
        <v>-54.02</v>
      </c>
      <c r="G49" s="121">
        <v>-94318.92</v>
      </c>
      <c r="H49" s="121">
        <v>-125581.075</v>
      </c>
      <c r="I49" s="121">
        <v>653747.95431239984</v>
      </c>
      <c r="J49" s="34">
        <v>221724.66442182669</v>
      </c>
      <c r="K49" s="34">
        <v>-160979.6</v>
      </c>
      <c r="L49" s="34">
        <v>-61690.84</v>
      </c>
      <c r="M49" s="34">
        <v>-64776.243052831269</v>
      </c>
      <c r="N49" s="34">
        <v>-20473.580000000002</v>
      </c>
      <c r="O49" s="449">
        <v>38187.848451073107</v>
      </c>
      <c r="P49" s="449">
        <v>-16948.019608913339</v>
      </c>
      <c r="Q49" s="251">
        <f>SUM(LisäyksetVähennykset[[#This Row],[Kuntien yhdistymisavustus (-0,98 €/as)]:[TE25: Uudistuksen rahoituksen siirtymäajan porrastus (25 % kustannusperusteinen / 75 % vos-kriteerit)]])</f>
        <v>348634.68952355511</v>
      </c>
      <c r="R49" s="112"/>
    </row>
    <row r="50" spans="1:18" s="45" customFormat="1" x14ac:dyDescent="0.25">
      <c r="A50" s="239">
        <v>151</v>
      </c>
      <c r="B50" s="239" t="s">
        <v>57</v>
      </c>
      <c r="C50" s="326">
        <v>-1758.12</v>
      </c>
      <c r="D50" s="121">
        <v>-3193.32</v>
      </c>
      <c r="E50" s="121">
        <v>-1758.12</v>
      </c>
      <c r="F50" s="121">
        <v>-17.940000000000001</v>
      </c>
      <c r="G50" s="121">
        <v>-31323.24</v>
      </c>
      <c r="H50" s="121">
        <v>-32864.894999999997</v>
      </c>
      <c r="I50" s="121">
        <v>-213180.22948828325</v>
      </c>
      <c r="J50" s="34">
        <v>-222515.08212838788</v>
      </c>
      <c r="K50" s="34">
        <v>-53461.200000000004</v>
      </c>
      <c r="L50" s="34">
        <v>-20487.48</v>
      </c>
      <c r="M50" s="34">
        <v>-11571.589613859243</v>
      </c>
      <c r="N50" s="34">
        <v>-6799.26</v>
      </c>
      <c r="O50" s="449">
        <v>60101.949634589699</v>
      </c>
      <c r="P50" s="449">
        <v>-10401.921205060444</v>
      </c>
      <c r="Q50" s="251">
        <f>SUM(LisäyksetVähennykset[[#This Row],[Kuntien yhdistymisavustus (-0,98 €/as)]:[TE25: Uudistuksen rahoituksen siirtymäajan porrastus (25 % kustannusperusteinen / 75 % vos-kriteerit)]])</f>
        <v>-549230.44780100102</v>
      </c>
      <c r="R50" s="112"/>
    </row>
    <row r="51" spans="1:18" s="45" customFormat="1" x14ac:dyDescent="0.25">
      <c r="A51" s="239">
        <v>152</v>
      </c>
      <c r="B51" s="239" t="s">
        <v>58</v>
      </c>
      <c r="C51" s="326">
        <v>-4232.62</v>
      </c>
      <c r="D51" s="121">
        <v>-7687.82</v>
      </c>
      <c r="E51" s="121">
        <v>-4232.62</v>
      </c>
      <c r="F51" s="121">
        <v>-43.19</v>
      </c>
      <c r="G51" s="121">
        <v>-75409.740000000005</v>
      </c>
      <c r="H51" s="121">
        <v>-146192.88500000001</v>
      </c>
      <c r="I51" s="121">
        <v>225339.63208022303</v>
      </c>
      <c r="J51" s="34">
        <v>-63857.346907893254</v>
      </c>
      <c r="K51" s="34">
        <v>-128706.2</v>
      </c>
      <c r="L51" s="34">
        <v>-49322.98</v>
      </c>
      <c r="M51" s="34">
        <v>-76188.650479465956</v>
      </c>
      <c r="N51" s="34">
        <v>-16369.01</v>
      </c>
      <c r="O51" s="449">
        <v>152581.63259346157</v>
      </c>
      <c r="P51" s="449">
        <v>2118.1656877106143</v>
      </c>
      <c r="Q51" s="251">
        <f>SUM(LisäyksetVähennykset[[#This Row],[Kuntien yhdistymisavustus (-0,98 €/as)]:[TE25: Uudistuksen rahoituksen siirtymäajan porrastus (25 % kustannusperusteinen / 75 % vos-kriteerit)]])</f>
        <v>-192203.63202596398</v>
      </c>
      <c r="R51" s="112"/>
    </row>
    <row r="52" spans="1:18" s="45" customFormat="1" x14ac:dyDescent="0.25">
      <c r="A52" s="239">
        <v>153</v>
      </c>
      <c r="B52" s="239" t="s">
        <v>59</v>
      </c>
      <c r="C52" s="326">
        <v>-24229.52</v>
      </c>
      <c r="D52" s="121">
        <v>-44008.72</v>
      </c>
      <c r="E52" s="121">
        <v>-24229.52</v>
      </c>
      <c r="F52" s="121">
        <v>-247.24</v>
      </c>
      <c r="G52" s="121">
        <v>-431681.04000000004</v>
      </c>
      <c r="H52" s="121">
        <v>-1617363.0546500001</v>
      </c>
      <c r="I52" s="121">
        <v>5223923.2469535852</v>
      </c>
      <c r="J52" s="34">
        <v>3092497.1818360779</v>
      </c>
      <c r="K52" s="34">
        <v>-736775.20000000007</v>
      </c>
      <c r="L52" s="34">
        <v>-282348.08</v>
      </c>
      <c r="M52" s="34">
        <v>-400163.78035317379</v>
      </c>
      <c r="N52" s="34">
        <v>-93703.96</v>
      </c>
      <c r="O52" s="449">
        <v>1970819.4952160623</v>
      </c>
      <c r="P52" s="449">
        <v>188627.39882439561</v>
      </c>
      <c r="Q52" s="251">
        <f>SUM(LisäyksetVähennykset[[#This Row],[Kuntien yhdistymisavustus (-0,98 €/as)]:[TE25: Uudistuksen rahoituksen siirtymäajan porrastus (25 % kustannusperusteinen / 75 % vos-kriteerit)]])</f>
        <v>6821117.2078269469</v>
      </c>
      <c r="R52" s="112"/>
    </row>
    <row r="53" spans="1:18" s="45" customFormat="1" x14ac:dyDescent="0.25">
      <c r="A53" s="239">
        <v>165</v>
      </c>
      <c r="B53" s="239" t="s">
        <v>60</v>
      </c>
      <c r="C53" s="326">
        <v>-15694.699999999999</v>
      </c>
      <c r="D53" s="121">
        <v>-28506.7</v>
      </c>
      <c r="E53" s="121">
        <v>-15694.699999999999</v>
      </c>
      <c r="F53" s="121">
        <v>-160.15</v>
      </c>
      <c r="G53" s="121">
        <v>-279621.90000000002</v>
      </c>
      <c r="H53" s="121">
        <v>-741509.40734999999</v>
      </c>
      <c r="I53" s="121">
        <v>696649.80188388797</v>
      </c>
      <c r="J53" s="34">
        <v>-68810.858721459197</v>
      </c>
      <c r="K53" s="34">
        <v>-477247</v>
      </c>
      <c r="L53" s="34">
        <v>-182891.3</v>
      </c>
      <c r="M53" s="34">
        <v>-208509.53041199205</v>
      </c>
      <c r="N53" s="34">
        <v>-60696.85</v>
      </c>
      <c r="O53" s="449">
        <v>637902.4292259661</v>
      </c>
      <c r="P53" s="449">
        <v>17474.636979579111</v>
      </c>
      <c r="Q53" s="251">
        <f>SUM(LisäyksetVähennykset[[#This Row],[Kuntien yhdistymisavustus (-0,98 €/as)]:[TE25: Uudistuksen rahoituksen siirtymäajan porrastus (25 % kustannusperusteinen / 75 % vos-kriteerit)]])</f>
        <v>-727316.2283940179</v>
      </c>
      <c r="R53" s="112"/>
    </row>
    <row r="54" spans="1:18" s="45" customFormat="1" x14ac:dyDescent="0.25">
      <c r="A54" s="239">
        <v>167</v>
      </c>
      <c r="B54" s="239" t="s">
        <v>61</v>
      </c>
      <c r="C54" s="326">
        <v>-77166.179999999993</v>
      </c>
      <c r="D54" s="121">
        <v>-140158.98000000001</v>
      </c>
      <c r="E54" s="121">
        <v>-77166.179999999993</v>
      </c>
      <c r="F54" s="121">
        <v>-787.41</v>
      </c>
      <c r="G54" s="121">
        <v>-1374817.86</v>
      </c>
      <c r="H54" s="121">
        <v>-5483423.2962499997</v>
      </c>
      <c r="I54" s="121">
        <v>1010348.5497270249</v>
      </c>
      <c r="J54" s="34">
        <v>-327625.06708086404</v>
      </c>
      <c r="K54" s="34">
        <v>-2346481.8000000003</v>
      </c>
      <c r="L54" s="34">
        <v>-899222.22</v>
      </c>
      <c r="M54" s="34">
        <v>-960139.74052743311</v>
      </c>
      <c r="N54" s="34">
        <v>-298428.39</v>
      </c>
      <c r="O54" s="449">
        <v>3139853.0823817085</v>
      </c>
      <c r="P54" s="449">
        <v>816690.46975541906</v>
      </c>
      <c r="Q54" s="251">
        <f>SUM(LisäyksetVähennykset[[#This Row],[Kuntien yhdistymisavustus (-0,98 €/as)]:[TE25: Uudistuksen rahoituksen siirtymäajan porrastus (25 % kustannusperusteinen / 75 % vos-kriteerit)]])</f>
        <v>-7018525.0219941456</v>
      </c>
      <c r="R54" s="112"/>
    </row>
    <row r="55" spans="1:18" s="45" customFormat="1" x14ac:dyDescent="0.25">
      <c r="A55" s="239">
        <v>169</v>
      </c>
      <c r="B55" s="239" t="s">
        <v>62</v>
      </c>
      <c r="C55" s="326">
        <v>-4751.04</v>
      </c>
      <c r="D55" s="121">
        <v>-8629.44</v>
      </c>
      <c r="E55" s="121">
        <v>-4751.04</v>
      </c>
      <c r="F55" s="121">
        <v>-48.480000000000004</v>
      </c>
      <c r="G55" s="121">
        <v>-84646.080000000002</v>
      </c>
      <c r="H55" s="121">
        <v>-162229.114</v>
      </c>
      <c r="I55" s="121">
        <v>348419.59021290694</v>
      </c>
      <c r="J55" s="34">
        <v>10081.77092869955</v>
      </c>
      <c r="K55" s="34">
        <v>-144470.39999999999</v>
      </c>
      <c r="L55" s="34">
        <v>-55364.159999999996</v>
      </c>
      <c r="M55" s="34">
        <v>-75411.685456520092</v>
      </c>
      <c r="N55" s="34">
        <v>-18373.920000000002</v>
      </c>
      <c r="O55" s="449">
        <v>236395.50705608181</v>
      </c>
      <c r="P55" s="449">
        <v>4932.5647740752465</v>
      </c>
      <c r="Q55" s="251">
        <f>SUM(LisäyksetVähennykset[[#This Row],[Kuntien yhdistymisavustus (-0,98 €/as)]:[TE25: Uudistuksen rahoituksen siirtymäajan porrastus (25 % kustannusperusteinen / 75 % vos-kriteerit)]])</f>
        <v>41154.073515243435</v>
      </c>
      <c r="R55" s="112"/>
    </row>
    <row r="56" spans="1:18" s="45" customFormat="1" x14ac:dyDescent="0.25">
      <c r="A56" s="239">
        <v>171</v>
      </c>
      <c r="B56" s="239" t="s">
        <v>63</v>
      </c>
      <c r="C56" s="326">
        <v>-4460.96</v>
      </c>
      <c r="D56" s="121">
        <v>-8102.56</v>
      </c>
      <c r="E56" s="121">
        <v>-4460.96</v>
      </c>
      <c r="F56" s="121">
        <v>-45.52</v>
      </c>
      <c r="G56" s="121">
        <v>-79477.919999999998</v>
      </c>
      <c r="H56" s="121">
        <v>-131394.55499999999</v>
      </c>
      <c r="I56" s="121">
        <v>-11485.531544051584</v>
      </c>
      <c r="J56" s="34">
        <v>-23086.167534634053</v>
      </c>
      <c r="K56" s="34">
        <v>-135649.60000000001</v>
      </c>
      <c r="L56" s="34">
        <v>-51983.839999999997</v>
      </c>
      <c r="M56" s="34">
        <v>-58961.392245543699</v>
      </c>
      <c r="N56" s="34">
        <v>-17252.080000000002</v>
      </c>
      <c r="O56" s="449">
        <v>252707.80440952297</v>
      </c>
      <c r="P56" s="449">
        <v>22724.202627015824</v>
      </c>
      <c r="Q56" s="251">
        <f>SUM(LisäyksetVähennykset[[#This Row],[Kuntien yhdistymisavustus (-0,98 €/as)]:[TE25: Uudistuksen rahoituksen siirtymäajan porrastus (25 % kustannusperusteinen / 75 % vos-kriteerit)]])</f>
        <v>-250929.07928769058</v>
      </c>
      <c r="R56" s="112"/>
    </row>
    <row r="57" spans="1:18" s="45" customFormat="1" x14ac:dyDescent="0.25">
      <c r="A57" s="239">
        <v>172</v>
      </c>
      <c r="B57" s="239" t="s">
        <v>64</v>
      </c>
      <c r="C57" s="326">
        <v>-4017.02</v>
      </c>
      <c r="D57" s="121">
        <v>-7296.22</v>
      </c>
      <c r="E57" s="121">
        <v>-4017.02</v>
      </c>
      <c r="F57" s="121">
        <v>-40.99</v>
      </c>
      <c r="G57" s="121">
        <v>-71568.540000000008</v>
      </c>
      <c r="H57" s="121">
        <v>-135494.98754999999</v>
      </c>
      <c r="I57" s="121">
        <v>50478.673624909396</v>
      </c>
      <c r="J57" s="34">
        <v>-17629.612513956163</v>
      </c>
      <c r="K57" s="34">
        <v>-122150.2</v>
      </c>
      <c r="L57" s="34">
        <v>-46810.58</v>
      </c>
      <c r="M57" s="34">
        <v>-53480.585389533386</v>
      </c>
      <c r="N57" s="34">
        <v>-15535.210000000001</v>
      </c>
      <c r="O57" s="449">
        <v>155567.12333135976</v>
      </c>
      <c r="P57" s="449">
        <v>17756.182505001052</v>
      </c>
      <c r="Q57" s="251">
        <f>SUM(LisäyksetVähennykset[[#This Row],[Kuntien yhdistymisavustus (-0,98 €/as)]:[TE25: Uudistuksen rahoituksen siirtymäajan porrastus (25 % kustannusperusteinen / 75 % vos-kriteerit)]])</f>
        <v>-254238.98599221939</v>
      </c>
      <c r="R57" s="112"/>
    </row>
    <row r="58" spans="1:18" s="45" customFormat="1" x14ac:dyDescent="0.25">
      <c r="A58" s="239">
        <v>176</v>
      </c>
      <c r="B58" s="239" t="s">
        <v>65</v>
      </c>
      <c r="C58" s="326">
        <v>-4076.7999999999997</v>
      </c>
      <c r="D58" s="121">
        <v>-7404.8</v>
      </c>
      <c r="E58" s="121">
        <v>-4076.7999999999997</v>
      </c>
      <c r="F58" s="121">
        <v>-41.6</v>
      </c>
      <c r="G58" s="121">
        <v>-72633.600000000006</v>
      </c>
      <c r="H58" s="121">
        <v>-164980.89600000001</v>
      </c>
      <c r="I58" s="121">
        <v>-1211231.1006262582</v>
      </c>
      <c r="J58" s="34">
        <v>-756025.14526490611</v>
      </c>
      <c r="K58" s="34">
        <v>-123968</v>
      </c>
      <c r="L58" s="34">
        <v>-47507.199999999997</v>
      </c>
      <c r="M58" s="34">
        <v>-37633.146941756233</v>
      </c>
      <c r="N58" s="34">
        <v>-15766.4</v>
      </c>
      <c r="O58" s="449">
        <v>223821.04717298021</v>
      </c>
      <c r="P58" s="449">
        <v>75260.096564653795</v>
      </c>
      <c r="Q58" s="251">
        <f>SUM(LisäyksetVähennykset[[#This Row],[Kuntien yhdistymisavustus (-0,98 €/as)]:[TE25: Uudistuksen rahoituksen siirtymäajan porrastus (25 % kustannusperusteinen / 75 % vos-kriteerit)]])</f>
        <v>-2146264.3450952866</v>
      </c>
      <c r="R58" s="112"/>
    </row>
    <row r="59" spans="1:18" s="45" customFormat="1" x14ac:dyDescent="0.25">
      <c r="A59" s="239">
        <v>177</v>
      </c>
      <c r="B59" s="239" t="s">
        <v>66</v>
      </c>
      <c r="C59" s="326">
        <v>-1634.6399999999999</v>
      </c>
      <c r="D59" s="121">
        <v>-2969.04</v>
      </c>
      <c r="E59" s="121">
        <v>-1634.6399999999999</v>
      </c>
      <c r="F59" s="121">
        <v>-16.68</v>
      </c>
      <c r="G59" s="121">
        <v>-29123.280000000002</v>
      </c>
      <c r="H59" s="121">
        <v>-63746.754999999997</v>
      </c>
      <c r="I59" s="121">
        <v>360287.54861490434</v>
      </c>
      <c r="J59" s="34">
        <v>269831.18454290828</v>
      </c>
      <c r="K59" s="34">
        <v>-49706.400000000001</v>
      </c>
      <c r="L59" s="34">
        <v>-19048.560000000001</v>
      </c>
      <c r="M59" s="34">
        <v>-19827.511585681808</v>
      </c>
      <c r="N59" s="34">
        <v>-6321.72</v>
      </c>
      <c r="O59" s="449">
        <v>82428.2548913098</v>
      </c>
      <c r="P59" s="449">
        <v>5610.212508741377</v>
      </c>
      <c r="Q59" s="251">
        <f>SUM(LisäyksetVähennykset[[#This Row],[Kuntien yhdistymisavustus (-0,98 €/as)]:[TE25: Uudistuksen rahoituksen siirtymäajan porrastus (25 % kustannusperusteinen / 75 % vos-kriteerit)]])</f>
        <v>524127.97397218196</v>
      </c>
      <c r="R59" s="112"/>
    </row>
    <row r="60" spans="1:18" s="45" customFormat="1" x14ac:dyDescent="0.25">
      <c r="A60" s="239">
        <v>178</v>
      </c>
      <c r="B60" s="239" t="s">
        <v>67</v>
      </c>
      <c r="C60" s="326">
        <v>-5560.5199999999995</v>
      </c>
      <c r="D60" s="121">
        <v>-10099.719999999999</v>
      </c>
      <c r="E60" s="121">
        <v>-5560.5199999999995</v>
      </c>
      <c r="F60" s="121">
        <v>-56.74</v>
      </c>
      <c r="G60" s="121">
        <v>-99068.040000000008</v>
      </c>
      <c r="H60" s="121">
        <v>-142925.16305</v>
      </c>
      <c r="I60" s="121">
        <v>563572.22020073293</v>
      </c>
      <c r="J60" s="34">
        <v>-24383.897049391773</v>
      </c>
      <c r="K60" s="34">
        <v>-169085.2</v>
      </c>
      <c r="L60" s="34">
        <v>-64797.08</v>
      </c>
      <c r="M60" s="34">
        <v>-77624.372050130376</v>
      </c>
      <c r="N60" s="34">
        <v>-21504.46</v>
      </c>
      <c r="O60" s="449">
        <v>203959.63121501342</v>
      </c>
      <c r="P60" s="449">
        <v>15662.556043464298</v>
      </c>
      <c r="Q60" s="251">
        <f>SUM(LisäyksetVähennykset[[#This Row],[Kuntien yhdistymisavustus (-0,98 €/as)]:[TE25: Uudistuksen rahoituksen siirtymäajan porrastus (25 % kustannusperusteinen / 75 % vos-kriteerit)]])</f>
        <v>162528.69530968851</v>
      </c>
      <c r="R60" s="112"/>
    </row>
    <row r="61" spans="1:18" s="45" customFormat="1" x14ac:dyDescent="0.25">
      <c r="A61" s="239">
        <v>179</v>
      </c>
      <c r="B61" s="239" t="s">
        <v>68</v>
      </c>
      <c r="C61" s="326">
        <v>-146210.12</v>
      </c>
      <c r="D61" s="121">
        <v>-265565.32</v>
      </c>
      <c r="E61" s="121">
        <v>-146210.12</v>
      </c>
      <c r="F61" s="121">
        <v>-1491.94</v>
      </c>
      <c r="G61" s="121">
        <v>-2604927.2400000002</v>
      </c>
      <c r="H61" s="121">
        <v>-13597473.38295</v>
      </c>
      <c r="I61" s="121">
        <v>-16953557.2812845</v>
      </c>
      <c r="J61" s="34">
        <v>-616622.22028854536</v>
      </c>
      <c r="K61" s="34">
        <v>-4445981.2</v>
      </c>
      <c r="L61" s="34">
        <v>-1703795.48</v>
      </c>
      <c r="M61" s="34">
        <v>-1485728.1076838973</v>
      </c>
      <c r="N61" s="34">
        <v>-565445.26</v>
      </c>
      <c r="O61" s="449">
        <v>7246237.8489585929</v>
      </c>
      <c r="P61" s="449">
        <v>620600.82518881839</v>
      </c>
      <c r="Q61" s="251">
        <f>SUM(LisäyksetVähennykset[[#This Row],[Kuntien yhdistymisavustus (-0,98 €/as)]:[TE25: Uudistuksen rahoituksen siirtymäajan porrastus (25 % kustannusperusteinen / 75 % vos-kriteerit)]])</f>
        <v>-34666168.998059526</v>
      </c>
      <c r="R61" s="112"/>
    </row>
    <row r="62" spans="1:18" s="45" customFormat="1" x14ac:dyDescent="0.25">
      <c r="A62" s="239">
        <v>181</v>
      </c>
      <c r="B62" s="239" t="s">
        <v>69</v>
      </c>
      <c r="C62" s="326">
        <v>-1624.84</v>
      </c>
      <c r="D62" s="121">
        <v>-2951.2400000000002</v>
      </c>
      <c r="E62" s="121">
        <v>-1624.84</v>
      </c>
      <c r="F62" s="121">
        <v>-16.580000000000002</v>
      </c>
      <c r="G62" s="121">
        <v>-28948.68</v>
      </c>
      <c r="H62" s="121">
        <v>-40117.855000000003</v>
      </c>
      <c r="I62" s="121">
        <v>394555.77329883224</v>
      </c>
      <c r="J62" s="34">
        <v>187129.26760636611</v>
      </c>
      <c r="K62" s="34">
        <v>-49408.4</v>
      </c>
      <c r="L62" s="34">
        <v>-18934.36</v>
      </c>
      <c r="M62" s="34">
        <v>-44287.8249864432</v>
      </c>
      <c r="N62" s="34">
        <v>-6283.82</v>
      </c>
      <c r="O62" s="449">
        <v>67066.497713681718</v>
      </c>
      <c r="P62" s="449">
        <v>-6840.1916230467687</v>
      </c>
      <c r="Q62" s="251">
        <f>SUM(LisäyksetVähennykset[[#This Row],[Kuntien yhdistymisavustus (-0,98 €/as)]:[TE25: Uudistuksen rahoituksen siirtymäajan porrastus (25 % kustannusperusteinen / 75 % vos-kriteerit)]])</f>
        <v>447712.90700939001</v>
      </c>
      <c r="R62" s="112"/>
    </row>
    <row r="63" spans="1:18" s="45" customFormat="1" x14ac:dyDescent="0.25">
      <c r="A63" s="239">
        <v>182</v>
      </c>
      <c r="B63" s="239" t="s">
        <v>70</v>
      </c>
      <c r="C63" s="326">
        <v>-18733.68</v>
      </c>
      <c r="D63" s="121">
        <v>-34026.480000000003</v>
      </c>
      <c r="E63" s="121">
        <v>-18733.68</v>
      </c>
      <c r="F63" s="121">
        <v>-191.16</v>
      </c>
      <c r="G63" s="121">
        <v>-333765.36000000004</v>
      </c>
      <c r="H63" s="121">
        <v>-813822.8602</v>
      </c>
      <c r="I63" s="121">
        <v>-1698618.1868244917</v>
      </c>
      <c r="J63" s="34">
        <v>-81774.182044476111</v>
      </c>
      <c r="K63" s="34">
        <v>-569656.80000000005</v>
      </c>
      <c r="L63" s="34">
        <v>-218304.72</v>
      </c>
      <c r="M63" s="34">
        <v>-69905.281869969782</v>
      </c>
      <c r="N63" s="34">
        <v>-72449.64</v>
      </c>
      <c r="O63" s="449">
        <v>1296076.7919070318</v>
      </c>
      <c r="P63" s="449">
        <v>84605.124242729624</v>
      </c>
      <c r="Q63" s="251">
        <f>SUM(LisäyksetVähennykset[[#This Row],[Kuntien yhdistymisavustus (-0,98 €/as)]:[TE25: Uudistuksen rahoituksen siirtymäajan porrastus (25 % kustannusperusteinen / 75 % vos-kriteerit)]])</f>
        <v>-2549300.1147891767</v>
      </c>
      <c r="R63" s="112"/>
    </row>
    <row r="64" spans="1:18" s="45" customFormat="1" x14ac:dyDescent="0.25">
      <c r="A64" s="239">
        <v>186</v>
      </c>
      <c r="B64" s="239" t="s">
        <v>71</v>
      </c>
      <c r="C64" s="326">
        <v>-45933.58</v>
      </c>
      <c r="D64" s="121">
        <v>-83430.38</v>
      </c>
      <c r="E64" s="121">
        <v>-45933.58</v>
      </c>
      <c r="F64" s="121">
        <v>-468.71000000000004</v>
      </c>
      <c r="G64" s="121">
        <v>-818367.66</v>
      </c>
      <c r="H64" s="121">
        <v>-4227233.2801000001</v>
      </c>
      <c r="I64" s="121">
        <v>-5507718.4701112546</v>
      </c>
      <c r="J64" s="34">
        <v>-656655.60086716234</v>
      </c>
      <c r="K64" s="34">
        <v>-1396755.8</v>
      </c>
      <c r="L64" s="34">
        <v>-535266.81999999995</v>
      </c>
      <c r="M64" s="34">
        <v>-374929.38250225439</v>
      </c>
      <c r="N64" s="34">
        <v>-177641.09</v>
      </c>
      <c r="O64" s="449">
        <v>1230984.5746319396</v>
      </c>
      <c r="P64" s="449">
        <v>-258397.21326053399</v>
      </c>
      <c r="Q64" s="251">
        <f>SUM(LisäyksetVähennykset[[#This Row],[Kuntien yhdistymisavustus (-0,98 €/as)]:[TE25: Uudistuksen rahoituksen siirtymäajan porrastus (25 % kustannusperusteinen / 75 % vos-kriteerit)]])</f>
        <v>-12897746.992209265</v>
      </c>
      <c r="R64" s="112"/>
    </row>
    <row r="65" spans="1:18" s="45" customFormat="1" x14ac:dyDescent="0.25">
      <c r="A65" s="239">
        <v>202</v>
      </c>
      <c r="B65" s="239" t="s">
        <v>72</v>
      </c>
      <c r="C65" s="326">
        <v>-35819.979999999996</v>
      </c>
      <c r="D65" s="121">
        <v>-65060.78</v>
      </c>
      <c r="E65" s="121">
        <v>-35819.979999999996</v>
      </c>
      <c r="F65" s="121">
        <v>-365.51</v>
      </c>
      <c r="G65" s="121">
        <v>-638180.46000000008</v>
      </c>
      <c r="H65" s="121">
        <v>-1225917.63805</v>
      </c>
      <c r="I65" s="121">
        <v>5611023.2644015951</v>
      </c>
      <c r="J65" s="34">
        <v>1241830.7139157765</v>
      </c>
      <c r="K65" s="34">
        <v>-1089219.8</v>
      </c>
      <c r="L65" s="34">
        <v>-417412.42</v>
      </c>
      <c r="M65" s="34">
        <v>-634955.41067851905</v>
      </c>
      <c r="N65" s="34">
        <v>-138528.29</v>
      </c>
      <c r="O65" s="449">
        <v>1227989.8820834362</v>
      </c>
      <c r="P65" s="449">
        <v>-80164.525132576586</v>
      </c>
      <c r="Q65" s="251">
        <f>SUM(LisäyksetVähennykset[[#This Row],[Kuntien yhdistymisavustus (-0,98 €/as)]:[TE25: Uudistuksen rahoituksen siirtymäajan porrastus (25 % kustannusperusteinen / 75 % vos-kriteerit)]])</f>
        <v>3719399.0665397127</v>
      </c>
      <c r="R65" s="112"/>
    </row>
    <row r="66" spans="1:18" s="45" customFormat="1" x14ac:dyDescent="0.25">
      <c r="A66" s="239">
        <v>204</v>
      </c>
      <c r="B66" s="239" t="s">
        <v>73</v>
      </c>
      <c r="C66" s="326">
        <v>-2537.2199999999998</v>
      </c>
      <c r="D66" s="121">
        <v>-4608.42</v>
      </c>
      <c r="E66" s="121">
        <v>-2537.2199999999998</v>
      </c>
      <c r="F66" s="121">
        <v>-25.89</v>
      </c>
      <c r="G66" s="121">
        <v>-45203.94</v>
      </c>
      <c r="H66" s="121">
        <v>-131911.04999999999</v>
      </c>
      <c r="I66" s="121">
        <v>-781894.76511632674</v>
      </c>
      <c r="J66" s="34">
        <v>-835183.20241933805</v>
      </c>
      <c r="K66" s="34">
        <v>-77152.2</v>
      </c>
      <c r="L66" s="34">
        <v>-29566.38</v>
      </c>
      <c r="M66" s="34">
        <v>-1706.4194393852542</v>
      </c>
      <c r="N66" s="34">
        <v>-9812.31</v>
      </c>
      <c r="O66" s="449">
        <v>80854.91897010681</v>
      </c>
      <c r="P66" s="449">
        <v>-4327.0374607035192</v>
      </c>
      <c r="Q66" s="251">
        <f>SUM(LisäyksetVähennykset[[#This Row],[Kuntien yhdistymisavustus (-0,98 €/as)]:[TE25: Uudistuksen rahoituksen siirtymäajan porrastus (25 % kustannusperusteinen / 75 % vos-kriteerit)]])</f>
        <v>-1845611.1354656466</v>
      </c>
      <c r="R66" s="112"/>
    </row>
    <row r="67" spans="1:18" s="45" customFormat="1" x14ac:dyDescent="0.25">
      <c r="A67" s="239">
        <v>205</v>
      </c>
      <c r="B67" s="239" t="s">
        <v>74</v>
      </c>
      <c r="C67" s="326">
        <v>-35704.339999999997</v>
      </c>
      <c r="D67" s="121">
        <v>-64850.74</v>
      </c>
      <c r="E67" s="121">
        <v>-35704.339999999997</v>
      </c>
      <c r="F67" s="121">
        <v>-364.33</v>
      </c>
      <c r="G67" s="121">
        <v>-636120.18000000005</v>
      </c>
      <c r="H67" s="121">
        <v>-2012031.2823999999</v>
      </c>
      <c r="I67" s="121">
        <v>-5505661.1376929609</v>
      </c>
      <c r="J67" s="34">
        <v>-2088634.1310368064</v>
      </c>
      <c r="K67" s="34">
        <v>-1085703.4000000001</v>
      </c>
      <c r="L67" s="34">
        <v>-416064.86</v>
      </c>
      <c r="M67" s="34">
        <v>-387155.83510257455</v>
      </c>
      <c r="N67" s="34">
        <v>-138081.07</v>
      </c>
      <c r="O67" s="449">
        <v>1831739.1055438765</v>
      </c>
      <c r="P67" s="449">
        <v>434150.46538722795</v>
      </c>
      <c r="Q67" s="251">
        <f>SUM(LisäyksetVähennykset[[#This Row],[Kuntien yhdistymisavustus (-0,98 €/as)]:[TE25: Uudistuksen rahoituksen siirtymäajan porrastus (25 % kustannusperusteinen / 75 % vos-kriteerit)]])</f>
        <v>-10140186.075301237</v>
      </c>
      <c r="R67" s="112"/>
    </row>
    <row r="68" spans="1:18" s="45" customFormat="1" x14ac:dyDescent="0.25">
      <c r="A68" s="239">
        <v>208</v>
      </c>
      <c r="B68" s="239" t="s">
        <v>75</v>
      </c>
      <c r="C68" s="326">
        <v>-12025.58</v>
      </c>
      <c r="D68" s="121">
        <v>-21842.38</v>
      </c>
      <c r="E68" s="121">
        <v>-12025.58</v>
      </c>
      <c r="F68" s="121">
        <v>-122.71000000000001</v>
      </c>
      <c r="G68" s="121">
        <v>-214251.66</v>
      </c>
      <c r="H68" s="121">
        <v>-315109.51405</v>
      </c>
      <c r="I68" s="121">
        <v>1090660.0327865274</v>
      </c>
      <c r="J68" s="34">
        <v>-52136.482944054005</v>
      </c>
      <c r="K68" s="34">
        <v>-365675.8</v>
      </c>
      <c r="L68" s="34">
        <v>-140134.82</v>
      </c>
      <c r="M68" s="34">
        <v>-277944.39564088162</v>
      </c>
      <c r="N68" s="34">
        <v>-46507.090000000004</v>
      </c>
      <c r="O68" s="449">
        <v>420396.04003848805</v>
      </c>
      <c r="P68" s="449">
        <v>-45139.601590029895</v>
      </c>
      <c r="Q68" s="251">
        <f>SUM(LisäyksetVähennykset[[#This Row],[Kuntien yhdistymisavustus (-0,98 €/as)]:[TE25: Uudistuksen rahoituksen siirtymäajan porrastus (25 % kustannusperusteinen / 75 % vos-kriteerit)]])</f>
        <v>8140.4586000498966</v>
      </c>
      <c r="R68" s="112"/>
    </row>
    <row r="69" spans="1:18" s="45" customFormat="1" x14ac:dyDescent="0.25">
      <c r="A69" s="239">
        <v>211</v>
      </c>
      <c r="B69" s="239" t="s">
        <v>76</v>
      </c>
      <c r="C69" s="326">
        <v>-33271.979999999996</v>
      </c>
      <c r="D69" s="121">
        <v>-60432.78</v>
      </c>
      <c r="E69" s="121">
        <v>-33271.979999999996</v>
      </c>
      <c r="F69" s="121">
        <v>-339.51</v>
      </c>
      <c r="G69" s="121">
        <v>-592784.46000000008</v>
      </c>
      <c r="H69" s="121">
        <v>-1288561.9975000001</v>
      </c>
      <c r="I69" s="121">
        <v>227491.82921693509</v>
      </c>
      <c r="J69" s="34">
        <v>-139308.17522116547</v>
      </c>
      <c r="K69" s="34">
        <v>-1011739.8</v>
      </c>
      <c r="L69" s="34">
        <v>-387720.42</v>
      </c>
      <c r="M69" s="34">
        <v>-492122.11809526407</v>
      </c>
      <c r="N69" s="34">
        <v>-128674.29000000001</v>
      </c>
      <c r="O69" s="449">
        <v>703191.42589983507</v>
      </c>
      <c r="P69" s="449">
        <v>-116600.26070652495</v>
      </c>
      <c r="Q69" s="251">
        <f>SUM(LisäyksetVähennykset[[#This Row],[Kuntien yhdistymisavustus (-0,98 €/as)]:[TE25: Uudistuksen rahoituksen siirtymäajan porrastus (25 % kustannusperusteinen / 75 % vos-kriteerit)]])</f>
        <v>-3354144.5164061836</v>
      </c>
      <c r="R69" s="112"/>
    </row>
    <row r="70" spans="1:18" s="45" customFormat="1" x14ac:dyDescent="0.25">
      <c r="A70" s="239">
        <v>213</v>
      </c>
      <c r="B70" s="239" t="s">
        <v>77</v>
      </c>
      <c r="C70" s="326">
        <v>-4960.76</v>
      </c>
      <c r="D70" s="121">
        <v>-9010.36</v>
      </c>
      <c r="E70" s="121">
        <v>-4960.76</v>
      </c>
      <c r="F70" s="121">
        <v>-50.620000000000005</v>
      </c>
      <c r="G70" s="121">
        <v>-88382.52</v>
      </c>
      <c r="H70" s="121">
        <v>-196991.72150000001</v>
      </c>
      <c r="I70" s="121">
        <v>-469288.93150539533</v>
      </c>
      <c r="J70" s="34">
        <v>-21784.469646830508</v>
      </c>
      <c r="K70" s="34">
        <v>-150847.6</v>
      </c>
      <c r="L70" s="34">
        <v>-57808.04</v>
      </c>
      <c r="M70" s="34">
        <v>-39782.135928569798</v>
      </c>
      <c r="N70" s="34">
        <v>-19184.98</v>
      </c>
      <c r="O70" s="449">
        <v>294952.8221835086</v>
      </c>
      <c r="P70" s="449">
        <v>54247.121172120416</v>
      </c>
      <c r="Q70" s="251">
        <f>SUM(LisäyksetVähennykset[[#This Row],[Kuntien yhdistymisavustus (-0,98 €/as)]:[TE25: Uudistuksen rahoituksen siirtymäajan porrastus (25 % kustannusperusteinen / 75 % vos-kriteerit)]])</f>
        <v>-713852.95522516652</v>
      </c>
      <c r="R70" s="112"/>
    </row>
    <row r="71" spans="1:18" s="45" customFormat="1" x14ac:dyDescent="0.25">
      <c r="A71" s="239">
        <v>214</v>
      </c>
      <c r="B71" s="243" t="s">
        <v>78</v>
      </c>
      <c r="C71" s="326">
        <v>-12228.44</v>
      </c>
      <c r="D71" s="121">
        <v>-22210.84</v>
      </c>
      <c r="E71" s="121">
        <v>-12228.44</v>
      </c>
      <c r="F71" s="121">
        <v>-124.78</v>
      </c>
      <c r="G71" s="121">
        <v>-217865.88</v>
      </c>
      <c r="H71" s="121">
        <v>-396169.17265000002</v>
      </c>
      <c r="I71" s="121">
        <v>-359613.47144234675</v>
      </c>
      <c r="J71" s="34">
        <v>-52952.238210223637</v>
      </c>
      <c r="K71" s="34">
        <v>-371844.4</v>
      </c>
      <c r="L71" s="34">
        <v>-142498.76</v>
      </c>
      <c r="M71" s="34">
        <v>-193829.0176565329</v>
      </c>
      <c r="N71" s="34">
        <v>-47291.62</v>
      </c>
      <c r="O71" s="449">
        <v>899235.07130062208</v>
      </c>
      <c r="P71" s="449">
        <v>58518.38894531643</v>
      </c>
      <c r="Q71" s="251">
        <f>SUM(LisäyksetVähennykset[[#This Row],[Kuntien yhdistymisavustus (-0,98 €/as)]:[TE25: Uudistuksen rahoituksen siirtymäajan porrastus (25 % kustannusperusteinen / 75 % vos-kriteerit)]])</f>
        <v>-871103.59971316485</v>
      </c>
      <c r="R71" s="112"/>
    </row>
    <row r="72" spans="1:18" s="45" customFormat="1" x14ac:dyDescent="0.25">
      <c r="A72" s="239">
        <v>216</v>
      </c>
      <c r="B72" s="239" t="s">
        <v>79</v>
      </c>
      <c r="C72" s="326">
        <v>-1162.28</v>
      </c>
      <c r="D72" s="121">
        <v>-2111.08</v>
      </c>
      <c r="E72" s="121">
        <v>-1162.28</v>
      </c>
      <c r="F72" s="121">
        <v>-11.86</v>
      </c>
      <c r="G72" s="121">
        <v>-20707.560000000001</v>
      </c>
      <c r="H72" s="121">
        <v>-24994.41</v>
      </c>
      <c r="I72" s="121">
        <v>82910.212932417213</v>
      </c>
      <c r="J72" s="34">
        <v>-5363.6965428459289</v>
      </c>
      <c r="K72" s="34">
        <v>-35342.800000000003</v>
      </c>
      <c r="L72" s="34">
        <v>-13544.12</v>
      </c>
      <c r="M72" s="34">
        <v>-26826.521358552149</v>
      </c>
      <c r="N72" s="34">
        <v>-4494.9399999999996</v>
      </c>
      <c r="O72" s="449">
        <v>72270.500594464087</v>
      </c>
      <c r="P72" s="449">
        <v>11380.498629089197</v>
      </c>
      <c r="Q72" s="251">
        <f>SUM(LisäyksetVähennykset[[#This Row],[Kuntien yhdistymisavustus (-0,98 €/as)]:[TE25: Uudistuksen rahoituksen siirtymäajan porrastus (25 % kustannusperusteinen / 75 % vos-kriteerit)]])</f>
        <v>30839.66425457241</v>
      </c>
      <c r="R72" s="112"/>
    </row>
    <row r="73" spans="1:18" s="45" customFormat="1" x14ac:dyDescent="0.25">
      <c r="A73" s="239">
        <v>217</v>
      </c>
      <c r="B73" s="239" t="s">
        <v>80</v>
      </c>
      <c r="C73" s="326">
        <v>-5158.72</v>
      </c>
      <c r="D73" s="121">
        <v>-9369.92</v>
      </c>
      <c r="E73" s="121">
        <v>-5158.72</v>
      </c>
      <c r="F73" s="121">
        <v>-52.64</v>
      </c>
      <c r="G73" s="121">
        <v>-91909.440000000002</v>
      </c>
      <c r="H73" s="121">
        <v>-121541.85</v>
      </c>
      <c r="I73" s="121">
        <v>-723950.50658415561</v>
      </c>
      <c r="J73" s="34">
        <v>-687615.84036411648</v>
      </c>
      <c r="K73" s="34">
        <v>-156867.20000000001</v>
      </c>
      <c r="L73" s="34">
        <v>-60114.879999999997</v>
      </c>
      <c r="M73" s="34">
        <v>-95729.65883885989</v>
      </c>
      <c r="N73" s="34">
        <v>-19950.560000000001</v>
      </c>
      <c r="O73" s="449">
        <v>156458.54626414285</v>
      </c>
      <c r="P73" s="449">
        <v>-3142.2265081026999</v>
      </c>
      <c r="Q73" s="251">
        <f>SUM(LisäyksetVähennykset[[#This Row],[Kuntien yhdistymisavustus (-0,98 €/as)]:[TE25: Uudistuksen rahoituksen siirtymäajan porrastus (25 % kustannusperusteinen / 75 % vos-kriteerit)]])</f>
        <v>-1824103.6160310919</v>
      </c>
      <c r="R73" s="112"/>
    </row>
    <row r="74" spans="1:18" s="45" customFormat="1" x14ac:dyDescent="0.25">
      <c r="A74" s="239">
        <v>218</v>
      </c>
      <c r="B74" s="239" t="s">
        <v>81</v>
      </c>
      <c r="C74" s="326">
        <v>-1135.82</v>
      </c>
      <c r="D74" s="121">
        <v>-2063.02</v>
      </c>
      <c r="E74" s="121">
        <v>-1135.82</v>
      </c>
      <c r="F74" s="121">
        <v>-11.59</v>
      </c>
      <c r="G74" s="121">
        <v>-20236.14</v>
      </c>
      <c r="H74" s="121">
        <v>-18885.605</v>
      </c>
      <c r="I74" s="121">
        <v>331647.56100849988</v>
      </c>
      <c r="J74" s="34">
        <v>116003.96224210602</v>
      </c>
      <c r="K74" s="34">
        <v>-34538.200000000004</v>
      </c>
      <c r="L74" s="34">
        <v>-13235.78</v>
      </c>
      <c r="M74" s="34">
        <v>-23883.018338635164</v>
      </c>
      <c r="N74" s="34">
        <v>-4392.6099999999997</v>
      </c>
      <c r="O74" s="449">
        <v>43032.407021864608</v>
      </c>
      <c r="P74" s="449">
        <v>-3400.5574936740122</v>
      </c>
      <c r="Q74" s="251">
        <f>SUM(LisäyksetVähennykset[[#This Row],[Kuntien yhdistymisavustus (-0,98 €/as)]:[TE25: Uudistuksen rahoituksen siirtymäajan porrastus (25 % kustannusperusteinen / 75 % vos-kriteerit)]])</f>
        <v>367765.76944016136</v>
      </c>
      <c r="R74" s="112"/>
    </row>
    <row r="75" spans="1:18" s="45" customFormat="1" x14ac:dyDescent="0.25">
      <c r="A75" s="239">
        <v>224</v>
      </c>
      <c r="B75" s="239" t="s">
        <v>82</v>
      </c>
      <c r="C75" s="326">
        <v>-8271.2000000000007</v>
      </c>
      <c r="D75" s="121">
        <v>-15023.2</v>
      </c>
      <c r="E75" s="121">
        <v>-8271.2000000000007</v>
      </c>
      <c r="F75" s="121">
        <v>-84.4</v>
      </c>
      <c r="G75" s="121">
        <v>-147362.4</v>
      </c>
      <c r="H75" s="121">
        <v>-547912.5405</v>
      </c>
      <c r="I75" s="121">
        <v>-207149.17075832974</v>
      </c>
      <c r="J75" s="34">
        <v>-36362.396657291982</v>
      </c>
      <c r="K75" s="34">
        <v>-251512</v>
      </c>
      <c r="L75" s="34">
        <v>-96384.8</v>
      </c>
      <c r="M75" s="34">
        <v>-139617.23479650141</v>
      </c>
      <c r="N75" s="34">
        <v>-31987.599999999999</v>
      </c>
      <c r="O75" s="449">
        <v>536415.01299321395</v>
      </c>
      <c r="P75" s="449">
        <v>46978.699000376102</v>
      </c>
      <c r="Q75" s="251">
        <f>SUM(LisäyksetVähennykset[[#This Row],[Kuntien yhdistymisavustus (-0,98 €/as)]:[TE25: Uudistuksen rahoituksen siirtymäajan porrastus (25 % kustannusperusteinen / 75 % vos-kriteerit)]])</f>
        <v>-906544.43071853346</v>
      </c>
      <c r="R75" s="112"/>
    </row>
    <row r="76" spans="1:18" s="45" customFormat="1" x14ac:dyDescent="0.25">
      <c r="A76" s="239">
        <v>226</v>
      </c>
      <c r="B76" s="239" t="s">
        <v>83</v>
      </c>
      <c r="C76" s="326">
        <v>-3501.54</v>
      </c>
      <c r="D76" s="121">
        <v>-6359.9400000000005</v>
      </c>
      <c r="E76" s="121">
        <v>-3501.54</v>
      </c>
      <c r="F76" s="121">
        <v>-35.730000000000004</v>
      </c>
      <c r="G76" s="121">
        <v>-62384.58</v>
      </c>
      <c r="H76" s="121">
        <v>-89011.490149999998</v>
      </c>
      <c r="I76" s="121">
        <v>391817.80303608027</v>
      </c>
      <c r="J76" s="34">
        <v>75703.905693674926</v>
      </c>
      <c r="K76" s="34">
        <v>-106475.40000000001</v>
      </c>
      <c r="L76" s="34">
        <v>-40803.659999999996</v>
      </c>
      <c r="M76" s="34">
        <v>-64260.606199092166</v>
      </c>
      <c r="N76" s="34">
        <v>-13541.67</v>
      </c>
      <c r="O76" s="449">
        <v>220733.80584834173</v>
      </c>
      <c r="P76" s="449">
        <v>19791.331406535915</v>
      </c>
      <c r="Q76" s="251">
        <f>SUM(LisäyksetVähennykset[[#This Row],[Kuntien yhdistymisavustus (-0,98 €/as)]:[TE25: Uudistuksen rahoituksen siirtymäajan porrastus (25 % kustannusperusteinen / 75 % vos-kriteerit)]])</f>
        <v>318170.68963554065</v>
      </c>
      <c r="R76" s="112"/>
    </row>
    <row r="77" spans="1:18" s="45" customFormat="1" x14ac:dyDescent="0.25">
      <c r="A77" s="239">
        <v>230</v>
      </c>
      <c r="B77" s="239" t="s">
        <v>84</v>
      </c>
      <c r="C77" s="326">
        <v>-2126.6</v>
      </c>
      <c r="D77" s="121">
        <v>-3862.6</v>
      </c>
      <c r="E77" s="121">
        <v>-2126.6</v>
      </c>
      <c r="F77" s="121">
        <v>-21.7</v>
      </c>
      <c r="G77" s="121">
        <v>-37888.200000000004</v>
      </c>
      <c r="H77" s="121">
        <v>-26736.662499999999</v>
      </c>
      <c r="I77" s="121">
        <v>27730.53614179519</v>
      </c>
      <c r="J77" s="34">
        <v>-9467.8331410361552</v>
      </c>
      <c r="K77" s="34">
        <v>-64666</v>
      </c>
      <c r="L77" s="34">
        <v>-24781.4</v>
      </c>
      <c r="M77" s="34">
        <v>-44952.024190848853</v>
      </c>
      <c r="N77" s="34">
        <v>-8224.2999999999993</v>
      </c>
      <c r="O77" s="449">
        <v>155320.58292399131</v>
      </c>
      <c r="P77" s="449">
        <v>9722.9479398981639</v>
      </c>
      <c r="Q77" s="251">
        <f>SUM(LisäyksetVähennykset[[#This Row],[Kuntien yhdistymisavustus (-0,98 €/as)]:[TE25: Uudistuksen rahoituksen siirtymäajan porrastus (25 % kustannusperusteinen / 75 % vos-kriteerit)]])</f>
        <v>-32079.852826200324</v>
      </c>
      <c r="R77" s="112"/>
    </row>
    <row r="78" spans="1:18" s="45" customFormat="1" x14ac:dyDescent="0.25">
      <c r="A78" s="239">
        <v>231</v>
      </c>
      <c r="B78" s="239" t="s">
        <v>85</v>
      </c>
      <c r="C78" s="326">
        <v>-1216.18</v>
      </c>
      <c r="D78" s="121">
        <v>-2208.98</v>
      </c>
      <c r="E78" s="121">
        <v>-1216.18</v>
      </c>
      <c r="F78" s="121">
        <v>-12.41</v>
      </c>
      <c r="G78" s="121">
        <v>-21667.86</v>
      </c>
      <c r="H78" s="121">
        <v>-19875.45</v>
      </c>
      <c r="I78" s="121">
        <v>-858317.88405327871</v>
      </c>
      <c r="J78" s="34">
        <v>-485837.36040881736</v>
      </c>
      <c r="K78" s="34">
        <v>-36981.800000000003</v>
      </c>
      <c r="L78" s="34">
        <v>-14172.22</v>
      </c>
      <c r="M78" s="34">
        <v>0</v>
      </c>
      <c r="N78" s="34">
        <v>-4703.3900000000003</v>
      </c>
      <c r="O78" s="449">
        <v>46779.537654959298</v>
      </c>
      <c r="P78" s="449">
        <v>791.64570544323215</v>
      </c>
      <c r="Q78" s="251">
        <f>SUM(LisäyksetVähennykset[[#This Row],[Kuntien yhdistymisavustus (-0,98 €/as)]:[TE25: Uudistuksen rahoituksen siirtymäajan porrastus (25 % kustannusperusteinen / 75 % vos-kriteerit)]])</f>
        <v>-1398638.5311016934</v>
      </c>
      <c r="R78" s="112"/>
    </row>
    <row r="79" spans="1:18" s="45" customFormat="1" x14ac:dyDescent="0.25">
      <c r="A79" s="239">
        <v>232</v>
      </c>
      <c r="B79" s="239" t="s">
        <v>86</v>
      </c>
      <c r="C79" s="326">
        <v>-12267.64</v>
      </c>
      <c r="D79" s="121">
        <v>-22282.04</v>
      </c>
      <c r="E79" s="121">
        <v>-12267.64</v>
      </c>
      <c r="F79" s="121">
        <v>-125.18</v>
      </c>
      <c r="G79" s="121">
        <v>-218564.28</v>
      </c>
      <c r="H79" s="121">
        <v>-511121.97905000002</v>
      </c>
      <c r="I79" s="121">
        <v>-22726.03907395744</v>
      </c>
      <c r="J79" s="34">
        <v>-53890.5681018799</v>
      </c>
      <c r="K79" s="34">
        <v>-373036.4</v>
      </c>
      <c r="L79" s="34">
        <v>-142955.56</v>
      </c>
      <c r="M79" s="34">
        <v>-204975.17591263857</v>
      </c>
      <c r="N79" s="34">
        <v>-47443.22</v>
      </c>
      <c r="O79" s="449">
        <v>661631.74199529714</v>
      </c>
      <c r="P79" s="449">
        <v>24933.292302264832</v>
      </c>
      <c r="Q79" s="251">
        <f>SUM(LisäyksetVähennykset[[#This Row],[Kuntien yhdistymisavustus (-0,98 €/as)]:[TE25: Uudistuksen rahoituksen siirtymäajan porrastus (25 % kustannusperusteinen / 75 % vos-kriteerit)]])</f>
        <v>-935090.68784091412</v>
      </c>
      <c r="R79" s="112"/>
    </row>
    <row r="80" spans="1:18" s="45" customFormat="1" x14ac:dyDescent="0.25">
      <c r="A80" s="239">
        <v>233</v>
      </c>
      <c r="B80" s="239" t="s">
        <v>87</v>
      </c>
      <c r="C80" s="326">
        <v>-14749</v>
      </c>
      <c r="D80" s="121">
        <v>-26789</v>
      </c>
      <c r="E80" s="121">
        <v>-14749</v>
      </c>
      <c r="F80" s="121">
        <v>-150.5</v>
      </c>
      <c r="G80" s="121">
        <v>-262773</v>
      </c>
      <c r="H80" s="121">
        <v>-457231.19890000002</v>
      </c>
      <c r="I80" s="121">
        <v>2114932.4284441913</v>
      </c>
      <c r="J80" s="34">
        <v>-63890.966857099338</v>
      </c>
      <c r="K80" s="34">
        <v>-448490</v>
      </c>
      <c r="L80" s="34">
        <v>-171871</v>
      </c>
      <c r="M80" s="34">
        <v>-302486.88935296546</v>
      </c>
      <c r="N80" s="34">
        <v>-57039.5</v>
      </c>
      <c r="O80" s="449">
        <v>447967.17303425906</v>
      </c>
      <c r="P80" s="449">
        <v>1727.4259233442135</v>
      </c>
      <c r="Q80" s="251">
        <f>SUM(LisäyksetVähennykset[[#This Row],[Kuntien yhdistymisavustus (-0,98 €/as)]:[TE25: Uudistuksen rahoituksen siirtymäajan porrastus (25 % kustannusperusteinen / 75 % vos-kriteerit)]])</f>
        <v>744406.97229172976</v>
      </c>
      <c r="R80" s="112"/>
    </row>
    <row r="81" spans="1:18" s="45" customFormat="1" x14ac:dyDescent="0.25">
      <c r="A81" s="239">
        <v>235</v>
      </c>
      <c r="B81" s="239" t="s">
        <v>88</v>
      </c>
      <c r="C81" s="326">
        <v>-10047.94</v>
      </c>
      <c r="D81" s="121">
        <v>-18250.34</v>
      </c>
      <c r="E81" s="121">
        <v>-10047.94</v>
      </c>
      <c r="F81" s="121">
        <v>-102.53</v>
      </c>
      <c r="G81" s="121">
        <v>-179017.38</v>
      </c>
      <c r="H81" s="121">
        <v>-371314.88815000001</v>
      </c>
      <c r="I81" s="121">
        <v>9961261.5929752979</v>
      </c>
      <c r="J81" s="34">
        <v>2666053.4394072024</v>
      </c>
      <c r="K81" s="34">
        <v>-305539.40000000002</v>
      </c>
      <c r="L81" s="34">
        <v>-117089.26</v>
      </c>
      <c r="M81" s="34">
        <v>-394103.26632845722</v>
      </c>
      <c r="N81" s="34">
        <v>-38858.870000000003</v>
      </c>
      <c r="O81" s="449">
        <v>107855.81223466899</v>
      </c>
      <c r="P81" s="449">
        <v>-52521.092634767236</v>
      </c>
      <c r="Q81" s="251">
        <f>SUM(LisäyksetVähennykset[[#This Row],[Kuntien yhdistymisavustus (-0,98 €/as)]:[TE25: Uudistuksen rahoituksen siirtymäajan porrastus (25 % kustannusperusteinen / 75 % vos-kriteerit)]])</f>
        <v>11238277.937503945</v>
      </c>
      <c r="R81" s="112"/>
    </row>
    <row r="82" spans="1:18" s="45" customFormat="1" x14ac:dyDescent="0.25">
      <c r="A82" s="239">
        <v>236</v>
      </c>
      <c r="B82" s="239" t="s">
        <v>89</v>
      </c>
      <c r="C82" s="326">
        <v>-4035.64</v>
      </c>
      <c r="D82" s="121">
        <v>-7330.04</v>
      </c>
      <c r="E82" s="121">
        <v>-4035.64</v>
      </c>
      <c r="F82" s="121">
        <v>-41.18</v>
      </c>
      <c r="G82" s="121">
        <v>-71900.28</v>
      </c>
      <c r="H82" s="121">
        <v>-77383.510500000004</v>
      </c>
      <c r="I82" s="121">
        <v>68777.110937036647</v>
      </c>
      <c r="J82" s="34">
        <v>-156190.58393426344</v>
      </c>
      <c r="K82" s="34">
        <v>-122716.40000000001</v>
      </c>
      <c r="L82" s="34">
        <v>-47027.56</v>
      </c>
      <c r="M82" s="34">
        <v>-95063.428052334624</v>
      </c>
      <c r="N82" s="34">
        <v>-15607.22</v>
      </c>
      <c r="O82" s="449">
        <v>120082.43017642369</v>
      </c>
      <c r="P82" s="449">
        <v>10341.697353448209</v>
      </c>
      <c r="Q82" s="251">
        <f>SUM(LisäyksetVähennykset[[#This Row],[Kuntien yhdistymisavustus (-0,98 €/as)]:[TE25: Uudistuksen rahoituksen siirtymäajan porrastus (25 % kustannusperusteinen / 75 % vos-kriteerit)]])</f>
        <v>-402130.24401968962</v>
      </c>
      <c r="R82" s="112"/>
    </row>
    <row r="83" spans="1:18" s="45" customFormat="1" x14ac:dyDescent="0.25">
      <c r="A83" s="239">
        <v>239</v>
      </c>
      <c r="B83" s="239" t="s">
        <v>90</v>
      </c>
      <c r="C83" s="326">
        <v>-1945.3</v>
      </c>
      <c r="D83" s="121">
        <v>-3533.3</v>
      </c>
      <c r="E83" s="121">
        <v>-1945.3</v>
      </c>
      <c r="F83" s="121">
        <v>-19.850000000000001</v>
      </c>
      <c r="G83" s="121">
        <v>-34658.1</v>
      </c>
      <c r="H83" s="121">
        <v>-72299.554999999993</v>
      </c>
      <c r="I83" s="121">
        <v>275453.80411995272</v>
      </c>
      <c r="J83" s="34">
        <v>-161091.8643590475</v>
      </c>
      <c r="K83" s="34">
        <v>-59153</v>
      </c>
      <c r="L83" s="34">
        <v>-22668.7</v>
      </c>
      <c r="M83" s="34">
        <v>-12726.804692762948</v>
      </c>
      <c r="N83" s="34">
        <v>-7523.15</v>
      </c>
      <c r="O83" s="449">
        <v>52983.364186655905</v>
      </c>
      <c r="P83" s="449">
        <v>-5598.485740111093</v>
      </c>
      <c r="Q83" s="251">
        <f>SUM(LisäyksetVähennykset[[#This Row],[Kuntien yhdistymisavustus (-0,98 €/as)]:[TE25: Uudistuksen rahoituksen siirtymäajan porrastus (25 % kustannusperusteinen / 75 % vos-kriteerit)]])</f>
        <v>-54726.241485312901</v>
      </c>
      <c r="R83" s="112"/>
    </row>
    <row r="84" spans="1:18" s="45" customFormat="1" x14ac:dyDescent="0.25">
      <c r="A84" s="239">
        <v>240</v>
      </c>
      <c r="B84" s="239" t="s">
        <v>91</v>
      </c>
      <c r="C84" s="326">
        <v>-19013.96</v>
      </c>
      <c r="D84" s="121">
        <v>-34535.56</v>
      </c>
      <c r="E84" s="121">
        <v>-19013.96</v>
      </c>
      <c r="F84" s="121">
        <v>-194.02</v>
      </c>
      <c r="G84" s="121">
        <v>-338758.92000000004</v>
      </c>
      <c r="H84" s="121">
        <v>-1318077.2290000001</v>
      </c>
      <c r="I84" s="121">
        <v>-7918485.2210957278</v>
      </c>
      <c r="J84" s="34">
        <v>-4240004.521795569</v>
      </c>
      <c r="K84" s="34">
        <v>-578179.6</v>
      </c>
      <c r="L84" s="34">
        <v>-221570.84</v>
      </c>
      <c r="M84" s="34">
        <v>0</v>
      </c>
      <c r="N84" s="34">
        <v>-73533.58</v>
      </c>
      <c r="O84" s="449">
        <v>1076442.2995433707</v>
      </c>
      <c r="P84" s="449">
        <v>258547.42364421836</v>
      </c>
      <c r="Q84" s="251">
        <f>SUM(LisäyksetVähennykset[[#This Row],[Kuntien yhdistymisavustus (-0,98 €/as)]:[TE25: Uudistuksen rahoituksen siirtymäajan porrastus (25 % kustannusperusteinen / 75 % vos-kriteerit)]])</f>
        <v>-13426377.688703706</v>
      </c>
      <c r="R84" s="112"/>
    </row>
    <row r="85" spans="1:18" s="45" customFormat="1" x14ac:dyDescent="0.25">
      <c r="A85" s="239">
        <v>241</v>
      </c>
      <c r="B85" s="239" t="s">
        <v>92</v>
      </c>
      <c r="C85" s="326">
        <v>-7451.92</v>
      </c>
      <c r="D85" s="121">
        <v>-13535.12</v>
      </c>
      <c r="E85" s="121">
        <v>-7451.92</v>
      </c>
      <c r="F85" s="121">
        <v>-76.040000000000006</v>
      </c>
      <c r="G85" s="121">
        <v>-132765.84</v>
      </c>
      <c r="H85" s="121">
        <v>-162161.22</v>
      </c>
      <c r="I85" s="121">
        <v>-1733822.0016617521</v>
      </c>
      <c r="J85" s="34">
        <v>-919511.14526922605</v>
      </c>
      <c r="K85" s="34">
        <v>-226599.2</v>
      </c>
      <c r="L85" s="34">
        <v>-86837.68</v>
      </c>
      <c r="M85" s="34">
        <v>-30692.232077723078</v>
      </c>
      <c r="N85" s="34">
        <v>-28819.16</v>
      </c>
      <c r="O85" s="449">
        <v>299052.76508254994</v>
      </c>
      <c r="P85" s="449">
        <v>18308.86466718986</v>
      </c>
      <c r="Q85" s="251">
        <f>SUM(LisäyksetVähennykset[[#This Row],[Kuntien yhdistymisavustus (-0,98 €/as)]:[TE25: Uudistuksen rahoituksen siirtymäajan porrastus (25 % kustannusperusteinen / 75 % vos-kriteerit)]])</f>
        <v>-3032361.8492589621</v>
      </c>
      <c r="R85" s="112"/>
    </row>
    <row r="86" spans="1:18" s="45" customFormat="1" x14ac:dyDescent="0.25">
      <c r="A86" s="239">
        <v>244</v>
      </c>
      <c r="B86" s="239" t="s">
        <v>93</v>
      </c>
      <c r="C86" s="326">
        <v>-19263.86</v>
      </c>
      <c r="D86" s="121">
        <v>-34989.46</v>
      </c>
      <c r="E86" s="121">
        <v>-19263.86</v>
      </c>
      <c r="F86" s="121">
        <v>-196.57</v>
      </c>
      <c r="G86" s="121">
        <v>-343211.22000000003</v>
      </c>
      <c r="H86" s="121">
        <v>-419752</v>
      </c>
      <c r="I86" s="121">
        <v>565142.12860777462</v>
      </c>
      <c r="J86" s="34">
        <v>-81575.526616963296</v>
      </c>
      <c r="K86" s="34">
        <v>-585778.6</v>
      </c>
      <c r="L86" s="34">
        <v>-224482.94</v>
      </c>
      <c r="M86" s="34">
        <v>-493967.99015975971</v>
      </c>
      <c r="N86" s="34">
        <v>-74500.03</v>
      </c>
      <c r="O86" s="449">
        <v>661114.28346313501</v>
      </c>
      <c r="P86" s="449">
        <v>-95461.934645589208</v>
      </c>
      <c r="Q86" s="251">
        <f>SUM(LisäyksetVähennykset[[#This Row],[Kuntien yhdistymisavustus (-0,98 €/as)]:[TE25: Uudistuksen rahoituksen siirtymäajan porrastus (25 % kustannusperusteinen / 75 % vos-kriteerit)]])</f>
        <v>-1166187.5793514026</v>
      </c>
      <c r="R86" s="112"/>
    </row>
    <row r="87" spans="1:18" s="45" customFormat="1" x14ac:dyDescent="0.25">
      <c r="A87" s="239">
        <v>245</v>
      </c>
      <c r="B87" s="239" t="s">
        <v>94</v>
      </c>
      <c r="C87" s="326">
        <v>-37691.78</v>
      </c>
      <c r="D87" s="121">
        <v>-68460.58</v>
      </c>
      <c r="E87" s="121">
        <v>-37691.78</v>
      </c>
      <c r="F87" s="121">
        <v>-384.61</v>
      </c>
      <c r="G87" s="121">
        <v>-671529.06</v>
      </c>
      <c r="H87" s="121">
        <v>-4636235.7257500002</v>
      </c>
      <c r="I87" s="121">
        <v>-2323876.9373060782</v>
      </c>
      <c r="J87" s="34">
        <v>-159245.57206324919</v>
      </c>
      <c r="K87" s="34">
        <v>-1146137.8</v>
      </c>
      <c r="L87" s="34">
        <v>-439224.62</v>
      </c>
      <c r="M87" s="34">
        <v>-488899.2359844817</v>
      </c>
      <c r="N87" s="34">
        <v>-145767.19</v>
      </c>
      <c r="O87" s="449">
        <v>1730561.8999086642</v>
      </c>
      <c r="P87" s="449">
        <v>-82859.845188844716</v>
      </c>
      <c r="Q87" s="251">
        <f>SUM(LisäyksetVähennykset[[#This Row],[Kuntien yhdistymisavustus (-0,98 €/as)]:[TE25: Uudistuksen rahoituksen siirtymäajan porrastus (25 % kustannusperusteinen / 75 % vos-kriteerit)]])</f>
        <v>-8507442.8363839891</v>
      </c>
      <c r="R87" s="112"/>
    </row>
    <row r="88" spans="1:18" s="45" customFormat="1" x14ac:dyDescent="0.25">
      <c r="A88" s="239">
        <v>249</v>
      </c>
      <c r="B88" s="239" t="s">
        <v>95</v>
      </c>
      <c r="C88" s="326">
        <v>-8945.44</v>
      </c>
      <c r="D88" s="121">
        <v>-16247.84</v>
      </c>
      <c r="E88" s="121">
        <v>-8945.44</v>
      </c>
      <c r="F88" s="121">
        <v>-91.28</v>
      </c>
      <c r="G88" s="121">
        <v>-159374.88</v>
      </c>
      <c r="H88" s="121">
        <v>-391086.39155</v>
      </c>
      <c r="I88" s="121">
        <v>321804.04423444072</v>
      </c>
      <c r="J88" s="34">
        <v>352123.06729358766</v>
      </c>
      <c r="K88" s="34">
        <v>-272014.40000000002</v>
      </c>
      <c r="L88" s="34">
        <v>-104241.76</v>
      </c>
      <c r="M88" s="34">
        <v>-143930.47198171995</v>
      </c>
      <c r="N88" s="34">
        <v>-34595.120000000003</v>
      </c>
      <c r="O88" s="449">
        <v>811247.26835366606</v>
      </c>
      <c r="P88" s="449">
        <v>34725.449659186066</v>
      </c>
      <c r="Q88" s="251">
        <f>SUM(LisäyksetVähennykset[[#This Row],[Kuntien yhdistymisavustus (-0,98 €/as)]:[TE25: Uudistuksen rahoituksen siirtymäajan porrastus (25 % kustannusperusteinen / 75 % vos-kriteerit)]])</f>
        <v>380426.80600916059</v>
      </c>
      <c r="R88" s="112"/>
    </row>
    <row r="89" spans="1:18" s="45" customFormat="1" x14ac:dyDescent="0.25">
      <c r="A89" s="239">
        <v>250</v>
      </c>
      <c r="B89" s="239" t="s">
        <v>96</v>
      </c>
      <c r="C89" s="326">
        <v>-1668.94</v>
      </c>
      <c r="D89" s="121">
        <v>-3031.34</v>
      </c>
      <c r="E89" s="121">
        <v>-1668.94</v>
      </c>
      <c r="F89" s="121">
        <v>-17.03</v>
      </c>
      <c r="G89" s="121">
        <v>-29734.38</v>
      </c>
      <c r="H89" s="121">
        <v>-31540.26</v>
      </c>
      <c r="I89" s="121">
        <v>-33912.46675835787</v>
      </c>
      <c r="J89" s="34">
        <v>-18680.972671265328</v>
      </c>
      <c r="K89" s="34">
        <v>-50749.4</v>
      </c>
      <c r="L89" s="34">
        <v>-19448.259999999998</v>
      </c>
      <c r="M89" s="34">
        <v>-26746.623865273737</v>
      </c>
      <c r="N89" s="34">
        <v>-6454.37</v>
      </c>
      <c r="O89" s="449">
        <v>96046.634196465311</v>
      </c>
      <c r="P89" s="449">
        <v>4566.0326011079378</v>
      </c>
      <c r="Q89" s="251">
        <f>SUM(LisäyksetVähennykset[[#This Row],[Kuntien yhdistymisavustus (-0,98 €/as)]:[TE25: Uudistuksen rahoituksen siirtymäajan porrastus (25 % kustannusperusteinen / 75 % vos-kriteerit)]])</f>
        <v>-123040.31649732371</v>
      </c>
      <c r="R89" s="112"/>
    </row>
    <row r="90" spans="1:18" s="45" customFormat="1" x14ac:dyDescent="0.25">
      <c r="A90" s="239">
        <v>256</v>
      </c>
      <c r="B90" s="239" t="s">
        <v>97</v>
      </c>
      <c r="C90" s="326">
        <v>-1462.16</v>
      </c>
      <c r="D90" s="121">
        <v>-2655.76</v>
      </c>
      <c r="E90" s="121">
        <v>-1462.16</v>
      </c>
      <c r="F90" s="121">
        <v>-14.92</v>
      </c>
      <c r="G90" s="121">
        <v>-26050.32</v>
      </c>
      <c r="H90" s="121">
        <v>-24316.22</v>
      </c>
      <c r="I90" s="121">
        <v>-362507.93580721266</v>
      </c>
      <c r="J90" s="34">
        <v>-395491.1268833112</v>
      </c>
      <c r="K90" s="34">
        <v>-44461.599999999999</v>
      </c>
      <c r="L90" s="34">
        <v>-17038.64</v>
      </c>
      <c r="M90" s="34">
        <v>-38455.541978103654</v>
      </c>
      <c r="N90" s="34">
        <v>-5654.68</v>
      </c>
      <c r="O90" s="449">
        <v>56619.720282913098</v>
      </c>
      <c r="P90" s="449">
        <v>29942.216401848997</v>
      </c>
      <c r="Q90" s="251">
        <f>SUM(LisäyksetVähennykset[[#This Row],[Kuntien yhdistymisavustus (-0,98 €/as)]:[TE25: Uudistuksen rahoituksen siirtymäajan porrastus (25 % kustannusperusteinen / 75 % vos-kriteerit)]])</f>
        <v>-833009.12798386556</v>
      </c>
      <c r="R90" s="112"/>
    </row>
    <row r="91" spans="1:18" s="45" customFormat="1" x14ac:dyDescent="0.25">
      <c r="A91" s="239">
        <v>257</v>
      </c>
      <c r="B91" s="239" t="s">
        <v>98</v>
      </c>
      <c r="C91" s="326">
        <v>-40802.299999999996</v>
      </c>
      <c r="D91" s="121">
        <v>-74110.3</v>
      </c>
      <c r="E91" s="121">
        <v>-40802.299999999996</v>
      </c>
      <c r="F91" s="121">
        <v>-416.35</v>
      </c>
      <c r="G91" s="121">
        <v>-726947.10000000009</v>
      </c>
      <c r="H91" s="121">
        <v>-2540496.4889500001</v>
      </c>
      <c r="I91" s="121">
        <v>6730177.9833535608</v>
      </c>
      <c r="J91" s="34">
        <v>2637662.6324531757</v>
      </c>
      <c r="K91" s="34">
        <v>-1240723</v>
      </c>
      <c r="L91" s="34">
        <v>-475471.7</v>
      </c>
      <c r="M91" s="34">
        <v>-856017.71917258028</v>
      </c>
      <c r="N91" s="34">
        <v>-157796.65</v>
      </c>
      <c r="O91" s="449">
        <v>1203900.2007343438</v>
      </c>
      <c r="P91" s="449">
        <v>-162759.53532849485</v>
      </c>
      <c r="Q91" s="251">
        <f>SUM(LisäyksetVähennykset[[#This Row],[Kuntien yhdistymisavustus (-0,98 €/as)]:[TE25: Uudistuksen rahoituksen siirtymäajan porrastus (25 % kustannusperusteinen / 75 % vos-kriteerit)]])</f>
        <v>4255397.3730900045</v>
      </c>
      <c r="R91" s="112"/>
    </row>
    <row r="92" spans="1:18" s="45" customFormat="1" x14ac:dyDescent="0.25">
      <c r="A92" s="239">
        <v>260</v>
      </c>
      <c r="B92" s="239" t="s">
        <v>99</v>
      </c>
      <c r="C92" s="326">
        <v>-9374.68</v>
      </c>
      <c r="D92" s="121">
        <v>-17027.48</v>
      </c>
      <c r="E92" s="121">
        <v>-9374.68</v>
      </c>
      <c r="F92" s="121">
        <v>-95.66</v>
      </c>
      <c r="G92" s="121">
        <v>-167022.36000000002</v>
      </c>
      <c r="H92" s="121">
        <v>-320949.14994999999</v>
      </c>
      <c r="I92" s="121">
        <v>2820993.2121783863</v>
      </c>
      <c r="J92" s="34">
        <v>1314052.6246491715</v>
      </c>
      <c r="K92" s="34">
        <v>-285066.8</v>
      </c>
      <c r="L92" s="34">
        <v>-109243.72</v>
      </c>
      <c r="M92" s="34">
        <v>-264630.09077265696</v>
      </c>
      <c r="N92" s="34">
        <v>-36255.14</v>
      </c>
      <c r="O92" s="449">
        <v>452936.70176236902</v>
      </c>
      <c r="P92" s="449">
        <v>159983.10567049051</v>
      </c>
      <c r="Q92" s="251">
        <f>SUM(LisäyksetVähennykset[[#This Row],[Kuntien yhdistymisavustus (-0,98 €/as)]:[TE25: Uudistuksen rahoituksen siirtymäajan porrastus (25 % kustannusperusteinen / 75 % vos-kriteerit)]])</f>
        <v>3528925.8835377595</v>
      </c>
      <c r="R92" s="112"/>
    </row>
    <row r="93" spans="1:18" s="45" customFormat="1" x14ac:dyDescent="0.25">
      <c r="A93" s="239">
        <v>261</v>
      </c>
      <c r="B93" s="239" t="s">
        <v>100</v>
      </c>
      <c r="C93" s="326">
        <v>-6700.26</v>
      </c>
      <c r="D93" s="121">
        <v>-12169.86</v>
      </c>
      <c r="E93" s="121">
        <v>-6700.26</v>
      </c>
      <c r="F93" s="121">
        <v>-68.37</v>
      </c>
      <c r="G93" s="121">
        <v>-119374.02</v>
      </c>
      <c r="H93" s="121">
        <v>-66663.260500000004</v>
      </c>
      <c r="I93" s="121">
        <v>610566.06775582687</v>
      </c>
      <c r="J93" s="34">
        <v>1614113.5459525648</v>
      </c>
      <c r="K93" s="34">
        <v>-203742.6</v>
      </c>
      <c r="L93" s="34">
        <v>-78078.539999999994</v>
      </c>
      <c r="M93" s="34">
        <v>-253120.24403897102</v>
      </c>
      <c r="N93" s="34">
        <v>-25912.23</v>
      </c>
      <c r="O93" s="449">
        <v>217308.11656047197</v>
      </c>
      <c r="P93" s="449">
        <v>36753.413094110874</v>
      </c>
      <c r="Q93" s="251">
        <f>SUM(LisäyksetVähennykset[[#This Row],[Kuntien yhdistymisavustus (-0,98 €/as)]:[TE25: Uudistuksen rahoituksen siirtymäajan porrastus (25 % kustannusperusteinen / 75 % vos-kriteerit)]])</f>
        <v>1706211.4988240034</v>
      </c>
      <c r="R93" s="112"/>
    </row>
    <row r="94" spans="1:18" s="45" customFormat="1" x14ac:dyDescent="0.25">
      <c r="A94" s="239">
        <v>263</v>
      </c>
      <c r="B94" s="239" t="s">
        <v>101</v>
      </c>
      <c r="C94" s="326">
        <v>-7206.92</v>
      </c>
      <c r="D94" s="121">
        <v>-13090.12</v>
      </c>
      <c r="E94" s="121">
        <v>-7206.92</v>
      </c>
      <c r="F94" s="121">
        <v>-73.540000000000006</v>
      </c>
      <c r="G94" s="121">
        <v>-128400.84000000001</v>
      </c>
      <c r="H94" s="121">
        <v>-287427.77344999998</v>
      </c>
      <c r="I94" s="121">
        <v>1100378.9465230771</v>
      </c>
      <c r="J94" s="34">
        <v>225225.17994365917</v>
      </c>
      <c r="K94" s="34">
        <v>-219149.2</v>
      </c>
      <c r="L94" s="34">
        <v>-83982.68</v>
      </c>
      <c r="M94" s="34">
        <v>-188615.25453277849</v>
      </c>
      <c r="N94" s="34">
        <v>-27871.66</v>
      </c>
      <c r="O94" s="449">
        <v>321467.68671890185</v>
      </c>
      <c r="P94" s="449">
        <v>26516.025278651709</v>
      </c>
      <c r="Q94" s="251">
        <f>SUM(LisäyksetVähennykset[[#This Row],[Kuntien yhdistymisavustus (-0,98 €/as)]:[TE25: Uudistuksen rahoituksen siirtymäajan porrastus (25 % kustannusperusteinen / 75 % vos-kriteerit)]])</f>
        <v>710562.93048151128</v>
      </c>
      <c r="R94" s="112"/>
    </row>
    <row r="95" spans="1:18" s="45" customFormat="1" x14ac:dyDescent="0.25">
      <c r="A95" s="239">
        <v>265</v>
      </c>
      <c r="B95" s="239" t="s">
        <v>102</v>
      </c>
      <c r="C95" s="326">
        <v>-990.78</v>
      </c>
      <c r="D95" s="121">
        <v>-1799.58</v>
      </c>
      <c r="E95" s="121">
        <v>-990.78</v>
      </c>
      <c r="F95" s="121">
        <v>-10.11</v>
      </c>
      <c r="G95" s="121">
        <v>-17652.060000000001</v>
      </c>
      <c r="H95" s="121">
        <v>-32747.8</v>
      </c>
      <c r="I95" s="121">
        <v>405673.08716618933</v>
      </c>
      <c r="J95" s="34">
        <v>133102.95936979365</v>
      </c>
      <c r="K95" s="34">
        <v>-30127.8</v>
      </c>
      <c r="L95" s="34">
        <v>-11545.62</v>
      </c>
      <c r="M95" s="34">
        <v>-36426.802465793859</v>
      </c>
      <c r="N95" s="34">
        <v>-3831.69</v>
      </c>
      <c r="O95" s="449">
        <v>41838.376239138408</v>
      </c>
      <c r="P95" s="449">
        <v>1939.4998036218276</v>
      </c>
      <c r="Q95" s="251">
        <f>SUM(LisäyksetVähennykset[[#This Row],[Kuntien yhdistymisavustus (-0,98 €/as)]:[TE25: Uudistuksen rahoituksen siirtymäajan porrastus (25 % kustannusperusteinen / 75 % vos-kriteerit)]])</f>
        <v>446430.90011294943</v>
      </c>
      <c r="R95" s="112"/>
    </row>
    <row r="96" spans="1:18" s="45" customFormat="1" x14ac:dyDescent="0.25">
      <c r="A96" s="239">
        <v>271</v>
      </c>
      <c r="B96" s="239" t="s">
        <v>103</v>
      </c>
      <c r="C96" s="326">
        <v>-6534.64</v>
      </c>
      <c r="D96" s="121">
        <v>-11869.04</v>
      </c>
      <c r="E96" s="121">
        <v>-6534.64</v>
      </c>
      <c r="F96" s="121">
        <v>-66.680000000000007</v>
      </c>
      <c r="G96" s="121">
        <v>-116423.28</v>
      </c>
      <c r="H96" s="121">
        <v>-272806.17249999999</v>
      </c>
      <c r="I96" s="121">
        <v>-695416.62654656218</v>
      </c>
      <c r="J96" s="34">
        <v>-200435.75719801482</v>
      </c>
      <c r="K96" s="34">
        <v>-198706.4</v>
      </c>
      <c r="L96" s="34">
        <v>-76148.56</v>
      </c>
      <c r="M96" s="34">
        <v>-57651.10404467224</v>
      </c>
      <c r="N96" s="34">
        <v>-25271.72</v>
      </c>
      <c r="O96" s="449">
        <v>491867.1777064018</v>
      </c>
      <c r="P96" s="449">
        <v>-16891.093471788627</v>
      </c>
      <c r="Q96" s="251">
        <f>SUM(LisäyksetVähennykset[[#This Row],[Kuntien yhdistymisavustus (-0,98 €/as)]:[TE25: Uudistuksen rahoituksen siirtymäajan porrastus (25 % kustannusperusteinen / 75 % vos-kriteerit)]])</f>
        <v>-1192888.5360546361</v>
      </c>
      <c r="R96" s="112"/>
    </row>
    <row r="97" spans="1:18" s="45" customFormat="1" x14ac:dyDescent="0.25">
      <c r="A97" s="239">
        <v>272</v>
      </c>
      <c r="B97" s="239" t="s">
        <v>104</v>
      </c>
      <c r="C97" s="326">
        <v>-47399.659999999996</v>
      </c>
      <c r="D97" s="121">
        <v>-86093.26</v>
      </c>
      <c r="E97" s="121">
        <v>-47399.659999999996</v>
      </c>
      <c r="F97" s="121">
        <v>-483.67</v>
      </c>
      <c r="G97" s="121">
        <v>-844487.82000000007</v>
      </c>
      <c r="H97" s="121">
        <v>-1812696.1643000001</v>
      </c>
      <c r="I97" s="121">
        <v>-9731663.1440515183</v>
      </c>
      <c r="J97" s="34">
        <v>-3280097.6519746222</v>
      </c>
      <c r="K97" s="34">
        <v>-1441336.6</v>
      </c>
      <c r="L97" s="34">
        <v>-552351.14</v>
      </c>
      <c r="M97" s="34">
        <v>-661280.14906685345</v>
      </c>
      <c r="N97" s="34">
        <v>-183310.93</v>
      </c>
      <c r="O97" s="449">
        <v>1723871.8277831194</v>
      </c>
      <c r="P97" s="449">
        <v>14300.189813519362</v>
      </c>
      <c r="Q97" s="251">
        <f>SUM(LisäyksetVähennykset[[#This Row],[Kuntien yhdistymisavustus (-0,98 €/as)]:[TE25: Uudistuksen rahoituksen siirtymäajan porrastus (25 % kustannusperusteinen / 75 % vos-kriteerit)]])</f>
        <v>-16950427.831796356</v>
      </c>
      <c r="R97" s="112"/>
    </row>
    <row r="98" spans="1:18" s="45" customFormat="1" x14ac:dyDescent="0.25">
      <c r="A98" s="239">
        <v>273</v>
      </c>
      <c r="B98" s="239" t="s">
        <v>105</v>
      </c>
      <c r="C98" s="326">
        <v>-3907.2599999999998</v>
      </c>
      <c r="D98" s="121">
        <v>-7096.86</v>
      </c>
      <c r="E98" s="121">
        <v>-3907.2599999999998</v>
      </c>
      <c r="F98" s="121">
        <v>-39.869999999999997</v>
      </c>
      <c r="G98" s="121">
        <v>-69613.02</v>
      </c>
      <c r="H98" s="121">
        <v>-35165.447849999997</v>
      </c>
      <c r="I98" s="121">
        <v>-708765.87479334534</v>
      </c>
      <c r="J98" s="34">
        <v>814792.00651170942</v>
      </c>
      <c r="K98" s="34">
        <v>-118812.6</v>
      </c>
      <c r="L98" s="34">
        <v>-45531.54</v>
      </c>
      <c r="M98" s="34">
        <v>-107007.18643880365</v>
      </c>
      <c r="N98" s="34">
        <v>-15110.73</v>
      </c>
      <c r="O98" s="449">
        <v>110023.6460623637</v>
      </c>
      <c r="P98" s="449">
        <v>40345.885004176642</v>
      </c>
      <c r="Q98" s="251">
        <f>SUM(LisäyksetVähennykset[[#This Row],[Kuntien yhdistymisavustus (-0,98 €/as)]:[TE25: Uudistuksen rahoituksen siirtymäajan porrastus (25 % kustannusperusteinen / 75 % vos-kriteerit)]])</f>
        <v>-149796.11150389927</v>
      </c>
      <c r="R98" s="112"/>
    </row>
    <row r="99" spans="1:18" s="45" customFormat="1" x14ac:dyDescent="0.25">
      <c r="A99" s="239">
        <v>275</v>
      </c>
      <c r="B99" s="239" t="s">
        <v>106</v>
      </c>
      <c r="C99" s="326">
        <v>-2392.1799999999998</v>
      </c>
      <c r="D99" s="121">
        <v>-4344.9800000000005</v>
      </c>
      <c r="E99" s="121">
        <v>-2392.1799999999998</v>
      </c>
      <c r="F99" s="121">
        <v>-24.41</v>
      </c>
      <c r="G99" s="121">
        <v>-42619.86</v>
      </c>
      <c r="H99" s="121">
        <v>-68916.535000000003</v>
      </c>
      <c r="I99" s="121">
        <v>182024.72181221083</v>
      </c>
      <c r="J99" s="34">
        <v>147437.82518489697</v>
      </c>
      <c r="K99" s="34">
        <v>-72741.8</v>
      </c>
      <c r="L99" s="34">
        <v>-27876.22</v>
      </c>
      <c r="M99" s="34">
        <v>-50878.930750515538</v>
      </c>
      <c r="N99" s="34">
        <v>-9251.39</v>
      </c>
      <c r="O99" s="449">
        <v>143997.92338687764</v>
      </c>
      <c r="P99" s="449">
        <v>9897.350659780248</v>
      </c>
      <c r="Q99" s="251">
        <f>SUM(LisäyksetVähennykset[[#This Row],[Kuntien yhdistymisavustus (-0,98 €/as)]:[TE25: Uudistuksen rahoituksen siirtymäajan porrastus (25 % kustannusperusteinen / 75 % vos-kriteerit)]])</f>
        <v>201919.33529325016</v>
      </c>
      <c r="R99" s="112"/>
    </row>
    <row r="100" spans="1:18" s="45" customFormat="1" x14ac:dyDescent="0.25">
      <c r="A100" s="239">
        <v>276</v>
      </c>
      <c r="B100" s="239" t="s">
        <v>107</v>
      </c>
      <c r="C100" s="326">
        <v>-14769.58</v>
      </c>
      <c r="D100" s="121">
        <v>-26826.38</v>
      </c>
      <c r="E100" s="121">
        <v>-14769.58</v>
      </c>
      <c r="F100" s="121">
        <v>-150.71</v>
      </c>
      <c r="G100" s="121">
        <v>-263139.66000000003</v>
      </c>
      <c r="H100" s="121">
        <v>-478836.46</v>
      </c>
      <c r="I100" s="121">
        <v>1190534.1531384191</v>
      </c>
      <c r="J100" s="34">
        <v>-64064.262017270084</v>
      </c>
      <c r="K100" s="34">
        <v>-449115.8</v>
      </c>
      <c r="L100" s="34">
        <v>-172110.82</v>
      </c>
      <c r="M100" s="34">
        <v>-387227.29008004785</v>
      </c>
      <c r="N100" s="34">
        <v>-57119.090000000004</v>
      </c>
      <c r="O100" s="449">
        <v>506644.39112731232</v>
      </c>
      <c r="P100" s="449">
        <v>83238.66147198627</v>
      </c>
      <c r="Q100" s="251">
        <f>SUM(LisäyksetVähennykset[[#This Row],[Kuntien yhdistymisavustus (-0,98 €/as)]:[TE25: Uudistuksen rahoituksen siirtymäajan porrastus (25 % kustannusperusteinen / 75 % vos-kriteerit)]])</f>
        <v>-147712.42635960021</v>
      </c>
      <c r="R100" s="112"/>
    </row>
    <row r="101" spans="1:18" s="45" customFormat="1" x14ac:dyDescent="0.25">
      <c r="A101" s="239">
        <v>280</v>
      </c>
      <c r="B101" s="239" t="s">
        <v>108</v>
      </c>
      <c r="C101" s="326">
        <v>-1946.28</v>
      </c>
      <c r="D101" s="121">
        <v>-3535.08</v>
      </c>
      <c r="E101" s="121">
        <v>-1946.28</v>
      </c>
      <c r="F101" s="121">
        <v>-19.86</v>
      </c>
      <c r="G101" s="121">
        <v>-34675.560000000005</v>
      </c>
      <c r="H101" s="121">
        <v>-35251.754399999998</v>
      </c>
      <c r="I101" s="121">
        <v>105036.56164960016</v>
      </c>
      <c r="J101" s="34">
        <v>223232.55175730857</v>
      </c>
      <c r="K101" s="34">
        <v>-59182.8</v>
      </c>
      <c r="L101" s="34">
        <v>-22680.12</v>
      </c>
      <c r="M101" s="34">
        <v>-64496.280458450405</v>
      </c>
      <c r="N101" s="34">
        <v>-7526.9400000000005</v>
      </c>
      <c r="O101" s="449">
        <v>86845.478161897903</v>
      </c>
      <c r="P101" s="449">
        <v>-7275.2472288369172</v>
      </c>
      <c r="Q101" s="251">
        <f>SUM(LisäyksetVähennykset[[#This Row],[Kuntien yhdistymisavustus (-0,98 €/as)]:[TE25: Uudistuksen rahoituksen siirtymäajan porrastus (25 % kustannusperusteinen / 75 % vos-kriteerit)]])</f>
        <v>176578.38948151929</v>
      </c>
      <c r="R101" s="112"/>
    </row>
    <row r="102" spans="1:18" s="45" customFormat="1" x14ac:dyDescent="0.25">
      <c r="A102" s="239">
        <v>284</v>
      </c>
      <c r="B102" s="239" t="s">
        <v>109</v>
      </c>
      <c r="C102" s="326">
        <v>-2142.2799999999997</v>
      </c>
      <c r="D102" s="121">
        <v>-3891.08</v>
      </c>
      <c r="E102" s="121">
        <v>-2142.2799999999997</v>
      </c>
      <c r="F102" s="121">
        <v>-21.86</v>
      </c>
      <c r="G102" s="121">
        <v>-38167.560000000005</v>
      </c>
      <c r="H102" s="121">
        <v>-41055.495000000003</v>
      </c>
      <c r="I102" s="121">
        <v>495986.30034370022</v>
      </c>
      <c r="J102" s="34">
        <v>359907.78400169307</v>
      </c>
      <c r="K102" s="34">
        <v>-65142.8</v>
      </c>
      <c r="L102" s="34">
        <v>-24964.12</v>
      </c>
      <c r="M102" s="34">
        <v>-28358.359841889327</v>
      </c>
      <c r="N102" s="34">
        <v>-8284.94</v>
      </c>
      <c r="O102" s="449">
        <v>87024.389776757715</v>
      </c>
      <c r="P102" s="449">
        <v>-4210.6287965298106</v>
      </c>
      <c r="Q102" s="251">
        <f>SUM(LisäyksetVähennykset[[#This Row],[Kuntien yhdistymisavustus (-0,98 €/as)]:[TE25: Uudistuksen rahoituksen siirtymäajan porrastus (25 % kustannusperusteinen / 75 % vos-kriteerit)]])</f>
        <v>724537.0704837318</v>
      </c>
      <c r="R102" s="112"/>
    </row>
    <row r="103" spans="1:18" s="45" customFormat="1" x14ac:dyDescent="0.25">
      <c r="A103" s="239">
        <v>285</v>
      </c>
      <c r="B103" s="239" t="s">
        <v>110</v>
      </c>
      <c r="C103" s="326">
        <v>-49205.799999999996</v>
      </c>
      <c r="D103" s="121">
        <v>-89373.8</v>
      </c>
      <c r="E103" s="121">
        <v>-49205.799999999996</v>
      </c>
      <c r="F103" s="121">
        <v>-502.1</v>
      </c>
      <c r="G103" s="121">
        <v>-876666.60000000009</v>
      </c>
      <c r="H103" s="121">
        <v>-3940811.9124500002</v>
      </c>
      <c r="I103" s="121">
        <v>-9374034.1984421462</v>
      </c>
      <c r="J103" s="34">
        <v>-1099168.2126853298</v>
      </c>
      <c r="K103" s="34">
        <v>-1496258</v>
      </c>
      <c r="L103" s="34">
        <v>-573398.19999999995</v>
      </c>
      <c r="M103" s="34">
        <v>-241761.20685252958</v>
      </c>
      <c r="N103" s="34">
        <v>-190295.9</v>
      </c>
      <c r="O103" s="449">
        <v>2531911.9897187669</v>
      </c>
      <c r="P103" s="449">
        <v>214882.19354201807</v>
      </c>
      <c r="Q103" s="251">
        <f>SUM(LisäyksetVähennykset[[#This Row],[Kuntien yhdistymisavustus (-0,98 €/as)]:[TE25: Uudistuksen rahoituksen siirtymäajan porrastus (25 % kustannusperusteinen / 75 % vos-kriteerit)]])</f>
        <v>-15233887.547169218</v>
      </c>
      <c r="R103" s="112"/>
    </row>
    <row r="104" spans="1:18" s="45" customFormat="1" x14ac:dyDescent="0.25">
      <c r="A104" s="239">
        <v>286</v>
      </c>
      <c r="B104" s="239" t="s">
        <v>111</v>
      </c>
      <c r="C104" s="326">
        <v>-76818.28</v>
      </c>
      <c r="D104" s="121">
        <v>-139527.08000000002</v>
      </c>
      <c r="E104" s="121">
        <v>-76818.28</v>
      </c>
      <c r="F104" s="121">
        <v>-783.86</v>
      </c>
      <c r="G104" s="121">
        <v>-1368619.56</v>
      </c>
      <c r="H104" s="121">
        <v>-4167116.0166500001</v>
      </c>
      <c r="I104" s="121">
        <v>-15053612.211614927</v>
      </c>
      <c r="J104" s="34">
        <v>-4706855.8276157351</v>
      </c>
      <c r="K104" s="34">
        <v>-2335902.8000000003</v>
      </c>
      <c r="L104" s="34">
        <v>-895168.12</v>
      </c>
      <c r="M104" s="34">
        <v>-65778.150094241588</v>
      </c>
      <c r="N104" s="34">
        <v>-297082.94</v>
      </c>
      <c r="O104" s="449">
        <v>3290555.4031940103</v>
      </c>
      <c r="P104" s="449">
        <v>241967.24749270943</v>
      </c>
      <c r="Q104" s="251">
        <f>SUM(LisäyksetVähennykset[[#This Row],[Kuntien yhdistymisavustus (-0,98 €/as)]:[TE25: Uudistuksen rahoituksen siirtymäajan porrastus (25 % kustannusperusteinen / 75 % vos-kriteerit)]])</f>
        <v>-25651560.475288186</v>
      </c>
      <c r="R104" s="112"/>
    </row>
    <row r="105" spans="1:18" s="45" customFormat="1" x14ac:dyDescent="0.25">
      <c r="A105" s="239">
        <v>287</v>
      </c>
      <c r="B105" s="239" t="s">
        <v>112</v>
      </c>
      <c r="C105" s="326">
        <v>-5998.58</v>
      </c>
      <c r="D105" s="121">
        <v>-10895.380000000001</v>
      </c>
      <c r="E105" s="121">
        <v>-5998.58</v>
      </c>
      <c r="F105" s="121">
        <v>-61.21</v>
      </c>
      <c r="G105" s="121">
        <v>-106872.66</v>
      </c>
      <c r="H105" s="121">
        <v>-89736.749299999996</v>
      </c>
      <c r="I105" s="121">
        <v>1344414.7852380527</v>
      </c>
      <c r="J105" s="34">
        <v>560967.02162362472</v>
      </c>
      <c r="K105" s="34">
        <v>-182405.80000000002</v>
      </c>
      <c r="L105" s="34">
        <v>-69901.819999999992</v>
      </c>
      <c r="M105" s="34">
        <v>-136837.20462503942</v>
      </c>
      <c r="N105" s="34">
        <v>-23198.59</v>
      </c>
      <c r="O105" s="449">
        <v>89345.671418381593</v>
      </c>
      <c r="P105" s="449">
        <v>4702.3466980200028</v>
      </c>
      <c r="Q105" s="251">
        <f>SUM(LisäyksetVähennykset[[#This Row],[Kuntien yhdistymisavustus (-0,98 €/as)]:[TE25: Uudistuksen rahoituksen siirtymäajan porrastus (25 % kustannusperusteinen / 75 % vos-kriteerit)]])</f>
        <v>1367523.2510530395</v>
      </c>
      <c r="R105" s="112"/>
    </row>
    <row r="106" spans="1:18" s="45" customFormat="1" x14ac:dyDescent="0.25">
      <c r="A106" s="239">
        <v>288</v>
      </c>
      <c r="B106" s="239" t="s">
        <v>113</v>
      </c>
      <c r="C106" s="326">
        <v>-6215.16</v>
      </c>
      <c r="D106" s="121">
        <v>-11288.76</v>
      </c>
      <c r="E106" s="121">
        <v>-6215.16</v>
      </c>
      <c r="F106" s="121">
        <v>-63.42</v>
      </c>
      <c r="G106" s="121">
        <v>-110731.32</v>
      </c>
      <c r="H106" s="121">
        <v>-86294.324999999997</v>
      </c>
      <c r="I106" s="121">
        <v>3202.2815455690056</v>
      </c>
      <c r="J106" s="34">
        <v>-65606.995518389653</v>
      </c>
      <c r="K106" s="34">
        <v>-188991.6</v>
      </c>
      <c r="L106" s="34">
        <v>-72425.64</v>
      </c>
      <c r="M106" s="34">
        <v>-147851.59510024745</v>
      </c>
      <c r="N106" s="34">
        <v>-24036.18</v>
      </c>
      <c r="O106" s="449">
        <v>191605.2700826042</v>
      </c>
      <c r="P106" s="449">
        <v>-32470.654278330985</v>
      </c>
      <c r="Q106" s="251">
        <f>SUM(LisäyksetVähennykset[[#This Row],[Kuntien yhdistymisavustus (-0,98 €/as)]:[TE25: Uudistuksen rahoituksen siirtymäajan porrastus (25 % kustannusperusteinen / 75 % vos-kriteerit)]])</f>
        <v>-557383.25826879498</v>
      </c>
      <c r="R106" s="112"/>
    </row>
    <row r="107" spans="1:18" s="45" customFormat="1" x14ac:dyDescent="0.25">
      <c r="A107" s="239">
        <v>290</v>
      </c>
      <c r="B107" s="239" t="s">
        <v>114</v>
      </c>
      <c r="C107" s="326">
        <v>-7333.34</v>
      </c>
      <c r="D107" s="121">
        <v>-13319.74</v>
      </c>
      <c r="E107" s="121">
        <v>-7333.34</v>
      </c>
      <c r="F107" s="121">
        <v>-74.83</v>
      </c>
      <c r="G107" s="121">
        <v>-130653.18000000001</v>
      </c>
      <c r="H107" s="121">
        <v>-198269.19899999999</v>
      </c>
      <c r="I107" s="121">
        <v>398281.32944976032</v>
      </c>
      <c r="J107" s="34">
        <v>443544.55379533878</v>
      </c>
      <c r="K107" s="34">
        <v>-222993.4</v>
      </c>
      <c r="L107" s="34">
        <v>-85455.86</v>
      </c>
      <c r="M107" s="34">
        <v>-151537.21317888971</v>
      </c>
      <c r="N107" s="34">
        <v>-28360.57</v>
      </c>
      <c r="O107" s="449">
        <v>332602.48980097397</v>
      </c>
      <c r="P107" s="449">
        <v>71770.182445756596</v>
      </c>
      <c r="Q107" s="251">
        <f>SUM(LisäyksetVähennykset[[#This Row],[Kuntien yhdistymisavustus (-0,98 €/as)]:[TE25: Uudistuksen rahoituksen siirtymäajan porrastus (25 % kustannusperusteinen / 75 % vos-kriteerit)]])</f>
        <v>400867.8833129399</v>
      </c>
      <c r="R107" s="112"/>
    </row>
    <row r="108" spans="1:18" s="45" customFormat="1" x14ac:dyDescent="0.25">
      <c r="A108" s="239">
        <v>291</v>
      </c>
      <c r="B108" s="239" t="s">
        <v>115</v>
      </c>
      <c r="C108" s="326">
        <v>-1997.24</v>
      </c>
      <c r="D108" s="121">
        <v>-3627.64</v>
      </c>
      <c r="E108" s="121">
        <v>-1997.24</v>
      </c>
      <c r="F108" s="121">
        <v>-20.38</v>
      </c>
      <c r="G108" s="121">
        <v>-35583.480000000003</v>
      </c>
      <c r="H108" s="121">
        <v>-47217.925000000003</v>
      </c>
      <c r="I108" s="121">
        <v>1054656.6899326986</v>
      </c>
      <c r="J108" s="34">
        <v>851135.05839778855</v>
      </c>
      <c r="K108" s="34">
        <v>-60732.4</v>
      </c>
      <c r="L108" s="34">
        <v>-23273.96</v>
      </c>
      <c r="M108" s="34">
        <v>-50449.198388400247</v>
      </c>
      <c r="N108" s="34">
        <v>-7724.02</v>
      </c>
      <c r="O108" s="449">
        <v>104221.2387876336</v>
      </c>
      <c r="P108" s="449">
        <v>-4909.7315051138066</v>
      </c>
      <c r="Q108" s="251">
        <f>SUM(LisäyksetVähennykset[[#This Row],[Kuntien yhdistymisavustus (-0,98 €/as)]:[TE25: Uudistuksen rahoituksen siirtymäajan porrastus (25 % kustannusperusteinen / 75 % vos-kriteerit)]])</f>
        <v>1772479.7722246067</v>
      </c>
      <c r="R108" s="112"/>
    </row>
    <row r="109" spans="1:18" s="45" customFormat="1" x14ac:dyDescent="0.25">
      <c r="A109" s="239">
        <v>297</v>
      </c>
      <c r="B109" s="239" t="s">
        <v>116</v>
      </c>
      <c r="C109" s="326">
        <v>-123152.68</v>
      </c>
      <c r="D109" s="121">
        <v>-223685.48</v>
      </c>
      <c r="E109" s="121">
        <v>-123152.68</v>
      </c>
      <c r="F109" s="121">
        <v>-1256.6600000000001</v>
      </c>
      <c r="G109" s="121">
        <v>-2194128.3600000003</v>
      </c>
      <c r="H109" s="121">
        <v>-9946861.8574999999</v>
      </c>
      <c r="I109" s="121">
        <v>-12747671.117118452</v>
      </c>
      <c r="J109" s="34">
        <v>-1124116.9187064259</v>
      </c>
      <c r="K109" s="34">
        <v>-3744846.8000000003</v>
      </c>
      <c r="L109" s="34">
        <v>-1435105.72</v>
      </c>
      <c r="M109" s="34">
        <v>-856988.88481465611</v>
      </c>
      <c r="N109" s="34">
        <v>-476274.14</v>
      </c>
      <c r="O109" s="449">
        <v>2566588.426436061</v>
      </c>
      <c r="P109" s="449">
        <v>-334193.79825294856</v>
      </c>
      <c r="Q109" s="251">
        <f>SUM(LisäyksetVähennykset[[#This Row],[Kuntien yhdistymisavustus (-0,98 €/as)]:[TE25: Uudistuksen rahoituksen siirtymäajan porrastus (25 % kustannusperusteinen / 75 % vos-kriteerit)]])</f>
        <v>-30764846.669956423</v>
      </c>
      <c r="R109" s="112"/>
    </row>
    <row r="110" spans="1:18" s="45" customFormat="1" x14ac:dyDescent="0.25">
      <c r="A110" s="237">
        <v>300</v>
      </c>
      <c r="B110" s="239" t="s">
        <v>117</v>
      </c>
      <c r="C110" s="326">
        <v>-3268.2999999999997</v>
      </c>
      <c r="D110" s="121">
        <v>-5936.3</v>
      </c>
      <c r="E110" s="121">
        <v>-3268.2999999999997</v>
      </c>
      <c r="F110" s="121">
        <v>-33.35</v>
      </c>
      <c r="G110" s="121">
        <v>-58229.100000000006</v>
      </c>
      <c r="H110" s="121">
        <v>-67140.429999999993</v>
      </c>
      <c r="I110" s="121">
        <v>1409171.1510585283</v>
      </c>
      <c r="J110" s="121">
        <v>599400.37909800769</v>
      </c>
      <c r="K110" s="121">
        <v>-99383</v>
      </c>
      <c r="L110" s="121">
        <v>-38085.699999999997</v>
      </c>
      <c r="M110" s="34">
        <v>-85728.206278643949</v>
      </c>
      <c r="N110" s="34">
        <v>-12639.65</v>
      </c>
      <c r="O110" s="450">
        <v>68336.454363216923</v>
      </c>
      <c r="P110" s="450">
        <v>-5463.7958375757153</v>
      </c>
      <c r="Q110" s="251">
        <f>SUM(LisäyksetVähennykset[[#This Row],[Kuntien yhdistymisavustus (-0,98 €/as)]:[TE25: Uudistuksen rahoituksen siirtymäajan porrastus (25 % kustannusperusteinen / 75 % vos-kriteerit)]])</f>
        <v>1697731.8524035332</v>
      </c>
      <c r="R110" s="112"/>
    </row>
    <row r="111" spans="1:18" s="45" customFormat="1" x14ac:dyDescent="0.25">
      <c r="A111" s="239">
        <v>301</v>
      </c>
      <c r="B111" s="239" t="s">
        <v>118</v>
      </c>
      <c r="C111" s="326">
        <v>-19118.82</v>
      </c>
      <c r="D111" s="121">
        <v>-34726.020000000004</v>
      </c>
      <c r="E111" s="121">
        <v>-19118.82</v>
      </c>
      <c r="F111" s="121">
        <v>-195.09</v>
      </c>
      <c r="G111" s="121">
        <v>-340627.14</v>
      </c>
      <c r="H111" s="121">
        <v>-585639.83984999999</v>
      </c>
      <c r="I111" s="121">
        <v>-1709106.965171943</v>
      </c>
      <c r="J111" s="34">
        <v>-1534122.3809821026</v>
      </c>
      <c r="K111" s="34">
        <v>-581368.20000000007</v>
      </c>
      <c r="L111" s="34">
        <v>-222792.78</v>
      </c>
      <c r="M111" s="34">
        <v>-261919.14963927533</v>
      </c>
      <c r="N111" s="34">
        <v>-73939.11</v>
      </c>
      <c r="O111" s="449">
        <v>724219.97566554113</v>
      </c>
      <c r="P111" s="449">
        <v>81194.48674392089</v>
      </c>
      <c r="Q111" s="251">
        <f>SUM(LisäyksetVähennykset[[#This Row],[Kuntien yhdistymisavustus (-0,98 €/as)]:[TE25: Uudistuksen rahoituksen siirtymäajan porrastus (25 % kustannusperusteinen / 75 % vos-kriteerit)]])</f>
        <v>-4577259.8532338599</v>
      </c>
      <c r="R111" s="112"/>
    </row>
    <row r="112" spans="1:18" s="104" customFormat="1" x14ac:dyDescent="0.25">
      <c r="A112" s="237">
        <v>304</v>
      </c>
      <c r="B112" s="239" t="s">
        <v>119</v>
      </c>
      <c r="C112" s="326">
        <v>-950.6</v>
      </c>
      <c r="D112" s="121">
        <v>-1726.6000000000001</v>
      </c>
      <c r="E112" s="121">
        <v>-950.6</v>
      </c>
      <c r="F112" s="121">
        <v>-9.7000000000000011</v>
      </c>
      <c r="G112" s="121">
        <v>-16936.2</v>
      </c>
      <c r="H112" s="121">
        <v>-18173.96</v>
      </c>
      <c r="I112" s="121">
        <v>-267775.09514843271</v>
      </c>
      <c r="J112" s="121">
        <v>-4015.375662493012</v>
      </c>
      <c r="K112" s="121">
        <v>-28906</v>
      </c>
      <c r="L112" s="121">
        <v>-11077.4</v>
      </c>
      <c r="M112" s="34">
        <v>0</v>
      </c>
      <c r="N112" s="34">
        <v>-3676.3</v>
      </c>
      <c r="O112" s="450">
        <v>17393.835863849803</v>
      </c>
      <c r="P112" s="450">
        <v>9182.2773515143999</v>
      </c>
      <c r="Q112" s="251">
        <f>SUM(LisäyksetVähennykset[[#This Row],[Kuntien yhdistymisavustus (-0,98 €/as)]:[TE25: Uudistuksen rahoituksen siirtymäajan porrastus (25 % kustannusperusteinen / 75 % vos-kriteerit)]])</f>
        <v>-327621.71759556152</v>
      </c>
      <c r="R112" s="60"/>
    </row>
    <row r="113" spans="1:18" s="45" customFormat="1" x14ac:dyDescent="0.25">
      <c r="A113" s="239">
        <v>305</v>
      </c>
      <c r="B113" s="239" t="s">
        <v>120</v>
      </c>
      <c r="C113" s="326">
        <v>-14578.48</v>
      </c>
      <c r="D113" s="121">
        <v>-26479.279999999999</v>
      </c>
      <c r="E113" s="121">
        <v>-14578.48</v>
      </c>
      <c r="F113" s="121">
        <v>-148.76</v>
      </c>
      <c r="G113" s="121">
        <v>-259734.96000000002</v>
      </c>
      <c r="H113" s="121">
        <v>-416514.81284999999</v>
      </c>
      <c r="I113" s="121">
        <v>708301.42696446052</v>
      </c>
      <c r="J113" s="34">
        <v>750751.62394537916</v>
      </c>
      <c r="K113" s="34">
        <v>-443304.8</v>
      </c>
      <c r="L113" s="34">
        <v>-169883.92</v>
      </c>
      <c r="M113" s="34">
        <v>-294880.68958733883</v>
      </c>
      <c r="N113" s="34">
        <v>-56380.04</v>
      </c>
      <c r="O113" s="449">
        <v>826203.6637767629</v>
      </c>
      <c r="P113" s="449">
        <v>66298.644929121016</v>
      </c>
      <c r="Q113" s="251">
        <f>SUM(LisäyksetVähennykset[[#This Row],[Kuntien yhdistymisavustus (-0,98 €/as)]:[TE25: Uudistuksen rahoituksen siirtymäajan porrastus (25 % kustannusperusteinen / 75 % vos-kriteerit)]])</f>
        <v>655071.1371783847</v>
      </c>
      <c r="R113" s="112"/>
    </row>
    <row r="114" spans="1:18" s="45" customFormat="1" x14ac:dyDescent="0.25">
      <c r="A114" s="239">
        <v>309</v>
      </c>
      <c r="B114" s="239" t="s">
        <v>121</v>
      </c>
      <c r="C114" s="326">
        <v>-6315.12</v>
      </c>
      <c r="D114" s="121">
        <v>-11470.32</v>
      </c>
      <c r="E114" s="121">
        <v>-6315.12</v>
      </c>
      <c r="F114" s="121">
        <v>-64.44</v>
      </c>
      <c r="G114" s="121">
        <v>-112512.24</v>
      </c>
      <c r="H114" s="121">
        <v>-468557.19105000002</v>
      </c>
      <c r="I114" s="121">
        <v>-1325671.1750459524</v>
      </c>
      <c r="J114" s="34">
        <v>-816439.65612605656</v>
      </c>
      <c r="K114" s="34">
        <v>-192031.2</v>
      </c>
      <c r="L114" s="34">
        <v>-73590.48</v>
      </c>
      <c r="M114" s="34">
        <v>-86178.989238661234</v>
      </c>
      <c r="N114" s="34">
        <v>-24422.760000000002</v>
      </c>
      <c r="O114" s="449">
        <v>456450.37067146297</v>
      </c>
      <c r="P114" s="449">
        <v>114130.2391000714</v>
      </c>
      <c r="Q114" s="251">
        <f>SUM(LisäyksetVähennykset[[#This Row],[Kuntien yhdistymisavustus (-0,98 €/as)]:[TE25: Uudistuksen rahoituksen siirtymäajan porrastus (25 % kustannusperusteinen / 75 % vos-kriteerit)]])</f>
        <v>-2552988.0816891352</v>
      </c>
      <c r="R114" s="112"/>
    </row>
    <row r="115" spans="1:18" s="45" customFormat="1" x14ac:dyDescent="0.25">
      <c r="A115" s="239">
        <v>312</v>
      </c>
      <c r="B115" s="239" t="s">
        <v>122</v>
      </c>
      <c r="C115" s="326">
        <v>-1131.9000000000001</v>
      </c>
      <c r="D115" s="121">
        <v>-2055.9</v>
      </c>
      <c r="E115" s="121">
        <v>-1131.9000000000001</v>
      </c>
      <c r="F115" s="121">
        <v>-11.55</v>
      </c>
      <c r="G115" s="121">
        <v>-20166.3</v>
      </c>
      <c r="H115" s="121">
        <v>-22345.735000000001</v>
      </c>
      <c r="I115" s="121">
        <v>-92523.861880266297</v>
      </c>
      <c r="J115" s="34">
        <v>-96903.279869666032</v>
      </c>
      <c r="K115" s="34">
        <v>-34419</v>
      </c>
      <c r="L115" s="34">
        <v>-13190.1</v>
      </c>
      <c r="M115" s="34">
        <v>-24963.160419343323</v>
      </c>
      <c r="N115" s="34">
        <v>-4377.45</v>
      </c>
      <c r="O115" s="449">
        <v>87511.863550312206</v>
      </c>
      <c r="P115" s="449">
        <v>-1795.5232411983307</v>
      </c>
      <c r="Q115" s="251">
        <f>SUM(LisäyksetVähennykset[[#This Row],[Kuntien yhdistymisavustus (-0,98 €/as)]:[TE25: Uudistuksen rahoituksen siirtymäajan porrastus (25 % kustannusperusteinen / 75 % vos-kriteerit)]])</f>
        <v>-227503.79686016179</v>
      </c>
      <c r="R115" s="112"/>
    </row>
    <row r="116" spans="1:18" s="45" customFormat="1" x14ac:dyDescent="0.25">
      <c r="A116" s="239">
        <v>316</v>
      </c>
      <c r="B116" s="239" t="s">
        <v>123</v>
      </c>
      <c r="C116" s="326">
        <v>-4011.14</v>
      </c>
      <c r="D116" s="121">
        <v>-7285.54</v>
      </c>
      <c r="E116" s="121">
        <v>-4011.14</v>
      </c>
      <c r="F116" s="121">
        <v>-40.93</v>
      </c>
      <c r="G116" s="121">
        <v>-71463.78</v>
      </c>
      <c r="H116" s="121">
        <v>-310841.68</v>
      </c>
      <c r="I116" s="121">
        <v>-213263.92770545735</v>
      </c>
      <c r="J116" s="34">
        <v>-69605.367111538551</v>
      </c>
      <c r="K116" s="34">
        <v>-121971.40000000001</v>
      </c>
      <c r="L116" s="34">
        <v>-46742.06</v>
      </c>
      <c r="M116" s="34">
        <v>-15316.207440051299</v>
      </c>
      <c r="N116" s="34">
        <v>-15512.47</v>
      </c>
      <c r="O116" s="449">
        <v>221465.72235582871</v>
      </c>
      <c r="P116" s="449">
        <v>47066.669771005239</v>
      </c>
      <c r="Q116" s="251">
        <f>SUM(LisäyksetVähennykset[[#This Row],[Kuntien yhdistymisavustus (-0,98 €/as)]:[TE25: Uudistuksen rahoituksen siirtymäajan porrastus (25 % kustannusperusteinen / 75 % vos-kriteerit)]])</f>
        <v>-611533.2501302131</v>
      </c>
      <c r="R116" s="112"/>
    </row>
    <row r="117" spans="1:18" s="45" customFormat="1" x14ac:dyDescent="0.25">
      <c r="A117" s="239">
        <v>317</v>
      </c>
      <c r="B117" s="239" t="s">
        <v>124</v>
      </c>
      <c r="C117" s="326">
        <v>-2325.54</v>
      </c>
      <c r="D117" s="121">
        <v>-4223.9400000000005</v>
      </c>
      <c r="E117" s="121">
        <v>-2325.54</v>
      </c>
      <c r="F117" s="121">
        <v>-23.73</v>
      </c>
      <c r="G117" s="121">
        <v>-41432.58</v>
      </c>
      <c r="H117" s="121">
        <v>-70954.167499999996</v>
      </c>
      <c r="I117" s="121">
        <v>603531.88054677029</v>
      </c>
      <c r="J117" s="34">
        <v>140512.39580791583</v>
      </c>
      <c r="K117" s="34">
        <v>-70715.400000000009</v>
      </c>
      <c r="L117" s="34">
        <v>-27099.66</v>
      </c>
      <c r="M117" s="34">
        <v>-93573.139473546908</v>
      </c>
      <c r="N117" s="34">
        <v>-8993.67</v>
      </c>
      <c r="O117" s="449">
        <v>72162.395143372414</v>
      </c>
      <c r="P117" s="449">
        <v>9392.82657968883</v>
      </c>
      <c r="Q117" s="251">
        <f>SUM(LisäyksetVähennykset[[#This Row],[Kuntien yhdistymisavustus (-0,98 €/as)]:[TE25: Uudistuksen rahoituksen siirtymäajan porrastus (25 % kustannusperusteinen / 75 % vos-kriteerit)]])</f>
        <v>503932.13110420038</v>
      </c>
      <c r="R117" s="112"/>
    </row>
    <row r="118" spans="1:18" s="45" customFormat="1" x14ac:dyDescent="0.25">
      <c r="A118" s="239">
        <v>320</v>
      </c>
      <c r="B118" s="239" t="s">
        <v>125</v>
      </c>
      <c r="C118" s="326">
        <v>-6814.92</v>
      </c>
      <c r="D118" s="121">
        <v>-12378.12</v>
      </c>
      <c r="E118" s="121">
        <v>-6814.92</v>
      </c>
      <c r="F118" s="121">
        <v>-69.540000000000006</v>
      </c>
      <c r="G118" s="121">
        <v>-121416.84000000001</v>
      </c>
      <c r="H118" s="121">
        <v>-207624.95079999999</v>
      </c>
      <c r="I118" s="121">
        <v>428143.17379731592</v>
      </c>
      <c r="J118" s="34">
        <v>482618.6336384436</v>
      </c>
      <c r="K118" s="34">
        <v>-207229.2</v>
      </c>
      <c r="L118" s="34">
        <v>-79414.679999999993</v>
      </c>
      <c r="M118" s="34">
        <v>-124286.39630458367</v>
      </c>
      <c r="N118" s="34">
        <v>-26355.66</v>
      </c>
      <c r="O118" s="449">
        <v>337314.3377577379</v>
      </c>
      <c r="P118" s="449">
        <v>74911.629403494735</v>
      </c>
      <c r="Q118" s="251">
        <f>SUM(LisäyksetVähennykset[[#This Row],[Kuntien yhdistymisavustus (-0,98 €/as)]:[TE25: Uudistuksen rahoituksen siirtymäajan porrastus (25 % kustannusperusteinen / 75 % vos-kriteerit)]])</f>
        <v>530582.54749240843</v>
      </c>
      <c r="R118" s="112"/>
    </row>
    <row r="119" spans="1:18" s="45" customFormat="1" x14ac:dyDescent="0.25">
      <c r="A119" s="239">
        <v>322</v>
      </c>
      <c r="B119" s="239" t="s">
        <v>126</v>
      </c>
      <c r="C119" s="326">
        <v>-6243.58</v>
      </c>
      <c r="D119" s="121">
        <v>-11340.380000000001</v>
      </c>
      <c r="E119" s="121">
        <v>-6243.58</v>
      </c>
      <c r="F119" s="121">
        <v>-63.71</v>
      </c>
      <c r="G119" s="121">
        <v>-111237.66</v>
      </c>
      <c r="H119" s="121">
        <v>-128495.4875</v>
      </c>
      <c r="I119" s="121">
        <v>1132721.2076239495</v>
      </c>
      <c r="J119" s="34">
        <v>803538.70037201862</v>
      </c>
      <c r="K119" s="34">
        <v>-189855.80000000002</v>
      </c>
      <c r="L119" s="34">
        <v>-72756.819999999992</v>
      </c>
      <c r="M119" s="34">
        <v>-188770.95137087541</v>
      </c>
      <c r="N119" s="34">
        <v>-24146.09</v>
      </c>
      <c r="O119" s="449">
        <v>121282.15696706448</v>
      </c>
      <c r="P119" s="449">
        <v>13989.967593433394</v>
      </c>
      <c r="Q119" s="251">
        <f>SUM(LisäyksetVähennykset[[#This Row],[Kuntien yhdistymisavustus (-0,98 €/as)]:[TE25: Uudistuksen rahoituksen siirtymäajan porrastus (25 % kustannusperusteinen / 75 % vos-kriteerit)]])</f>
        <v>1332377.9736855906</v>
      </c>
      <c r="R119" s="112"/>
    </row>
    <row r="120" spans="1:18" s="45" customFormat="1" x14ac:dyDescent="0.25">
      <c r="A120" s="239">
        <v>398</v>
      </c>
      <c r="B120" s="239" t="s">
        <v>127</v>
      </c>
      <c r="C120" s="326">
        <v>-118910.26</v>
      </c>
      <c r="D120" s="121">
        <v>-215979.86000000002</v>
      </c>
      <c r="E120" s="121">
        <v>-118910.26</v>
      </c>
      <c r="F120" s="121">
        <v>-1213.3700000000001</v>
      </c>
      <c r="G120" s="121">
        <v>-2118544.02</v>
      </c>
      <c r="H120" s="121">
        <v>-12628062.795050001</v>
      </c>
      <c r="I120" s="121">
        <v>9529173.0882378947</v>
      </c>
      <c r="J120" s="34">
        <v>10081610.905818775</v>
      </c>
      <c r="K120" s="34">
        <v>-3615842.6</v>
      </c>
      <c r="L120" s="34">
        <v>-1385668.54</v>
      </c>
      <c r="M120" s="34">
        <v>-1706950.7992192577</v>
      </c>
      <c r="N120" s="34">
        <v>-459867.23</v>
      </c>
      <c r="O120" s="449">
        <v>3107047.1546566971</v>
      </c>
      <c r="P120" s="449">
        <v>561105.56609621784</v>
      </c>
      <c r="Q120" s="251">
        <f>SUM(LisäyksetVähennykset[[#This Row],[Kuntien yhdistymisavustus (-0,98 €/as)]:[TE25: Uudistuksen rahoituksen siirtymäajan porrastus (25 % kustannusperusteinen / 75 % vos-kriteerit)]])</f>
        <v>908986.9805403268</v>
      </c>
      <c r="R120" s="112"/>
    </row>
    <row r="121" spans="1:18" s="104" customFormat="1" x14ac:dyDescent="0.25">
      <c r="A121" s="237">
        <v>399</v>
      </c>
      <c r="B121" s="239" t="s">
        <v>128</v>
      </c>
      <c r="C121" s="326">
        <v>-7502.88</v>
      </c>
      <c r="D121" s="121">
        <v>-13627.68</v>
      </c>
      <c r="E121" s="121">
        <v>-7502.88</v>
      </c>
      <c r="F121" s="121">
        <v>-76.56</v>
      </c>
      <c r="G121" s="121">
        <v>-133673.76</v>
      </c>
      <c r="H121" s="121">
        <v>-162994.815</v>
      </c>
      <c r="I121" s="121">
        <v>-1522000.7555946151</v>
      </c>
      <c r="J121" s="121">
        <v>-1482750.881325966</v>
      </c>
      <c r="K121" s="121">
        <v>-228148.80000000002</v>
      </c>
      <c r="L121" s="121">
        <v>-87431.52</v>
      </c>
      <c r="M121" s="34">
        <v>-83340.709929580771</v>
      </c>
      <c r="N121" s="34">
        <v>-29016.240000000002</v>
      </c>
      <c r="O121" s="450">
        <v>216844.37315656018</v>
      </c>
      <c r="P121" s="450">
        <v>-10935.827728909688</v>
      </c>
      <c r="Q121" s="251">
        <f>SUM(LisäyksetVähennykset[[#This Row],[Kuntien yhdistymisavustus (-0,98 €/as)]:[TE25: Uudistuksen rahoituksen siirtymäajan porrastus (25 % kustannusperusteinen / 75 % vos-kriteerit)]])</f>
        <v>-3552158.9364225115</v>
      </c>
      <c r="R121" s="60"/>
    </row>
    <row r="122" spans="1:18" s="45" customFormat="1" x14ac:dyDescent="0.25">
      <c r="A122" s="239">
        <v>400</v>
      </c>
      <c r="B122" s="239" t="s">
        <v>129</v>
      </c>
      <c r="C122" s="326">
        <v>-8309.42</v>
      </c>
      <c r="D122" s="121">
        <v>-15092.62</v>
      </c>
      <c r="E122" s="121">
        <v>-8309.42</v>
      </c>
      <c r="F122" s="121">
        <v>-84.79</v>
      </c>
      <c r="G122" s="121">
        <v>-148043.34</v>
      </c>
      <c r="H122" s="121">
        <v>-157130.17655</v>
      </c>
      <c r="I122" s="121">
        <v>1537828.7900891798</v>
      </c>
      <c r="J122" s="34">
        <v>799097.98726655066</v>
      </c>
      <c r="K122" s="34">
        <v>-252674.2</v>
      </c>
      <c r="L122" s="34">
        <v>-96830.18</v>
      </c>
      <c r="M122" s="34">
        <v>-232928.94319087471</v>
      </c>
      <c r="N122" s="34">
        <v>-32135.41</v>
      </c>
      <c r="O122" s="449">
        <v>275336.38565458701</v>
      </c>
      <c r="P122" s="449">
        <v>23250.867862234125</v>
      </c>
      <c r="Q122" s="251">
        <f>SUM(LisäyksetVähennykset[[#This Row],[Kuntien yhdistymisavustus (-0,98 €/as)]:[TE25: Uudistuksen rahoituksen siirtymäajan porrastus (25 % kustannusperusteinen / 75 % vos-kriteerit)]])</f>
        <v>1683975.5311316769</v>
      </c>
      <c r="R122" s="112"/>
    </row>
    <row r="123" spans="1:18" s="45" customFormat="1" x14ac:dyDescent="0.25">
      <c r="A123" s="239">
        <v>402</v>
      </c>
      <c r="B123" s="239" t="s">
        <v>130</v>
      </c>
      <c r="C123" s="326">
        <v>-8687.7000000000007</v>
      </c>
      <c r="D123" s="121">
        <v>-15779.7</v>
      </c>
      <c r="E123" s="121">
        <v>-8687.7000000000007</v>
      </c>
      <c r="F123" s="121">
        <v>-88.65</v>
      </c>
      <c r="G123" s="121">
        <v>-154782.9</v>
      </c>
      <c r="H123" s="121">
        <v>-403419.6838</v>
      </c>
      <c r="I123" s="121">
        <v>-1869385.7573780392</v>
      </c>
      <c r="J123" s="34">
        <v>-1350786.5288083039</v>
      </c>
      <c r="K123" s="34">
        <v>-264177</v>
      </c>
      <c r="L123" s="34">
        <v>-101238.3</v>
      </c>
      <c r="M123" s="34">
        <v>-93772.581023014514</v>
      </c>
      <c r="N123" s="34">
        <v>-33598.35</v>
      </c>
      <c r="O123" s="449">
        <v>410445.25392134901</v>
      </c>
      <c r="P123" s="449">
        <v>35979.584623118484</v>
      </c>
      <c r="Q123" s="251">
        <f>SUM(LisäyksetVähennykset[[#This Row],[Kuntien yhdistymisavustus (-0,98 €/as)]:[TE25: Uudistuksen rahoituksen siirtymäajan porrastus (25 % kustannusperusteinen / 75 % vos-kriteerit)]])</f>
        <v>-3857980.0124648893</v>
      </c>
      <c r="R123" s="112"/>
    </row>
    <row r="124" spans="1:18" s="45" customFormat="1" x14ac:dyDescent="0.25">
      <c r="A124" s="239">
        <v>403</v>
      </c>
      <c r="B124" s="239" t="s">
        <v>131</v>
      </c>
      <c r="C124" s="326">
        <v>-2702.84</v>
      </c>
      <c r="D124" s="121">
        <v>-4909.24</v>
      </c>
      <c r="E124" s="121">
        <v>-2702.84</v>
      </c>
      <c r="F124" s="121">
        <v>-27.580000000000002</v>
      </c>
      <c r="G124" s="121">
        <v>-48154.68</v>
      </c>
      <c r="H124" s="121">
        <v>-58445.964999999997</v>
      </c>
      <c r="I124" s="121">
        <v>275941.70974205603</v>
      </c>
      <c r="J124" s="34">
        <v>-11919.325650768731</v>
      </c>
      <c r="K124" s="34">
        <v>-82188.400000000009</v>
      </c>
      <c r="L124" s="34">
        <v>-31496.36</v>
      </c>
      <c r="M124" s="34">
        <v>-61624.256380425817</v>
      </c>
      <c r="N124" s="34">
        <v>-10452.82</v>
      </c>
      <c r="O124" s="449">
        <v>71252.250560115805</v>
      </c>
      <c r="P124" s="449">
        <v>3543.818777940076</v>
      </c>
      <c r="Q124" s="251">
        <f>SUM(LisäyksetVähennykset[[#This Row],[Kuntien yhdistymisavustus (-0,98 €/as)]:[TE25: Uudistuksen rahoituksen siirtymäajan porrastus (25 % kustannusperusteinen / 75 % vos-kriteerit)]])</f>
        <v>36113.472048917363</v>
      </c>
      <c r="R124" s="112"/>
    </row>
    <row r="125" spans="1:18" s="45" customFormat="1" x14ac:dyDescent="0.25">
      <c r="A125" s="239">
        <v>405</v>
      </c>
      <c r="B125" s="239" t="s">
        <v>132</v>
      </c>
      <c r="C125" s="326">
        <v>-71860.459999999992</v>
      </c>
      <c r="D125" s="121">
        <v>-130522.06</v>
      </c>
      <c r="E125" s="121">
        <v>-71860.459999999992</v>
      </c>
      <c r="F125" s="121">
        <v>-733.27</v>
      </c>
      <c r="G125" s="121">
        <v>-1280289.4200000002</v>
      </c>
      <c r="H125" s="121">
        <v>-4625384.3104499998</v>
      </c>
      <c r="I125" s="121">
        <v>-2680554.9973284649</v>
      </c>
      <c r="J125" s="34">
        <v>-307070.57040012348</v>
      </c>
      <c r="K125" s="34">
        <v>-2185144.6</v>
      </c>
      <c r="L125" s="34">
        <v>-837394.34</v>
      </c>
      <c r="M125" s="34">
        <v>-528728.42370786436</v>
      </c>
      <c r="N125" s="34">
        <v>-277909.33</v>
      </c>
      <c r="O125" s="449">
        <v>3915041.4755051285</v>
      </c>
      <c r="P125" s="449">
        <v>175624.23901520041</v>
      </c>
      <c r="Q125" s="251">
        <f>SUM(LisäyksetVähennykset[[#This Row],[Kuntien yhdistymisavustus (-0,98 €/as)]:[TE25: Uudistuksen rahoituksen siirtymäajan porrastus (25 % kustannusperusteinen / 75 % vos-kriteerit)]])</f>
        <v>-8906786.5273661222</v>
      </c>
      <c r="R125" s="112"/>
    </row>
    <row r="126" spans="1:18" s="45" customFormat="1" x14ac:dyDescent="0.25">
      <c r="A126" s="239">
        <v>407</v>
      </c>
      <c r="B126" s="239" t="s">
        <v>133</v>
      </c>
      <c r="C126" s="326">
        <v>-2380.42</v>
      </c>
      <c r="D126" s="121">
        <v>-4323.62</v>
      </c>
      <c r="E126" s="121">
        <v>-2380.42</v>
      </c>
      <c r="F126" s="121">
        <v>-24.29</v>
      </c>
      <c r="G126" s="121">
        <v>-42410.340000000004</v>
      </c>
      <c r="H126" s="121">
        <v>-91504.302500000005</v>
      </c>
      <c r="I126" s="121">
        <v>219185.76756665396</v>
      </c>
      <c r="J126" s="34">
        <v>-10642.858861218319</v>
      </c>
      <c r="K126" s="34">
        <v>-72384.2</v>
      </c>
      <c r="L126" s="34">
        <v>-27739.18</v>
      </c>
      <c r="M126" s="34">
        <v>-45330.882912706758</v>
      </c>
      <c r="N126" s="34">
        <v>-9205.91</v>
      </c>
      <c r="O126" s="449">
        <v>34873.246195508516</v>
      </c>
      <c r="P126" s="449">
        <v>5715.4066425063647</v>
      </c>
      <c r="Q126" s="251">
        <f>SUM(LisäyksetVähennykset[[#This Row],[Kuntien yhdistymisavustus (-0,98 €/as)]:[TE25: Uudistuksen rahoituksen siirtymäajan porrastus (25 % kustannusperusteinen / 75 % vos-kriteerit)]])</f>
        <v>-48552.003869256267</v>
      </c>
      <c r="R126" s="112"/>
    </row>
    <row r="127" spans="1:18" s="45" customFormat="1" x14ac:dyDescent="0.25">
      <c r="A127" s="239">
        <v>408</v>
      </c>
      <c r="B127" s="239" t="s">
        <v>134</v>
      </c>
      <c r="C127" s="326">
        <v>-13747.44</v>
      </c>
      <c r="D127" s="121">
        <v>-24969.84</v>
      </c>
      <c r="E127" s="121">
        <v>-13747.44</v>
      </c>
      <c r="F127" s="121">
        <v>-140.28</v>
      </c>
      <c r="G127" s="121">
        <v>-244928.88</v>
      </c>
      <c r="H127" s="121">
        <v>-421917.24465000001</v>
      </c>
      <c r="I127" s="121">
        <v>580006.69596974109</v>
      </c>
      <c r="J127" s="34">
        <v>-59592.401542619977</v>
      </c>
      <c r="K127" s="34">
        <v>-418034.4</v>
      </c>
      <c r="L127" s="34">
        <v>-160199.76</v>
      </c>
      <c r="M127" s="34">
        <v>-277787.55198949191</v>
      </c>
      <c r="N127" s="34">
        <v>-53166.12</v>
      </c>
      <c r="O127" s="449">
        <v>444363.51897678513</v>
      </c>
      <c r="P127" s="449">
        <v>6090.8225320954225</v>
      </c>
      <c r="Q127" s="251">
        <f>SUM(LisäyksetVähennykset[[#This Row],[Kuntien yhdistymisavustus (-0,98 €/as)]:[TE25: Uudistuksen rahoituksen siirtymäajan porrastus (25 % kustannusperusteinen / 75 % vos-kriteerit)]])</f>
        <v>-657770.3207034904</v>
      </c>
      <c r="R127" s="112"/>
    </row>
    <row r="128" spans="1:18" s="45" customFormat="1" x14ac:dyDescent="0.25">
      <c r="A128" s="239">
        <v>410</v>
      </c>
      <c r="B128" s="239" t="s">
        <v>135</v>
      </c>
      <c r="C128" s="326">
        <v>-18500.439999999999</v>
      </c>
      <c r="D128" s="121">
        <v>-33602.840000000004</v>
      </c>
      <c r="E128" s="121">
        <v>-18500.439999999999</v>
      </c>
      <c r="F128" s="121">
        <v>-188.78</v>
      </c>
      <c r="G128" s="121">
        <v>-329609.88</v>
      </c>
      <c r="H128" s="121">
        <v>-684600.54775000003</v>
      </c>
      <c r="I128" s="121">
        <v>-3718134.796940987</v>
      </c>
      <c r="J128" s="34">
        <v>-2350793.0016973577</v>
      </c>
      <c r="K128" s="34">
        <v>-562564.4</v>
      </c>
      <c r="L128" s="34">
        <v>-215586.76</v>
      </c>
      <c r="M128" s="34">
        <v>-406950.01582363446</v>
      </c>
      <c r="N128" s="34">
        <v>-71547.62</v>
      </c>
      <c r="O128" s="449">
        <v>691918.92126286472</v>
      </c>
      <c r="P128" s="449">
        <v>83740.286273885402</v>
      </c>
      <c r="Q128" s="251">
        <f>SUM(LisäyksetVähennykset[[#This Row],[Kuntien yhdistymisavustus (-0,98 €/as)]:[TE25: Uudistuksen rahoituksen siirtymäajan porrastus (25 % kustannusperusteinen / 75 % vos-kriteerit)]])</f>
        <v>-7634920.3146752277</v>
      </c>
      <c r="R128" s="112"/>
    </row>
    <row r="129" spans="1:18" s="45" customFormat="1" x14ac:dyDescent="0.25">
      <c r="A129" s="239">
        <v>416</v>
      </c>
      <c r="B129" s="239" t="s">
        <v>136</v>
      </c>
      <c r="C129" s="326">
        <v>-2792.02</v>
      </c>
      <c r="D129" s="121">
        <v>-5071.22</v>
      </c>
      <c r="E129" s="121">
        <v>-2792.02</v>
      </c>
      <c r="F129" s="121">
        <v>-28.490000000000002</v>
      </c>
      <c r="G129" s="121">
        <v>-49743.54</v>
      </c>
      <c r="H129" s="121">
        <v>-103076.88</v>
      </c>
      <c r="I129" s="121">
        <v>-449151.69105400209</v>
      </c>
      <c r="J129" s="34">
        <v>-235025.70579396776</v>
      </c>
      <c r="K129" s="34">
        <v>-84900.2</v>
      </c>
      <c r="L129" s="34">
        <v>-32535.579999999998</v>
      </c>
      <c r="M129" s="34">
        <v>-40450.608070348004</v>
      </c>
      <c r="N129" s="34">
        <v>-10797.710000000001</v>
      </c>
      <c r="O129" s="449">
        <v>111354.64634443299</v>
      </c>
      <c r="P129" s="449">
        <v>-11919.313649703079</v>
      </c>
      <c r="Q129" s="251">
        <f>SUM(LisäyksetVähennykset[[#This Row],[Kuntien yhdistymisavustus (-0,98 €/as)]:[TE25: Uudistuksen rahoituksen siirtymäajan porrastus (25 % kustannusperusteinen / 75 % vos-kriteerit)]])</f>
        <v>-916930.33222358779</v>
      </c>
      <c r="R129" s="112"/>
    </row>
    <row r="130" spans="1:18" s="45" customFormat="1" x14ac:dyDescent="0.25">
      <c r="A130" s="239">
        <v>418</v>
      </c>
      <c r="B130" s="243" t="s">
        <v>137</v>
      </c>
      <c r="C130" s="326">
        <v>-24356.92</v>
      </c>
      <c r="D130" s="121">
        <v>-44240.12</v>
      </c>
      <c r="E130" s="121">
        <v>-24356.92</v>
      </c>
      <c r="F130" s="121">
        <v>-248.54</v>
      </c>
      <c r="G130" s="121">
        <v>-433950.84</v>
      </c>
      <c r="H130" s="121">
        <v>-1058694.2623000001</v>
      </c>
      <c r="I130" s="121">
        <v>87527.887049725701</v>
      </c>
      <c r="J130" s="34">
        <v>-103892.56187797709</v>
      </c>
      <c r="K130" s="34">
        <v>-740649.20000000007</v>
      </c>
      <c r="L130" s="34">
        <v>-283832.68</v>
      </c>
      <c r="M130" s="34">
        <v>-455456.53653178597</v>
      </c>
      <c r="N130" s="34">
        <v>-94196.66</v>
      </c>
      <c r="O130" s="449">
        <v>1003107.1265508151</v>
      </c>
      <c r="P130" s="449">
        <v>-84955.809750166372</v>
      </c>
      <c r="Q130" s="251">
        <f>SUM(LisäyksetVähennykset[[#This Row],[Kuntien yhdistymisavustus (-0,98 €/as)]:[TE25: Uudistuksen rahoituksen siirtymäajan porrastus (25 % kustannusperusteinen / 75 % vos-kriteerit)]])</f>
        <v>-2258196.0368593889</v>
      </c>
      <c r="R130" s="112"/>
    </row>
    <row r="131" spans="1:18" s="45" customFormat="1" x14ac:dyDescent="0.25">
      <c r="A131" s="239">
        <v>420</v>
      </c>
      <c r="B131" s="239" t="s">
        <v>138</v>
      </c>
      <c r="C131" s="326">
        <v>-8791.58</v>
      </c>
      <c r="D131" s="121">
        <v>-15968.380000000001</v>
      </c>
      <c r="E131" s="121">
        <v>-8791.58</v>
      </c>
      <c r="F131" s="121">
        <v>-89.710000000000008</v>
      </c>
      <c r="G131" s="121">
        <v>-156633.66</v>
      </c>
      <c r="H131" s="121">
        <v>-325653.75439999998</v>
      </c>
      <c r="I131" s="121">
        <v>830477.12585432839</v>
      </c>
      <c r="J131" s="34">
        <v>-26771.685690859114</v>
      </c>
      <c r="K131" s="34">
        <v>-267335.8</v>
      </c>
      <c r="L131" s="34">
        <v>-102448.81999999999</v>
      </c>
      <c r="M131" s="34">
        <v>-107749.33737892407</v>
      </c>
      <c r="N131" s="34">
        <v>-34000.090000000004</v>
      </c>
      <c r="O131" s="449">
        <v>269247.38487045898</v>
      </c>
      <c r="P131" s="449">
        <v>31540.281637747888</v>
      </c>
      <c r="Q131" s="251">
        <f>SUM(LisäyksetVähennykset[[#This Row],[Kuntien yhdistymisavustus (-0,98 €/as)]:[TE25: Uudistuksen rahoituksen siirtymäajan porrastus (25 % kustannusperusteinen / 75 % vos-kriteerit)]])</f>
        <v>77030.394892752083</v>
      </c>
      <c r="R131" s="112"/>
    </row>
    <row r="132" spans="1:18" s="45" customFormat="1" x14ac:dyDescent="0.25">
      <c r="A132" s="239">
        <v>421</v>
      </c>
      <c r="B132" s="239" t="s">
        <v>139</v>
      </c>
      <c r="C132" s="326">
        <v>-651.69999999999993</v>
      </c>
      <c r="D132" s="121">
        <v>-1183.7</v>
      </c>
      <c r="E132" s="121">
        <v>-651.69999999999993</v>
      </c>
      <c r="F132" s="121">
        <v>-6.65</v>
      </c>
      <c r="G132" s="121">
        <v>-11610.900000000001</v>
      </c>
      <c r="H132" s="121">
        <v>-18593.2</v>
      </c>
      <c r="I132" s="121">
        <v>339846.08488809998</v>
      </c>
      <c r="J132" s="34">
        <v>98538.681911701977</v>
      </c>
      <c r="K132" s="34">
        <v>-19817</v>
      </c>
      <c r="L132" s="34">
        <v>-7594.3</v>
      </c>
      <c r="M132" s="34">
        <v>-25090.246715945472</v>
      </c>
      <c r="N132" s="34">
        <v>-2520.35</v>
      </c>
      <c r="O132" s="449">
        <v>14029.129123728864</v>
      </c>
      <c r="P132" s="449">
        <v>2472.613880718076</v>
      </c>
      <c r="Q132" s="251">
        <f>SUM(LisäyksetVähennykset[[#This Row],[Kuntien yhdistymisavustus (-0,98 €/as)]:[TE25: Uudistuksen rahoituksen siirtymäajan porrastus (25 % kustannusperusteinen / 75 % vos-kriteerit)]])</f>
        <v>367166.76308830344</v>
      </c>
      <c r="R132" s="112"/>
    </row>
    <row r="133" spans="1:18" s="45" customFormat="1" x14ac:dyDescent="0.25">
      <c r="A133" s="239">
        <v>422</v>
      </c>
      <c r="B133" s="239" t="s">
        <v>140</v>
      </c>
      <c r="C133" s="326">
        <v>-9848.02</v>
      </c>
      <c r="D133" s="121">
        <v>-17887.22</v>
      </c>
      <c r="E133" s="121">
        <v>-9848.02</v>
      </c>
      <c r="F133" s="121">
        <v>-100.49000000000001</v>
      </c>
      <c r="G133" s="121">
        <v>-175455.54</v>
      </c>
      <c r="H133" s="121">
        <v>-436248.95315000002</v>
      </c>
      <c r="I133" s="121">
        <v>-303805.50825229962</v>
      </c>
      <c r="J133" s="34">
        <v>-43839.448811976334</v>
      </c>
      <c r="K133" s="34">
        <v>-299460.2</v>
      </c>
      <c r="L133" s="34">
        <v>-114759.58</v>
      </c>
      <c r="M133" s="34">
        <v>-109298.65585914999</v>
      </c>
      <c r="N133" s="34">
        <v>-38085.71</v>
      </c>
      <c r="O133" s="449">
        <v>530407.05315925088</v>
      </c>
      <c r="P133" s="449">
        <v>169723.03802075516</v>
      </c>
      <c r="Q133" s="251">
        <f>SUM(LisäyksetVähennykset[[#This Row],[Kuntien yhdistymisavustus (-0,98 €/as)]:[TE25: Uudistuksen rahoituksen siirtymäajan porrastus (25 % kustannusperusteinen / 75 % vos-kriteerit)]])</f>
        <v>-858507.25489342003</v>
      </c>
      <c r="R133" s="112"/>
    </row>
    <row r="134" spans="1:18" s="45" customFormat="1" x14ac:dyDescent="0.25">
      <c r="A134" s="239">
        <v>423</v>
      </c>
      <c r="B134" s="239" t="s">
        <v>141</v>
      </c>
      <c r="C134" s="326">
        <v>-20252.68</v>
      </c>
      <c r="D134" s="121">
        <v>-36785.480000000003</v>
      </c>
      <c r="E134" s="121">
        <v>-20252.68</v>
      </c>
      <c r="F134" s="121">
        <v>-206.66</v>
      </c>
      <c r="G134" s="121">
        <v>-360828.36000000004</v>
      </c>
      <c r="H134" s="121">
        <v>-440572.75744999998</v>
      </c>
      <c r="I134" s="121">
        <v>2692273.7804819779</v>
      </c>
      <c r="J134" s="34">
        <v>-48713.045795537735</v>
      </c>
      <c r="K134" s="34">
        <v>-615846.80000000005</v>
      </c>
      <c r="L134" s="34">
        <v>-236005.72</v>
      </c>
      <c r="M134" s="34">
        <v>-371087.7806447008</v>
      </c>
      <c r="N134" s="34">
        <v>-78324.14</v>
      </c>
      <c r="O134" s="449">
        <v>595485.90554074803</v>
      </c>
      <c r="P134" s="449">
        <v>-86696.320646222855</v>
      </c>
      <c r="Q134" s="251">
        <f>SUM(LisäyksetVähennykset[[#This Row],[Kuntien yhdistymisavustus (-0,98 €/as)]:[TE25: Uudistuksen rahoituksen siirtymäajan porrastus (25 % kustannusperusteinen / 75 % vos-kriteerit)]])</f>
        <v>972187.26148626418</v>
      </c>
      <c r="R134" s="112"/>
    </row>
    <row r="135" spans="1:18" s="45" customFormat="1" x14ac:dyDescent="0.25">
      <c r="A135" s="237">
        <v>425</v>
      </c>
      <c r="B135" s="239" t="s">
        <v>142</v>
      </c>
      <c r="C135" s="326">
        <v>-9986.2000000000007</v>
      </c>
      <c r="D135" s="121">
        <v>-18138.2</v>
      </c>
      <c r="E135" s="121">
        <v>-9986.2000000000007</v>
      </c>
      <c r="F135" s="121">
        <v>-101.9</v>
      </c>
      <c r="G135" s="121">
        <v>-177917.4</v>
      </c>
      <c r="H135" s="121">
        <v>-148744.85999999999</v>
      </c>
      <c r="I135" s="121">
        <v>-655908.62277299759</v>
      </c>
      <c r="J135" s="121">
        <v>-1190001.9566056086</v>
      </c>
      <c r="K135" s="121">
        <v>-303662</v>
      </c>
      <c r="L135" s="121">
        <v>-116369.8</v>
      </c>
      <c r="M135" s="34">
        <v>-439560.43877377833</v>
      </c>
      <c r="N135" s="34">
        <v>-38620.1</v>
      </c>
      <c r="O135" s="450">
        <v>255461.48908469806</v>
      </c>
      <c r="P135" s="450">
        <v>-11700.732484366017</v>
      </c>
      <c r="Q135" s="251">
        <f>SUM(LisäyksetVähennykset[[#This Row],[Kuntien yhdistymisavustus (-0,98 €/as)]:[TE25: Uudistuksen rahoituksen siirtymäajan porrastus (25 % kustannusperusteinen / 75 % vos-kriteerit)]])</f>
        <v>-2865236.9215520518</v>
      </c>
      <c r="R135" s="112"/>
    </row>
    <row r="136" spans="1:18" s="45" customFormat="1" x14ac:dyDescent="0.25">
      <c r="A136" s="239">
        <v>426</v>
      </c>
      <c r="B136" s="239" t="s">
        <v>143</v>
      </c>
      <c r="C136" s="326">
        <v>-11674.74</v>
      </c>
      <c r="D136" s="121">
        <v>-21205.14</v>
      </c>
      <c r="E136" s="121">
        <v>-11674.74</v>
      </c>
      <c r="F136" s="121">
        <v>-119.13</v>
      </c>
      <c r="G136" s="121">
        <v>-208000.98</v>
      </c>
      <c r="H136" s="121">
        <v>-477963.20500000002</v>
      </c>
      <c r="I136" s="121">
        <v>-1689718.2459034517</v>
      </c>
      <c r="J136" s="34">
        <v>-813666.46332229814</v>
      </c>
      <c r="K136" s="34">
        <v>-355007.4</v>
      </c>
      <c r="L136" s="34">
        <v>-136046.46</v>
      </c>
      <c r="M136" s="34">
        <v>-212898.71216864971</v>
      </c>
      <c r="N136" s="34">
        <v>-45150.27</v>
      </c>
      <c r="O136" s="449">
        <v>406244.44872973999</v>
      </c>
      <c r="P136" s="449">
        <v>87086.39324224327</v>
      </c>
      <c r="Q136" s="251">
        <f>SUM(LisäyksetVähennykset[[#This Row],[Kuntien yhdistymisavustus (-0,98 €/as)]:[TE25: Uudistuksen rahoituksen siirtymäajan porrastus (25 % kustannusperusteinen / 75 % vos-kriteerit)]])</f>
        <v>-3489794.6444224161</v>
      </c>
      <c r="R136" s="112"/>
    </row>
    <row r="137" spans="1:18" s="45" customFormat="1" x14ac:dyDescent="0.25">
      <c r="A137" s="239">
        <v>430</v>
      </c>
      <c r="B137" s="239" t="s">
        <v>144</v>
      </c>
      <c r="C137" s="326">
        <v>-14989.1</v>
      </c>
      <c r="D137" s="121">
        <v>-27225.100000000002</v>
      </c>
      <c r="E137" s="121">
        <v>-14989.1</v>
      </c>
      <c r="F137" s="121">
        <v>-152.95000000000002</v>
      </c>
      <c r="G137" s="121">
        <v>-267050.7</v>
      </c>
      <c r="H137" s="121">
        <v>-621836.44579999999</v>
      </c>
      <c r="I137" s="121">
        <v>1261488.4010607996</v>
      </c>
      <c r="J137" s="34">
        <v>-65057.53915483415</v>
      </c>
      <c r="K137" s="34">
        <v>-455791</v>
      </c>
      <c r="L137" s="34">
        <v>-174668.9</v>
      </c>
      <c r="M137" s="34">
        <v>-233925.80964584494</v>
      </c>
      <c r="N137" s="34">
        <v>-57968.05</v>
      </c>
      <c r="O137" s="449">
        <v>798173.09282262519</v>
      </c>
      <c r="P137" s="449">
        <v>38789.449954045238</v>
      </c>
      <c r="Q137" s="251">
        <f>SUM(LisäyksetVähennykset[[#This Row],[Kuntien yhdistymisavustus (-0,98 €/as)]:[TE25: Uudistuksen rahoituksen siirtymäajan porrastus (25 % kustannusperusteinen / 75 % vos-kriteerit)]])</f>
        <v>164796.24923679081</v>
      </c>
      <c r="R137" s="112"/>
    </row>
    <row r="138" spans="1:18" s="45" customFormat="1" x14ac:dyDescent="0.25">
      <c r="A138" s="239">
        <v>433</v>
      </c>
      <c r="B138" s="239" t="s">
        <v>145</v>
      </c>
      <c r="C138" s="326">
        <v>-7503.86</v>
      </c>
      <c r="D138" s="121">
        <v>-13629.460000000001</v>
      </c>
      <c r="E138" s="121">
        <v>-7503.86</v>
      </c>
      <c r="F138" s="121">
        <v>-76.570000000000007</v>
      </c>
      <c r="G138" s="121">
        <v>-133691.22</v>
      </c>
      <c r="H138" s="121">
        <v>-228907.24400000001</v>
      </c>
      <c r="I138" s="121">
        <v>55291.691277203128</v>
      </c>
      <c r="J138" s="34">
        <v>-32752.785272271947</v>
      </c>
      <c r="K138" s="34">
        <v>-228178.6</v>
      </c>
      <c r="L138" s="34">
        <v>-87442.94</v>
      </c>
      <c r="M138" s="34">
        <v>-104370.14312319578</v>
      </c>
      <c r="N138" s="34">
        <v>-29020.03</v>
      </c>
      <c r="O138" s="449">
        <v>265265.14442149957</v>
      </c>
      <c r="P138" s="449">
        <v>-20267.457240815886</v>
      </c>
      <c r="Q138" s="251">
        <f>SUM(LisäyksetVähennykset[[#This Row],[Kuntien yhdistymisavustus (-0,98 €/as)]:[TE25: Uudistuksen rahoituksen siirtymäajan porrastus (25 % kustannusperusteinen / 75 % vos-kriteerit)]])</f>
        <v>-572787.33393758093</v>
      </c>
      <c r="R138" s="112"/>
    </row>
    <row r="139" spans="1:18" s="45" customFormat="1" x14ac:dyDescent="0.25">
      <c r="A139" s="239">
        <v>434</v>
      </c>
      <c r="B139" s="239" t="s">
        <v>146</v>
      </c>
      <c r="C139" s="326">
        <v>-14064.96</v>
      </c>
      <c r="D139" s="121">
        <v>-25546.560000000001</v>
      </c>
      <c r="E139" s="121">
        <v>-14064.96</v>
      </c>
      <c r="F139" s="121">
        <v>-143.52000000000001</v>
      </c>
      <c r="G139" s="121">
        <v>-250585.92</v>
      </c>
      <c r="H139" s="121">
        <v>-573024.28599999996</v>
      </c>
      <c r="I139" s="121">
        <v>2253525.4227396073</v>
      </c>
      <c r="J139" s="34">
        <v>653082.52109084162</v>
      </c>
      <c r="K139" s="34">
        <v>-427689.60000000003</v>
      </c>
      <c r="L139" s="34">
        <v>-163899.84</v>
      </c>
      <c r="M139" s="34">
        <v>-149422.64270514782</v>
      </c>
      <c r="N139" s="34">
        <v>-54394.080000000002</v>
      </c>
      <c r="O139" s="449">
        <v>379376.06370399124</v>
      </c>
      <c r="P139" s="449">
        <v>30121.142066590546</v>
      </c>
      <c r="Q139" s="251">
        <f>SUM(LisäyksetVähennykset[[#This Row],[Kuntien yhdistymisavustus (-0,98 €/as)]:[TE25: Uudistuksen rahoituksen siirtymäajan porrastus (25 % kustannusperusteinen / 75 % vos-kriteerit)]])</f>
        <v>1643268.7808958825</v>
      </c>
      <c r="R139" s="112"/>
    </row>
    <row r="140" spans="1:18" s="45" customFormat="1" x14ac:dyDescent="0.25">
      <c r="A140" s="239">
        <v>435</v>
      </c>
      <c r="B140" s="239" t="s">
        <v>147</v>
      </c>
      <c r="C140" s="326">
        <v>-696.78</v>
      </c>
      <c r="D140" s="121">
        <v>-1265.58</v>
      </c>
      <c r="E140" s="121">
        <v>-696.78</v>
      </c>
      <c r="F140" s="121">
        <v>-7.11</v>
      </c>
      <c r="G140" s="121">
        <v>-12414.060000000001</v>
      </c>
      <c r="H140" s="121">
        <v>-12151.48</v>
      </c>
      <c r="I140" s="121">
        <v>386514.52093453839</v>
      </c>
      <c r="J140" s="34">
        <v>374686.44892293186</v>
      </c>
      <c r="K140" s="34">
        <v>-21187.8</v>
      </c>
      <c r="L140" s="34">
        <v>-8119.62</v>
      </c>
      <c r="M140" s="34">
        <v>-23224.876572761354</v>
      </c>
      <c r="N140" s="34">
        <v>-2694.69</v>
      </c>
      <c r="O140" s="449">
        <v>24003.422800615794</v>
      </c>
      <c r="P140" s="449">
        <v>-6174.4581587784396</v>
      </c>
      <c r="Q140" s="251">
        <f>SUM(LisäyksetVähennykset[[#This Row],[Kuntien yhdistymisavustus (-0,98 €/as)]:[TE25: Uudistuksen rahoituksen siirtymäajan porrastus (25 % kustannusperusteinen / 75 % vos-kriteerit)]])</f>
        <v>696571.15792654629</v>
      </c>
      <c r="R140" s="112"/>
    </row>
    <row r="141" spans="1:18" s="45" customFormat="1" x14ac:dyDescent="0.25">
      <c r="A141" s="239">
        <v>436</v>
      </c>
      <c r="B141" s="239" t="s">
        <v>148</v>
      </c>
      <c r="C141" s="326">
        <v>-1967.84</v>
      </c>
      <c r="D141" s="121">
        <v>-3574.2400000000002</v>
      </c>
      <c r="E141" s="121">
        <v>-1967.84</v>
      </c>
      <c r="F141" s="121">
        <v>-20.080000000000002</v>
      </c>
      <c r="G141" s="121">
        <v>-35059.68</v>
      </c>
      <c r="H141" s="121">
        <v>-34092.4804</v>
      </c>
      <c r="I141" s="121">
        <v>-93853.417441251542</v>
      </c>
      <c r="J141" s="34">
        <v>-147612.19681144613</v>
      </c>
      <c r="K141" s="34">
        <v>-59838.400000000001</v>
      </c>
      <c r="L141" s="34">
        <v>-22931.360000000001</v>
      </c>
      <c r="M141" s="34">
        <v>-83323.369259706742</v>
      </c>
      <c r="N141" s="34">
        <v>-7610.32</v>
      </c>
      <c r="O141" s="449">
        <v>33436.819269533007</v>
      </c>
      <c r="P141" s="449">
        <v>-7192.665847668628</v>
      </c>
      <c r="Q141" s="251">
        <f>SUM(LisäyksetVähennykset[[#This Row],[Kuntien yhdistymisavustus (-0,98 €/as)]:[TE25: Uudistuksen rahoituksen siirtymäajan porrastus (25 % kustannusperusteinen / 75 % vos-kriteerit)]])</f>
        <v>-465607.07049054012</v>
      </c>
      <c r="R141" s="112"/>
    </row>
    <row r="142" spans="1:18" s="45" customFormat="1" x14ac:dyDescent="0.25">
      <c r="A142" s="239">
        <v>440</v>
      </c>
      <c r="B142" s="239" t="s">
        <v>149</v>
      </c>
      <c r="C142" s="326">
        <v>-5766.32</v>
      </c>
      <c r="D142" s="121">
        <v>-10473.52</v>
      </c>
      <c r="E142" s="121">
        <v>-5766.32</v>
      </c>
      <c r="F142" s="121">
        <v>-58.84</v>
      </c>
      <c r="G142" s="121">
        <v>-102734.64</v>
      </c>
      <c r="H142" s="121">
        <v>-39698.088199999998</v>
      </c>
      <c r="I142" s="121">
        <v>-1088842.0824706783</v>
      </c>
      <c r="J142" s="34">
        <v>-1015988.7386618416</v>
      </c>
      <c r="K142" s="34">
        <v>-175343.2</v>
      </c>
      <c r="L142" s="34">
        <v>-67195.28</v>
      </c>
      <c r="M142" s="34">
        <v>-277664.93783769774</v>
      </c>
      <c r="N142" s="34">
        <v>-22300.36</v>
      </c>
      <c r="O142" s="449">
        <v>83198.100267148111</v>
      </c>
      <c r="P142" s="449">
        <v>-43042.954495368002</v>
      </c>
      <c r="Q142" s="251">
        <f>SUM(LisäyksetVähennykset[[#This Row],[Kuntien yhdistymisavustus (-0,98 €/as)]:[TE25: Uudistuksen rahoituksen siirtymäajan porrastus (25 % kustannusperusteinen / 75 % vos-kriteerit)]])</f>
        <v>-2771677.1813984374</v>
      </c>
      <c r="R142" s="112"/>
    </row>
    <row r="143" spans="1:18" s="45" customFormat="1" x14ac:dyDescent="0.25">
      <c r="A143" s="239">
        <v>441</v>
      </c>
      <c r="B143" s="239" t="s">
        <v>150</v>
      </c>
      <c r="C143" s="326">
        <v>-4270.84</v>
      </c>
      <c r="D143" s="121">
        <v>-7757.24</v>
      </c>
      <c r="E143" s="121">
        <v>-4270.84</v>
      </c>
      <c r="F143" s="121">
        <v>-43.58</v>
      </c>
      <c r="G143" s="121">
        <v>-76090.680000000008</v>
      </c>
      <c r="H143" s="121">
        <v>-173123.77</v>
      </c>
      <c r="I143" s="121">
        <v>-829996.46312295948</v>
      </c>
      <c r="J143" s="34">
        <v>-135250.73217351604</v>
      </c>
      <c r="K143" s="34">
        <v>-129868.40000000001</v>
      </c>
      <c r="L143" s="34">
        <v>-49768.36</v>
      </c>
      <c r="M143" s="34">
        <v>-22121.378805402779</v>
      </c>
      <c r="N143" s="34">
        <v>-16516.82</v>
      </c>
      <c r="O143" s="449">
        <v>229570.70439166753</v>
      </c>
      <c r="P143" s="449">
        <v>22393.896425761675</v>
      </c>
      <c r="Q143" s="251">
        <f>SUM(LisäyksetVähennykset[[#This Row],[Kuntien yhdistymisavustus (-0,98 €/as)]:[TE25: Uudistuksen rahoituksen siirtymäajan porrastus (25 % kustannusperusteinen / 75 % vos-kriteerit)]])</f>
        <v>-1197114.5032844488</v>
      </c>
      <c r="R143" s="112"/>
    </row>
    <row r="144" spans="1:18" s="45" customFormat="1" x14ac:dyDescent="0.25">
      <c r="A144" s="239">
        <v>444</v>
      </c>
      <c r="B144" s="239" t="s">
        <v>151</v>
      </c>
      <c r="C144" s="326">
        <v>-44773.26</v>
      </c>
      <c r="D144" s="121">
        <v>-81322.86</v>
      </c>
      <c r="E144" s="121">
        <v>-44773.26</v>
      </c>
      <c r="F144" s="121">
        <v>-456.87</v>
      </c>
      <c r="G144" s="121">
        <v>-797695.02</v>
      </c>
      <c r="H144" s="121">
        <v>-2554957.4190500001</v>
      </c>
      <c r="I144" s="121">
        <v>2478386.7976316563</v>
      </c>
      <c r="J144" s="34">
        <v>1983331.2612191553</v>
      </c>
      <c r="K144" s="34">
        <v>-1361472.6</v>
      </c>
      <c r="L144" s="34">
        <v>-521745.54</v>
      </c>
      <c r="M144" s="34">
        <v>-489079.16948788409</v>
      </c>
      <c r="N144" s="34">
        <v>-173153.73</v>
      </c>
      <c r="O144" s="449">
        <v>2117799.1890837396</v>
      </c>
      <c r="P144" s="449">
        <v>-64621.277135109878</v>
      </c>
      <c r="Q144" s="251">
        <f>SUM(LisäyksetVähennykset[[#This Row],[Kuntien yhdistymisavustus (-0,98 €/as)]:[TE25: Uudistuksen rahoituksen siirtymäajan porrastus (25 % kustannusperusteinen / 75 % vos-kriteerit)]])</f>
        <v>445466.24226155702</v>
      </c>
      <c r="R144" s="112"/>
    </row>
    <row r="145" spans="1:18" s="45" customFormat="1" x14ac:dyDescent="0.25">
      <c r="A145" s="239">
        <v>445</v>
      </c>
      <c r="B145" s="239" t="s">
        <v>152</v>
      </c>
      <c r="C145" s="326">
        <v>-14570.64</v>
      </c>
      <c r="D145" s="121">
        <v>-26465.040000000001</v>
      </c>
      <c r="E145" s="121">
        <v>-14570.64</v>
      </c>
      <c r="F145" s="121">
        <v>-148.68</v>
      </c>
      <c r="G145" s="121">
        <v>-259595.28</v>
      </c>
      <c r="H145" s="121">
        <v>-318282.01075000002</v>
      </c>
      <c r="I145" s="121">
        <v>-4499630.5183719164</v>
      </c>
      <c r="J145" s="34">
        <v>-414124.31526721222</v>
      </c>
      <c r="K145" s="34">
        <v>-443066.4</v>
      </c>
      <c r="L145" s="34">
        <v>-169792.56</v>
      </c>
      <c r="M145" s="34">
        <v>-172294.92187246715</v>
      </c>
      <c r="N145" s="34">
        <v>-56349.72</v>
      </c>
      <c r="O145" s="449">
        <v>337696.10070079088</v>
      </c>
      <c r="P145" s="449">
        <v>-20957.422089700063</v>
      </c>
      <c r="Q145" s="251">
        <f>SUM(LisäyksetVähennykset[[#This Row],[Kuntien yhdistymisavustus (-0,98 €/as)]:[TE25: Uudistuksen rahoituksen siirtymäajan porrastus (25 % kustannusperusteinen / 75 % vos-kriteerit)]])</f>
        <v>-6072152.0476505039</v>
      </c>
      <c r="R145" s="112"/>
    </row>
    <row r="146" spans="1:18" s="45" customFormat="1" x14ac:dyDescent="0.25">
      <c r="A146" s="239">
        <v>475</v>
      </c>
      <c r="B146" s="239" t="s">
        <v>153</v>
      </c>
      <c r="C146" s="326">
        <v>-5306.7</v>
      </c>
      <c r="D146" s="121">
        <v>-9638.7000000000007</v>
      </c>
      <c r="E146" s="121">
        <v>-5306.7</v>
      </c>
      <c r="F146" s="121">
        <v>-54.15</v>
      </c>
      <c r="G146" s="121">
        <v>-94545.900000000009</v>
      </c>
      <c r="H146" s="121">
        <v>-63695.839999999997</v>
      </c>
      <c r="I146" s="121">
        <v>-1368804.3046799542</v>
      </c>
      <c r="J146" s="34">
        <v>-843239.03479189507</v>
      </c>
      <c r="K146" s="34">
        <v>-161367</v>
      </c>
      <c r="L146" s="34">
        <v>-61839.3</v>
      </c>
      <c r="M146" s="34">
        <v>-119450.33085075967</v>
      </c>
      <c r="N146" s="34">
        <v>-20522.849999999999</v>
      </c>
      <c r="O146" s="449">
        <v>95482.600630911737</v>
      </c>
      <c r="P146" s="449">
        <v>-16939.011266265836</v>
      </c>
      <c r="Q146" s="251">
        <f>SUM(LisäyksetVähennykset[[#This Row],[Kuntien yhdistymisavustus (-0,98 €/as)]:[TE25: Uudistuksen rahoituksen siirtymäajan porrastus (25 % kustannusperusteinen / 75 % vos-kriteerit)]])</f>
        <v>-2675227.2209579633</v>
      </c>
      <c r="R146" s="112"/>
    </row>
    <row r="147" spans="1:18" s="45" customFormat="1" x14ac:dyDescent="0.25">
      <c r="A147" s="239">
        <v>480</v>
      </c>
      <c r="B147" s="239" t="s">
        <v>154</v>
      </c>
      <c r="C147" s="326">
        <v>-1871.8</v>
      </c>
      <c r="D147" s="121">
        <v>-3399.8</v>
      </c>
      <c r="E147" s="121">
        <v>-1871.8</v>
      </c>
      <c r="F147" s="121">
        <v>-19.100000000000001</v>
      </c>
      <c r="G147" s="121">
        <v>-33348.6</v>
      </c>
      <c r="H147" s="121">
        <v>-35770.026250000003</v>
      </c>
      <c r="I147" s="121">
        <v>111836.96442156307</v>
      </c>
      <c r="J147" s="34">
        <v>-8360.4348004328185</v>
      </c>
      <c r="K147" s="34">
        <v>-56918</v>
      </c>
      <c r="L147" s="34">
        <v>-21812.2</v>
      </c>
      <c r="M147" s="34">
        <v>-38486.810232644544</v>
      </c>
      <c r="N147" s="34">
        <v>-7238.9</v>
      </c>
      <c r="O147" s="449">
        <v>87338.324722934267</v>
      </c>
      <c r="P147" s="449">
        <v>-3766.0078871745427</v>
      </c>
      <c r="Q147" s="251">
        <f>SUM(LisäyksetVähennykset[[#This Row],[Kuntien yhdistymisavustus (-0,98 €/as)]:[TE25: Uudistuksen rahoituksen siirtymäajan porrastus (25 % kustannusperusteinen / 75 % vos-kriteerit)]])</f>
        <v>-13688.190025754571</v>
      </c>
      <c r="R147" s="112"/>
    </row>
    <row r="148" spans="1:18" s="45" customFormat="1" x14ac:dyDescent="0.25">
      <c r="A148" s="239">
        <v>481</v>
      </c>
      <c r="B148" s="239" t="s">
        <v>155</v>
      </c>
      <c r="C148" s="326">
        <v>-9400.16</v>
      </c>
      <c r="D148" s="121">
        <v>-17073.760000000002</v>
      </c>
      <c r="E148" s="121">
        <v>-9400.16</v>
      </c>
      <c r="F148" s="121">
        <v>-95.92</v>
      </c>
      <c r="G148" s="121">
        <v>-167476.32</v>
      </c>
      <c r="H148" s="121">
        <v>-100255.02165</v>
      </c>
      <c r="I148" s="121">
        <v>328508.05771031545</v>
      </c>
      <c r="J148" s="34">
        <v>-40753.949618692233</v>
      </c>
      <c r="K148" s="34">
        <v>-285841.60000000003</v>
      </c>
      <c r="L148" s="34">
        <v>-109540.64</v>
      </c>
      <c r="M148" s="34">
        <v>-139411.81510056619</v>
      </c>
      <c r="N148" s="34">
        <v>-36353.68</v>
      </c>
      <c r="O148" s="449">
        <v>183448.77365064411</v>
      </c>
      <c r="P148" s="449">
        <v>-39371.267163381883</v>
      </c>
      <c r="Q148" s="251">
        <f>SUM(LisäyksetVähennykset[[#This Row],[Kuntien yhdistymisavustus (-0,98 €/as)]:[TE25: Uudistuksen rahoituksen siirtymäajan porrastus (25 % kustannusperusteinen / 75 % vos-kriteerit)]])</f>
        <v>-443017.46217168088</v>
      </c>
      <c r="R148" s="112"/>
    </row>
    <row r="149" spans="1:18" s="45" customFormat="1" x14ac:dyDescent="0.25">
      <c r="A149" s="239">
        <v>483</v>
      </c>
      <c r="B149" s="239" t="s">
        <v>156</v>
      </c>
      <c r="C149" s="326">
        <v>-1037.82</v>
      </c>
      <c r="D149" s="121">
        <v>-1885.02</v>
      </c>
      <c r="E149" s="121">
        <v>-1037.82</v>
      </c>
      <c r="F149" s="121">
        <v>-10.59</v>
      </c>
      <c r="G149" s="121">
        <v>-18490.14</v>
      </c>
      <c r="H149" s="121">
        <v>-39802.485000000001</v>
      </c>
      <c r="I149" s="121">
        <v>-212018.61245962916</v>
      </c>
      <c r="J149" s="34">
        <v>-248461.04502838277</v>
      </c>
      <c r="K149" s="34">
        <v>-31558.2</v>
      </c>
      <c r="L149" s="34">
        <v>-12093.78</v>
      </c>
      <c r="M149" s="34">
        <v>-39035.760121211424</v>
      </c>
      <c r="N149" s="34">
        <v>-4013.61</v>
      </c>
      <c r="O149" s="449">
        <v>40595.713300171599</v>
      </c>
      <c r="P149" s="449">
        <v>10477.675538474108</v>
      </c>
      <c r="Q149" s="251">
        <f>SUM(LisäyksetVähennykset[[#This Row],[Kuntien yhdistymisavustus (-0,98 €/as)]:[TE25: Uudistuksen rahoituksen siirtymäajan porrastus (25 % kustannusperusteinen / 75 % vos-kriteerit)]])</f>
        <v>-558371.4937705776</v>
      </c>
      <c r="R149" s="112"/>
    </row>
    <row r="150" spans="1:18" s="45" customFormat="1" x14ac:dyDescent="0.25">
      <c r="A150" s="239">
        <v>484</v>
      </c>
      <c r="B150" s="239" t="s">
        <v>157</v>
      </c>
      <c r="C150" s="326">
        <v>-2845.92</v>
      </c>
      <c r="D150" s="121">
        <v>-5169.12</v>
      </c>
      <c r="E150" s="121">
        <v>-2845.92</v>
      </c>
      <c r="F150" s="121">
        <v>-29.04</v>
      </c>
      <c r="G150" s="121">
        <v>-50703.840000000004</v>
      </c>
      <c r="H150" s="121">
        <v>-39941.006300000001</v>
      </c>
      <c r="I150" s="121">
        <v>-370876.19512735825</v>
      </c>
      <c r="J150" s="34">
        <v>-12540.652200649229</v>
      </c>
      <c r="K150" s="34">
        <v>-86539.199999999997</v>
      </c>
      <c r="L150" s="34">
        <v>-33163.68</v>
      </c>
      <c r="M150" s="34">
        <v>-17064.279273714175</v>
      </c>
      <c r="N150" s="34">
        <v>-11006.16</v>
      </c>
      <c r="O150" s="449">
        <v>96005.837051500595</v>
      </c>
      <c r="P150" s="449">
        <v>-10921.609917156347</v>
      </c>
      <c r="Q150" s="251">
        <f>SUM(LisäyksetVähennykset[[#This Row],[Kuntien yhdistymisavustus (-0,98 €/as)]:[TE25: Uudistuksen rahoituksen siirtymäajan porrastus (25 % kustannusperusteinen / 75 % vos-kriteerit)]])</f>
        <v>-547640.78576737759</v>
      </c>
      <c r="R150" s="112"/>
    </row>
    <row r="151" spans="1:18" s="45" customFormat="1" x14ac:dyDescent="0.25">
      <c r="A151" s="239">
        <v>489</v>
      </c>
      <c r="B151" s="239" t="s">
        <v>158</v>
      </c>
      <c r="C151" s="326">
        <v>-1668.94</v>
      </c>
      <c r="D151" s="121">
        <v>-3031.34</v>
      </c>
      <c r="E151" s="121">
        <v>-1668.94</v>
      </c>
      <c r="F151" s="121">
        <v>-17.03</v>
      </c>
      <c r="G151" s="121">
        <v>-29734.38</v>
      </c>
      <c r="H151" s="121">
        <v>-44852.216249999998</v>
      </c>
      <c r="I151" s="121">
        <v>633509.21216143866</v>
      </c>
      <c r="J151" s="34">
        <v>267981.68946221547</v>
      </c>
      <c r="K151" s="34">
        <v>-50749.4</v>
      </c>
      <c r="L151" s="34">
        <v>-19448.259999999998</v>
      </c>
      <c r="M151" s="34">
        <v>-45485.045990508363</v>
      </c>
      <c r="N151" s="34">
        <v>-6454.37</v>
      </c>
      <c r="O151" s="449">
        <v>57684.482908448612</v>
      </c>
      <c r="P151" s="449">
        <v>11255.722282088216</v>
      </c>
      <c r="Q151" s="251">
        <f>SUM(LisäyksetVähennykset[[#This Row],[Kuntien yhdistymisavustus (-0,98 €/as)]:[TE25: Uudistuksen rahoituksen siirtymäajan porrastus (25 % kustannusperusteinen / 75 % vos-kriteerit)]])</f>
        <v>767321.18457368237</v>
      </c>
      <c r="R151" s="112"/>
    </row>
    <row r="152" spans="1:18" s="45" customFormat="1" x14ac:dyDescent="0.25">
      <c r="A152" s="239">
        <v>491</v>
      </c>
      <c r="B152" s="239" t="s">
        <v>159</v>
      </c>
      <c r="C152" s="326">
        <v>-50852.2</v>
      </c>
      <c r="D152" s="121">
        <v>-92364.2</v>
      </c>
      <c r="E152" s="121">
        <v>-50852.2</v>
      </c>
      <c r="F152" s="121">
        <v>-518.9</v>
      </c>
      <c r="G152" s="121">
        <v>-905999.4</v>
      </c>
      <c r="H152" s="121">
        <v>-2855571.9307499998</v>
      </c>
      <c r="I152" s="121">
        <v>-12122341.839662476</v>
      </c>
      <c r="J152" s="34">
        <v>-3713990.7709958358</v>
      </c>
      <c r="K152" s="34">
        <v>-1546322</v>
      </c>
      <c r="L152" s="34">
        <v>-592583.80000000005</v>
      </c>
      <c r="M152" s="34">
        <v>-142789.62216090507</v>
      </c>
      <c r="N152" s="34">
        <v>-196663.1</v>
      </c>
      <c r="O152" s="449">
        <v>2559318.0380514995</v>
      </c>
      <c r="P152" s="449">
        <v>294053.30336089013</v>
      </c>
      <c r="Q152" s="251">
        <f>SUM(LisäyksetVähennykset[[#This Row],[Kuntien yhdistymisavustus (-0,98 €/as)]:[TE25: Uudistuksen rahoituksen siirtymäajan porrastus (25 % kustannusperusteinen / 75 % vos-kriteerit)]])</f>
        <v>-19417478.622156825</v>
      </c>
      <c r="R152" s="112"/>
    </row>
    <row r="153" spans="1:18" s="45" customFormat="1" x14ac:dyDescent="0.25">
      <c r="A153" s="239">
        <v>494</v>
      </c>
      <c r="B153" s="239" t="s">
        <v>160</v>
      </c>
      <c r="C153" s="326">
        <v>-8574.02</v>
      </c>
      <c r="D153" s="121">
        <v>-15573.22</v>
      </c>
      <c r="E153" s="121">
        <v>-8574.02</v>
      </c>
      <c r="F153" s="121">
        <v>-87.49</v>
      </c>
      <c r="G153" s="121">
        <v>-152757.54</v>
      </c>
      <c r="H153" s="121">
        <v>-277833.36499999999</v>
      </c>
      <c r="I153" s="121">
        <v>-1683048.3172458161</v>
      </c>
      <c r="J153" s="34">
        <v>-1715221.9960576578</v>
      </c>
      <c r="K153" s="34">
        <v>-260720.2</v>
      </c>
      <c r="L153" s="34">
        <v>-99913.58</v>
      </c>
      <c r="M153" s="34">
        <v>-222709.79650039563</v>
      </c>
      <c r="N153" s="34">
        <v>-33158.71</v>
      </c>
      <c r="O153" s="449">
        <v>163329.14263309597</v>
      </c>
      <c r="P153" s="449">
        <v>-8228.6231646758388</v>
      </c>
      <c r="Q153" s="251">
        <f>SUM(LisäyksetVähennykset[[#This Row],[Kuntien yhdistymisavustus (-0,98 €/as)]:[TE25: Uudistuksen rahoituksen siirtymäajan porrastus (25 % kustannusperusteinen / 75 % vos-kriteerit)]])</f>
        <v>-4323071.7353354497</v>
      </c>
      <c r="R153" s="112"/>
    </row>
    <row r="154" spans="1:18" s="45" customFormat="1" x14ac:dyDescent="0.25">
      <c r="A154" s="239">
        <v>495</v>
      </c>
      <c r="B154" s="239" t="s">
        <v>161</v>
      </c>
      <c r="C154" s="326">
        <v>-1365.1399999999999</v>
      </c>
      <c r="D154" s="121">
        <v>-2479.54</v>
      </c>
      <c r="E154" s="121">
        <v>-1365.1399999999999</v>
      </c>
      <c r="F154" s="121">
        <v>-13.93</v>
      </c>
      <c r="G154" s="121">
        <v>-24321.780000000002</v>
      </c>
      <c r="H154" s="121">
        <v>-39005.014999999999</v>
      </c>
      <c r="I154" s="121">
        <v>-7961.7651400020659</v>
      </c>
      <c r="J154" s="34">
        <v>-6242.852477370714</v>
      </c>
      <c r="K154" s="34">
        <v>-41511.4</v>
      </c>
      <c r="L154" s="34">
        <v>-15908.06</v>
      </c>
      <c r="M154" s="34">
        <v>-19277.150480412642</v>
      </c>
      <c r="N154" s="34">
        <v>-5279.47</v>
      </c>
      <c r="O154" s="449">
        <v>59588.200028801599</v>
      </c>
      <c r="P154" s="449">
        <v>11228.191962440695</v>
      </c>
      <c r="Q154" s="251">
        <f>SUM(LisäyksetVähennykset[[#This Row],[Kuntien yhdistymisavustus (-0,98 €/as)]:[TE25: Uudistuksen rahoituksen siirtymäajan porrastus (25 % kustannusperusteinen / 75 % vos-kriteerit)]])</f>
        <v>-93914.851106543123</v>
      </c>
      <c r="R154" s="112"/>
    </row>
    <row r="155" spans="1:18" s="45" customFormat="1" x14ac:dyDescent="0.25">
      <c r="A155" s="239">
        <v>498</v>
      </c>
      <c r="B155" s="239" t="s">
        <v>162</v>
      </c>
      <c r="C155" s="326">
        <v>-2266.7399999999998</v>
      </c>
      <c r="D155" s="121">
        <v>-4117.1400000000003</v>
      </c>
      <c r="E155" s="121">
        <v>-2266.7399999999998</v>
      </c>
      <c r="F155" s="121">
        <v>-23.13</v>
      </c>
      <c r="G155" s="121">
        <v>-40384.980000000003</v>
      </c>
      <c r="H155" s="121">
        <v>-25120.465</v>
      </c>
      <c r="I155" s="121">
        <v>73697.868990974603</v>
      </c>
      <c r="J155" s="34">
        <v>502348.32928779733</v>
      </c>
      <c r="K155" s="34">
        <v>-68927.400000000009</v>
      </c>
      <c r="L155" s="34">
        <v>-26414.46</v>
      </c>
      <c r="M155" s="34">
        <v>-88369.783369033903</v>
      </c>
      <c r="N155" s="34">
        <v>-8766.27</v>
      </c>
      <c r="O155" s="449">
        <v>128689.36746121282</v>
      </c>
      <c r="P155" s="449">
        <v>20774.322885009002</v>
      </c>
      <c r="Q155" s="251">
        <f>SUM(LisäyksetVähennykset[[#This Row],[Kuntien yhdistymisavustus (-0,98 €/as)]:[TE25: Uudistuksen rahoituksen siirtymäajan porrastus (25 % kustannusperusteinen / 75 % vos-kriteerit)]])</f>
        <v>458852.78025595983</v>
      </c>
      <c r="R155" s="112"/>
    </row>
    <row r="156" spans="1:18" s="45" customFormat="1" x14ac:dyDescent="0.25">
      <c r="A156" s="239">
        <v>499</v>
      </c>
      <c r="B156" s="239" t="s">
        <v>163</v>
      </c>
      <c r="C156" s="326">
        <v>-19343.239999999998</v>
      </c>
      <c r="D156" s="121">
        <v>-35133.64</v>
      </c>
      <c r="E156" s="121">
        <v>-19343.239999999998</v>
      </c>
      <c r="F156" s="121">
        <v>-197.38</v>
      </c>
      <c r="G156" s="121">
        <v>-344625.48000000004</v>
      </c>
      <c r="H156" s="121">
        <v>-213270.16</v>
      </c>
      <c r="I156" s="121">
        <v>1283600.7430349656</v>
      </c>
      <c r="J156" s="34">
        <v>-83105.596079934316</v>
      </c>
      <c r="K156" s="34">
        <v>-588192.4</v>
      </c>
      <c r="L156" s="34">
        <v>-225407.96</v>
      </c>
      <c r="M156" s="34">
        <v>-469672.59595851554</v>
      </c>
      <c r="N156" s="34">
        <v>-74807.02</v>
      </c>
      <c r="O156" s="449">
        <v>371945.82476859394</v>
      </c>
      <c r="P156" s="449">
        <v>-97780.950146172952</v>
      </c>
      <c r="Q156" s="251">
        <f>SUM(LisäyksetVähennykset[[#This Row],[Kuntien yhdistymisavustus (-0,98 €/as)]:[TE25: Uudistuksen rahoituksen siirtymäajan porrastus (25 % kustannusperusteinen / 75 % vos-kriteerit)]])</f>
        <v>-515333.09438106325</v>
      </c>
      <c r="R156" s="112"/>
    </row>
    <row r="157" spans="1:18" s="45" customFormat="1" x14ac:dyDescent="0.25">
      <c r="A157" s="239">
        <v>500</v>
      </c>
      <c r="B157" s="239" t="s">
        <v>164</v>
      </c>
      <c r="C157" s="326">
        <v>-10401.719999999999</v>
      </c>
      <c r="D157" s="121">
        <v>-18892.920000000002</v>
      </c>
      <c r="E157" s="121">
        <v>-10401.719999999999</v>
      </c>
      <c r="F157" s="121">
        <v>-106.14</v>
      </c>
      <c r="G157" s="121">
        <v>-185320.44</v>
      </c>
      <c r="H157" s="121">
        <v>-209294.29500000001</v>
      </c>
      <c r="I157" s="121">
        <v>2705573.7844638815</v>
      </c>
      <c r="J157" s="34">
        <v>921895.23565180879</v>
      </c>
      <c r="K157" s="34">
        <v>-316297.2</v>
      </c>
      <c r="L157" s="34">
        <v>-121211.88</v>
      </c>
      <c r="M157" s="34">
        <v>-277387.50323412416</v>
      </c>
      <c r="N157" s="34">
        <v>-40227.06</v>
      </c>
      <c r="O157" s="449">
        <v>375874.37989198999</v>
      </c>
      <c r="P157" s="449">
        <v>21764.129337077378</v>
      </c>
      <c r="Q157" s="251">
        <f>SUM(LisäyksetVähennykset[[#This Row],[Kuntien yhdistymisavustus (-0,98 €/as)]:[TE25: Uudistuksen rahoituksen siirtymäajan porrastus (25 % kustannusperusteinen / 75 % vos-kriteerit)]])</f>
        <v>2835566.6511106337</v>
      </c>
      <c r="R157" s="112"/>
    </row>
    <row r="158" spans="1:18" s="45" customFormat="1" x14ac:dyDescent="0.25">
      <c r="A158" s="239">
        <v>503</v>
      </c>
      <c r="B158" s="239" t="s">
        <v>165</v>
      </c>
      <c r="C158" s="326">
        <v>-7327.46</v>
      </c>
      <c r="D158" s="121">
        <v>-13309.06</v>
      </c>
      <c r="E158" s="121">
        <v>-7327.46</v>
      </c>
      <c r="F158" s="121">
        <v>-74.77</v>
      </c>
      <c r="G158" s="121">
        <v>-130548.42000000001</v>
      </c>
      <c r="H158" s="121">
        <v>-168131.24249999999</v>
      </c>
      <c r="I158" s="121">
        <v>-627304.2812280748</v>
      </c>
      <c r="J158" s="34">
        <v>-567824.92954429891</v>
      </c>
      <c r="K158" s="34">
        <v>-222814.6</v>
      </c>
      <c r="L158" s="34">
        <v>-85387.34</v>
      </c>
      <c r="M158" s="34">
        <v>-80503.261902291371</v>
      </c>
      <c r="N158" s="34">
        <v>-28337.83</v>
      </c>
      <c r="O158" s="449">
        <v>180288.39601773233</v>
      </c>
      <c r="P158" s="449">
        <v>-7017.4173895296408</v>
      </c>
      <c r="Q158" s="251">
        <f>SUM(LisäyksetVähennykset[[#This Row],[Kuntien yhdistymisavustus (-0,98 €/as)]:[TE25: Uudistuksen rahoituksen siirtymäajan porrastus (25 % kustannusperusteinen / 75 % vos-kriteerit)]])</f>
        <v>-1765619.6765464628</v>
      </c>
      <c r="R158" s="112"/>
    </row>
    <row r="159" spans="1:18" s="45" customFormat="1" x14ac:dyDescent="0.25">
      <c r="A159" s="239">
        <v>504</v>
      </c>
      <c r="B159" s="239" t="s">
        <v>166</v>
      </c>
      <c r="C159" s="326">
        <v>-1643.46</v>
      </c>
      <c r="D159" s="121">
        <v>-2985.06</v>
      </c>
      <c r="E159" s="121">
        <v>-1643.46</v>
      </c>
      <c r="F159" s="121">
        <v>-16.77</v>
      </c>
      <c r="G159" s="121">
        <v>-29280.420000000002</v>
      </c>
      <c r="H159" s="121">
        <v>-44483.01</v>
      </c>
      <c r="I159" s="121">
        <v>-480665.71192696487</v>
      </c>
      <c r="J159" s="34">
        <v>-130003.9088977042</v>
      </c>
      <c r="K159" s="34">
        <v>-49974.6</v>
      </c>
      <c r="L159" s="34">
        <v>-19151.34</v>
      </c>
      <c r="M159" s="34">
        <v>-12229.942086219633</v>
      </c>
      <c r="N159" s="34">
        <v>-6355.83</v>
      </c>
      <c r="O159" s="449">
        <v>41353.150778867275</v>
      </c>
      <c r="P159" s="449">
        <v>-322.48358783513686</v>
      </c>
      <c r="Q159" s="251">
        <f>SUM(LisäyksetVähennykset[[#This Row],[Kuntien yhdistymisavustus (-0,98 €/as)]:[TE25: Uudistuksen rahoituksen siirtymäajan porrastus (25 % kustannusperusteinen / 75 % vos-kriteerit)]])</f>
        <v>-737402.84571985644</v>
      </c>
      <c r="R159" s="112"/>
    </row>
    <row r="160" spans="1:18" s="45" customFormat="1" x14ac:dyDescent="0.25">
      <c r="A160" s="239">
        <v>505</v>
      </c>
      <c r="B160" s="239" t="s">
        <v>167</v>
      </c>
      <c r="C160" s="326">
        <v>-20515.32</v>
      </c>
      <c r="D160" s="121">
        <v>-37262.520000000004</v>
      </c>
      <c r="E160" s="121">
        <v>-20515.32</v>
      </c>
      <c r="F160" s="121">
        <v>-209.34</v>
      </c>
      <c r="G160" s="121">
        <v>-365507.64</v>
      </c>
      <c r="H160" s="121">
        <v>-847687.96975000005</v>
      </c>
      <c r="I160" s="121">
        <v>-686844.96260971308</v>
      </c>
      <c r="J160" s="34">
        <v>-88388.985109530389</v>
      </c>
      <c r="K160" s="34">
        <v>-623833.20000000007</v>
      </c>
      <c r="L160" s="34">
        <v>-239066.28</v>
      </c>
      <c r="M160" s="34">
        <v>-328573.45137337758</v>
      </c>
      <c r="N160" s="34">
        <v>-79339.86</v>
      </c>
      <c r="O160" s="449">
        <v>516581.89035596396</v>
      </c>
      <c r="P160" s="449">
        <v>-78901.472237465379</v>
      </c>
      <c r="Q160" s="251">
        <f>SUM(LisäyksetVähennykset[[#This Row],[Kuntien yhdistymisavustus (-0,98 €/as)]:[TE25: Uudistuksen rahoituksen siirtymäajan porrastus (25 % kustannusperusteinen / 75 % vos-kriteerit)]])</f>
        <v>-2900064.430724123</v>
      </c>
      <c r="R160" s="112"/>
    </row>
    <row r="161" spans="1:18" s="45" customFormat="1" x14ac:dyDescent="0.25">
      <c r="A161" s="239">
        <v>507</v>
      </c>
      <c r="B161" s="239" t="s">
        <v>168</v>
      </c>
      <c r="C161" s="326">
        <v>-6915.86</v>
      </c>
      <c r="D161" s="121">
        <v>-12561.460000000001</v>
      </c>
      <c r="E161" s="121">
        <v>-6915.86</v>
      </c>
      <c r="F161" s="121">
        <v>-70.570000000000007</v>
      </c>
      <c r="G161" s="121">
        <v>-123215.22</v>
      </c>
      <c r="H161" s="121">
        <v>-274861.565</v>
      </c>
      <c r="I161" s="121">
        <v>-1410487.6499089282</v>
      </c>
      <c r="J161" s="34">
        <v>-332339.47690672416</v>
      </c>
      <c r="K161" s="34">
        <v>-210298.6</v>
      </c>
      <c r="L161" s="34">
        <v>-80590.94</v>
      </c>
      <c r="M161" s="34">
        <v>-10818.970658895079</v>
      </c>
      <c r="N161" s="34">
        <v>-26746.03</v>
      </c>
      <c r="O161" s="449">
        <v>284274.49610750668</v>
      </c>
      <c r="P161" s="449">
        <v>20830.527470007975</v>
      </c>
      <c r="Q161" s="251">
        <f>SUM(LisäyksetVähennykset[[#This Row],[Kuntien yhdistymisavustus (-0,98 €/as)]:[TE25: Uudistuksen rahoituksen siirtymäajan porrastus (25 % kustannusperusteinen / 75 % vos-kriteerit)]])</f>
        <v>-2190717.178897033</v>
      </c>
      <c r="R161" s="112"/>
    </row>
    <row r="162" spans="1:18" s="45" customFormat="1" x14ac:dyDescent="0.25">
      <c r="A162" s="239">
        <v>508</v>
      </c>
      <c r="B162" s="239" t="s">
        <v>169</v>
      </c>
      <c r="C162" s="326">
        <v>-9084.6</v>
      </c>
      <c r="D162" s="121">
        <v>-16500.599999999999</v>
      </c>
      <c r="E162" s="121">
        <v>-9084.6</v>
      </c>
      <c r="F162" s="121">
        <v>-92.7</v>
      </c>
      <c r="G162" s="121">
        <v>-161854.20000000001</v>
      </c>
      <c r="H162" s="121">
        <v>-579182.89005000005</v>
      </c>
      <c r="I162" s="121">
        <v>-836985.06646362867</v>
      </c>
      <c r="J162" s="34">
        <v>-254886.44335563492</v>
      </c>
      <c r="K162" s="34">
        <v>-276246</v>
      </c>
      <c r="L162" s="34">
        <v>-105863.4</v>
      </c>
      <c r="M162" s="34">
        <v>0</v>
      </c>
      <c r="N162" s="34">
        <v>-35133.300000000003</v>
      </c>
      <c r="O162" s="449">
        <v>591174.74359396612</v>
      </c>
      <c r="P162" s="449">
        <v>-2222.9232197909441</v>
      </c>
      <c r="Q162" s="251">
        <f>SUM(LisäyksetVähennykset[[#This Row],[Kuntien yhdistymisavustus (-0,98 €/as)]:[TE25: Uudistuksen rahoituksen siirtymäajan porrastus (25 % kustannusperusteinen / 75 % vos-kriteerit)]])</f>
        <v>-1695961.9794950879</v>
      </c>
      <c r="R162" s="112"/>
    </row>
    <row r="163" spans="1:18" s="45" customFormat="1" x14ac:dyDescent="0.25">
      <c r="A163" s="239">
        <v>529</v>
      </c>
      <c r="B163" s="239" t="s">
        <v>170</v>
      </c>
      <c r="C163" s="326">
        <v>-19726.419999999998</v>
      </c>
      <c r="D163" s="121">
        <v>-35829.620000000003</v>
      </c>
      <c r="E163" s="121">
        <v>-19726.419999999998</v>
      </c>
      <c r="F163" s="121">
        <v>-201.29</v>
      </c>
      <c r="G163" s="121">
        <v>-351452.34</v>
      </c>
      <c r="H163" s="121">
        <v>-550625.93805</v>
      </c>
      <c r="I163" s="121">
        <v>4328799.4813034628</v>
      </c>
      <c r="J163" s="34">
        <v>265447.47238267853</v>
      </c>
      <c r="K163" s="34">
        <v>-599844.20000000007</v>
      </c>
      <c r="L163" s="34">
        <v>-229873.18</v>
      </c>
      <c r="M163" s="34">
        <v>-218743.06718967028</v>
      </c>
      <c r="N163" s="34">
        <v>-76288.91</v>
      </c>
      <c r="O163" s="449">
        <v>807974.29863670806</v>
      </c>
      <c r="P163" s="449">
        <v>-21295.437038975069</v>
      </c>
      <c r="Q163" s="251">
        <f>SUM(LisäyksetVähennykset[[#This Row],[Kuntien yhdistymisavustus (-0,98 €/as)]:[TE25: Uudistuksen rahoituksen siirtymäajan porrastus (25 % kustannusperusteinen / 75 % vos-kriteerit)]])</f>
        <v>3278614.430044204</v>
      </c>
      <c r="R163" s="112"/>
    </row>
    <row r="164" spans="1:18" s="45" customFormat="1" x14ac:dyDescent="0.25">
      <c r="A164" s="239">
        <v>531</v>
      </c>
      <c r="B164" s="239" t="s">
        <v>171</v>
      </c>
      <c r="C164" s="326">
        <v>-4840.22</v>
      </c>
      <c r="D164" s="121">
        <v>-8791.42</v>
      </c>
      <c r="E164" s="121">
        <v>-4840.22</v>
      </c>
      <c r="F164" s="121">
        <v>-49.39</v>
      </c>
      <c r="G164" s="121">
        <v>-86234.94</v>
      </c>
      <c r="H164" s="121">
        <v>-145722.465</v>
      </c>
      <c r="I164" s="121">
        <v>-1123293.0359543334</v>
      </c>
      <c r="J164" s="34">
        <v>-871526.56794134167</v>
      </c>
      <c r="K164" s="34">
        <v>-147182.20000000001</v>
      </c>
      <c r="L164" s="34">
        <v>-56403.38</v>
      </c>
      <c r="M164" s="34">
        <v>-23071.99711705076</v>
      </c>
      <c r="N164" s="34">
        <v>-18718.810000000001</v>
      </c>
      <c r="O164" s="449">
        <v>439468.97913175786</v>
      </c>
      <c r="P164" s="449">
        <v>-5982.7246344192536</v>
      </c>
      <c r="Q164" s="251">
        <f>SUM(LisäyksetVähennykset[[#This Row],[Kuntien yhdistymisavustus (-0,98 €/as)]:[TE25: Uudistuksen rahoituksen siirtymäajan porrastus (25 % kustannusperusteinen / 75 % vos-kriteerit)]])</f>
        <v>-2057188.3915153877</v>
      </c>
      <c r="R164" s="112"/>
    </row>
    <row r="165" spans="1:18" s="45" customFormat="1" x14ac:dyDescent="0.25">
      <c r="A165" s="239">
        <v>535</v>
      </c>
      <c r="B165" s="239" t="s">
        <v>172</v>
      </c>
      <c r="C165" s="326">
        <v>-10170.44</v>
      </c>
      <c r="D165" s="121">
        <v>-18472.84</v>
      </c>
      <c r="E165" s="121">
        <v>-10170.44</v>
      </c>
      <c r="F165" s="121">
        <v>-103.78</v>
      </c>
      <c r="G165" s="121">
        <v>-181199.88</v>
      </c>
      <c r="H165" s="121">
        <v>-270887.34000000003</v>
      </c>
      <c r="I165" s="121">
        <v>431355.8732414273</v>
      </c>
      <c r="J165" s="34">
        <v>-96533.653856723715</v>
      </c>
      <c r="K165" s="34">
        <v>-309264.40000000002</v>
      </c>
      <c r="L165" s="34">
        <v>-118516.76</v>
      </c>
      <c r="M165" s="34">
        <v>-346989.50326457177</v>
      </c>
      <c r="N165" s="34">
        <v>-39332.620000000003</v>
      </c>
      <c r="O165" s="449">
        <v>249789.93803309952</v>
      </c>
      <c r="P165" s="449">
        <v>-22068.870754257106</v>
      </c>
      <c r="Q165" s="251">
        <f>SUM(LisäyksetVähennykset[[#This Row],[Kuntien yhdistymisavustus (-0,98 €/as)]:[TE25: Uudistuksen rahoituksen siirtymäajan porrastus (25 % kustannusperusteinen / 75 % vos-kriteerit)]])</f>
        <v>-742564.71660102578</v>
      </c>
      <c r="R165" s="112"/>
    </row>
    <row r="166" spans="1:18" s="45" customFormat="1" x14ac:dyDescent="0.25">
      <c r="A166" s="239">
        <v>536</v>
      </c>
      <c r="B166" s="239" t="s">
        <v>173</v>
      </c>
      <c r="C166" s="326">
        <v>-35452.479999999996</v>
      </c>
      <c r="D166" s="121">
        <v>-64393.279999999999</v>
      </c>
      <c r="E166" s="121">
        <v>-35452.479999999996</v>
      </c>
      <c r="F166" s="121">
        <v>-361.76</v>
      </c>
      <c r="G166" s="121">
        <v>-631632.96000000008</v>
      </c>
      <c r="H166" s="121">
        <v>-1945566.4069999999</v>
      </c>
      <c r="I166" s="121">
        <v>-1468266.4195354653</v>
      </c>
      <c r="J166" s="34">
        <v>-149397.33491208209</v>
      </c>
      <c r="K166" s="34">
        <v>-1078044.8</v>
      </c>
      <c r="L166" s="34">
        <v>-413129.92</v>
      </c>
      <c r="M166" s="34">
        <v>-478410.19818279886</v>
      </c>
      <c r="N166" s="34">
        <v>-137107.04</v>
      </c>
      <c r="O166" s="449">
        <v>1727461.7992306368</v>
      </c>
      <c r="P166" s="449">
        <v>-60290.212631199742</v>
      </c>
      <c r="Q166" s="251">
        <f>SUM(LisäyksetVähennykset[[#This Row],[Kuntien yhdistymisavustus (-0,98 €/as)]:[TE25: Uudistuksen rahoituksen siirtymäajan porrastus (25 % kustannusperusteinen / 75 % vos-kriteerit)]])</f>
        <v>-4770043.4930309085</v>
      </c>
      <c r="R166" s="112"/>
    </row>
    <row r="167" spans="1:18" s="45" customFormat="1" x14ac:dyDescent="0.25">
      <c r="A167" s="239">
        <v>538</v>
      </c>
      <c r="B167" s="239" t="s">
        <v>174</v>
      </c>
      <c r="C167" s="326">
        <v>-4565.82</v>
      </c>
      <c r="D167" s="121">
        <v>-8293.02</v>
      </c>
      <c r="E167" s="121">
        <v>-4565.82</v>
      </c>
      <c r="F167" s="121">
        <v>-46.59</v>
      </c>
      <c r="G167" s="121">
        <v>-81346.14</v>
      </c>
      <c r="H167" s="121">
        <v>-40896.347099999999</v>
      </c>
      <c r="I167" s="121">
        <v>4520.992781539514</v>
      </c>
      <c r="J167" s="34">
        <v>-88592.711074054299</v>
      </c>
      <c r="K167" s="34">
        <v>-138838.20000000001</v>
      </c>
      <c r="L167" s="34">
        <v>-53205.78</v>
      </c>
      <c r="M167" s="34">
        <v>-95181.721889033404</v>
      </c>
      <c r="N167" s="34">
        <v>-17657.61</v>
      </c>
      <c r="O167" s="449">
        <v>100731.70676837518</v>
      </c>
      <c r="P167" s="449">
        <v>-21016.727134491681</v>
      </c>
      <c r="Q167" s="251">
        <f>SUM(LisäyksetVähennykset[[#This Row],[Kuntien yhdistymisavustus (-0,98 €/as)]:[TE25: Uudistuksen rahoituksen siirtymäajan porrastus (25 % kustannusperusteinen / 75 % vos-kriteerit)]])</f>
        <v>-448953.78764766472</v>
      </c>
      <c r="R167" s="112"/>
    </row>
    <row r="168" spans="1:18" s="45" customFormat="1" x14ac:dyDescent="0.25">
      <c r="A168" s="239">
        <v>541</v>
      </c>
      <c r="B168" s="239" t="s">
        <v>175</v>
      </c>
      <c r="C168" s="326">
        <v>-8800.4</v>
      </c>
      <c r="D168" s="121">
        <v>-15984.4</v>
      </c>
      <c r="E168" s="121">
        <v>-8800.4</v>
      </c>
      <c r="F168" s="121">
        <v>-89.8</v>
      </c>
      <c r="G168" s="121">
        <v>-156790.80000000002</v>
      </c>
      <c r="H168" s="121">
        <v>-285333.9449</v>
      </c>
      <c r="I168" s="121">
        <v>2452029.1786533692</v>
      </c>
      <c r="J168" s="34">
        <v>1344684.0561266013</v>
      </c>
      <c r="K168" s="34">
        <v>-267604</v>
      </c>
      <c r="L168" s="34">
        <v>-102551.6</v>
      </c>
      <c r="M168" s="34">
        <v>-229908.40392543242</v>
      </c>
      <c r="N168" s="34">
        <v>-34034.199999999997</v>
      </c>
      <c r="O168" s="449">
        <v>242239.31361104886</v>
      </c>
      <c r="P168" s="449">
        <v>172564.53550095521</v>
      </c>
      <c r="Q168" s="251">
        <f>SUM(LisäyksetVähennykset[[#This Row],[Kuntien yhdistymisavustus (-0,98 €/as)]:[TE25: Uudistuksen rahoituksen siirtymäajan porrastus (25 % kustannusperusteinen / 75 % vos-kriteerit)]])</f>
        <v>3101619.1350665418</v>
      </c>
      <c r="R168" s="112"/>
    </row>
    <row r="169" spans="1:18" s="45" customFormat="1" x14ac:dyDescent="0.25">
      <c r="A169" s="239">
        <v>543</v>
      </c>
      <c r="B169" s="239" t="s">
        <v>176</v>
      </c>
      <c r="C169" s="326">
        <v>-44147.040000000001</v>
      </c>
      <c r="D169" s="121">
        <v>-80185.440000000002</v>
      </c>
      <c r="E169" s="121">
        <v>-44147.040000000001</v>
      </c>
      <c r="F169" s="121">
        <v>-450.48</v>
      </c>
      <c r="G169" s="121">
        <v>-786538.08000000007</v>
      </c>
      <c r="H169" s="121">
        <v>-1928310.2568000001</v>
      </c>
      <c r="I169" s="121">
        <v>5233977.5570725771</v>
      </c>
      <c r="J169" s="34">
        <v>1450762.6195492414</v>
      </c>
      <c r="K169" s="34">
        <v>-1342430.4000000001</v>
      </c>
      <c r="L169" s="34">
        <v>-514448.16</v>
      </c>
      <c r="M169" s="34">
        <v>-840433.57997153187</v>
      </c>
      <c r="N169" s="34">
        <v>-170731.92</v>
      </c>
      <c r="O169" s="449">
        <v>1069403.5095069902</v>
      </c>
      <c r="P169" s="449">
        <v>-259291.25272573868</v>
      </c>
      <c r="Q169" s="251">
        <f>SUM(LisäyksetVähennykset[[#This Row],[Kuntien yhdistymisavustus (-0,98 €/as)]:[TE25: Uudistuksen rahoituksen siirtymäajan porrastus (25 % kustannusperusteinen / 75 % vos-kriteerit)]])</f>
        <v>1743030.0366315376</v>
      </c>
      <c r="R169" s="112"/>
    </row>
    <row r="170" spans="1:18" s="45" customFormat="1" x14ac:dyDescent="0.25">
      <c r="A170" s="239">
        <v>545</v>
      </c>
      <c r="B170" s="239" t="s">
        <v>177</v>
      </c>
      <c r="C170" s="326">
        <v>-9362.92</v>
      </c>
      <c r="D170" s="121">
        <v>-17006.12</v>
      </c>
      <c r="E170" s="121">
        <v>-9362.92</v>
      </c>
      <c r="F170" s="121">
        <v>-95.54</v>
      </c>
      <c r="G170" s="121">
        <v>-166812.84</v>
      </c>
      <c r="H170" s="121">
        <v>-69670.441900000005</v>
      </c>
      <c r="I170" s="121">
        <v>1844380.1191372457</v>
      </c>
      <c r="J170" s="34">
        <v>1093153.6479346761</v>
      </c>
      <c r="K170" s="34">
        <v>-284709.2</v>
      </c>
      <c r="L170" s="34">
        <v>-109106.68</v>
      </c>
      <c r="M170" s="34">
        <v>-354955.43069368246</v>
      </c>
      <c r="N170" s="34">
        <v>-36209.660000000003</v>
      </c>
      <c r="O170" s="449">
        <v>254727.42332646169</v>
      </c>
      <c r="P170" s="449">
        <v>-66821.583671830245</v>
      </c>
      <c r="Q170" s="251">
        <f>SUM(LisäyksetVähennykset[[#This Row],[Kuntien yhdistymisavustus (-0,98 €/as)]:[TE25: Uudistuksen rahoituksen siirtymäajan porrastus (25 % kustannusperusteinen / 75 % vos-kriteerit)]])</f>
        <v>2068147.8541328702</v>
      </c>
      <c r="R170" s="112"/>
    </row>
    <row r="171" spans="1:18" s="45" customFormat="1" x14ac:dyDescent="0.25">
      <c r="A171" s="239">
        <v>560</v>
      </c>
      <c r="B171" s="239" t="s">
        <v>178</v>
      </c>
      <c r="C171" s="326">
        <v>-15337.98</v>
      </c>
      <c r="D171" s="121">
        <v>-27858.78</v>
      </c>
      <c r="E171" s="121">
        <v>-15337.98</v>
      </c>
      <c r="F171" s="121">
        <v>-156.51</v>
      </c>
      <c r="G171" s="121">
        <v>-273266.46000000002</v>
      </c>
      <c r="H171" s="121">
        <v>-645881.57334999996</v>
      </c>
      <c r="I171" s="121">
        <v>142886.77238777475</v>
      </c>
      <c r="J171" s="34">
        <v>-66507.301104555314</v>
      </c>
      <c r="K171" s="34">
        <v>-466399.8</v>
      </c>
      <c r="L171" s="34">
        <v>-178734.42</v>
      </c>
      <c r="M171" s="34">
        <v>-270982.23649296258</v>
      </c>
      <c r="N171" s="34">
        <v>-59317.29</v>
      </c>
      <c r="O171" s="449">
        <v>353280.8167155399</v>
      </c>
      <c r="P171" s="449">
        <v>36158.663878720254</v>
      </c>
      <c r="Q171" s="251">
        <f>SUM(LisäyksetVähennykset[[#This Row],[Kuntien yhdistymisavustus (-0,98 €/as)]:[TE25: Uudistuksen rahoituksen siirtymäajan porrastus (25 % kustannusperusteinen / 75 % vos-kriteerit)]])</f>
        <v>-1487454.0779654828</v>
      </c>
      <c r="R171" s="112"/>
    </row>
    <row r="172" spans="1:18" s="45" customFormat="1" x14ac:dyDescent="0.25">
      <c r="A172" s="239">
        <v>561</v>
      </c>
      <c r="B172" s="239" t="s">
        <v>179</v>
      </c>
      <c r="C172" s="326">
        <v>-1277.92</v>
      </c>
      <c r="D172" s="121">
        <v>-2321.12</v>
      </c>
      <c r="E172" s="121">
        <v>-1277.92</v>
      </c>
      <c r="F172" s="121">
        <v>-13.040000000000001</v>
      </c>
      <c r="G172" s="121">
        <v>-22767.84</v>
      </c>
      <c r="H172" s="121">
        <v>-21259.61</v>
      </c>
      <c r="I172" s="121">
        <v>397976.52731554653</v>
      </c>
      <c r="J172" s="34">
        <v>270393.29737263051</v>
      </c>
      <c r="K172" s="34">
        <v>-38859.200000000004</v>
      </c>
      <c r="L172" s="34">
        <v>-14891.68</v>
      </c>
      <c r="M172" s="34">
        <v>-40119.587324254629</v>
      </c>
      <c r="N172" s="34">
        <v>-4942.16</v>
      </c>
      <c r="O172" s="449">
        <v>58560.919115655997</v>
      </c>
      <c r="P172" s="449">
        <v>7203.825376264911</v>
      </c>
      <c r="Q172" s="251">
        <f>SUM(LisäyksetVähennykset[[#This Row],[Kuntien yhdistymisavustus (-0,98 €/as)]:[TE25: Uudistuksen rahoituksen siirtymäajan porrastus (25 % kustannusperusteinen / 75 % vos-kriteerit)]])</f>
        <v>586404.49185584323</v>
      </c>
      <c r="R172" s="112"/>
    </row>
    <row r="173" spans="1:18" s="45" customFormat="1" x14ac:dyDescent="0.25">
      <c r="A173" s="239">
        <v>562</v>
      </c>
      <c r="B173" s="239" t="s">
        <v>180</v>
      </c>
      <c r="C173" s="326">
        <v>-8691.619999999999</v>
      </c>
      <c r="D173" s="121">
        <v>-15786.82</v>
      </c>
      <c r="E173" s="121">
        <v>-8691.619999999999</v>
      </c>
      <c r="F173" s="121">
        <v>-88.69</v>
      </c>
      <c r="G173" s="121">
        <v>-154852.74000000002</v>
      </c>
      <c r="H173" s="121">
        <v>-271738.67499999999</v>
      </c>
      <c r="I173" s="121">
        <v>-14697.310719990495</v>
      </c>
      <c r="J173" s="34">
        <v>-37765.664783552696</v>
      </c>
      <c r="K173" s="34">
        <v>-264296.2</v>
      </c>
      <c r="L173" s="34">
        <v>-101283.98</v>
      </c>
      <c r="M173" s="34">
        <v>-110484.75971593604</v>
      </c>
      <c r="N173" s="34">
        <v>-33613.51</v>
      </c>
      <c r="O173" s="449">
        <v>237881.160562417</v>
      </c>
      <c r="P173" s="449">
        <v>-6885.7164693489613</v>
      </c>
      <c r="Q173" s="251">
        <f>SUM(LisäyksetVähennykset[[#This Row],[Kuntien yhdistymisavustus (-0,98 €/as)]:[TE25: Uudistuksen rahoituksen siirtymäajan porrastus (25 % kustannusperusteinen / 75 % vos-kriteerit)]])</f>
        <v>-790996.14612641127</v>
      </c>
      <c r="R173" s="112"/>
    </row>
    <row r="174" spans="1:18" s="45" customFormat="1" x14ac:dyDescent="0.25">
      <c r="A174" s="239">
        <v>563</v>
      </c>
      <c r="B174" s="239" t="s">
        <v>181</v>
      </c>
      <c r="C174" s="326">
        <v>-6773.76</v>
      </c>
      <c r="D174" s="121">
        <v>-12303.36</v>
      </c>
      <c r="E174" s="121">
        <v>-6773.76</v>
      </c>
      <c r="F174" s="121">
        <v>-69.12</v>
      </c>
      <c r="G174" s="121">
        <v>-120683.52</v>
      </c>
      <c r="H174" s="121">
        <v>-255857.33499999999</v>
      </c>
      <c r="I174" s="121">
        <v>-675793.02046721533</v>
      </c>
      <c r="J174" s="34">
        <v>-830207.15617571305</v>
      </c>
      <c r="K174" s="34">
        <v>-205977.60000000001</v>
      </c>
      <c r="L174" s="34">
        <v>-78935.039999999994</v>
      </c>
      <c r="M174" s="34">
        <v>-102972.26586009889</v>
      </c>
      <c r="N174" s="34">
        <v>-26196.48</v>
      </c>
      <c r="O174" s="449">
        <v>228221.41507628036</v>
      </c>
      <c r="P174" s="449">
        <v>1784.4605498212331</v>
      </c>
      <c r="Q174" s="251">
        <f>SUM(LisäyksetVähennykset[[#This Row],[Kuntien yhdistymisavustus (-0,98 €/as)]:[TE25: Uudistuksen rahoituksen siirtymäajan porrastus (25 % kustannusperusteinen / 75 % vos-kriteerit)]])</f>
        <v>-2092536.5418769256</v>
      </c>
      <c r="R174" s="112"/>
    </row>
    <row r="175" spans="1:18" s="45" customFormat="1" x14ac:dyDescent="0.25">
      <c r="A175" s="239">
        <v>564</v>
      </c>
      <c r="B175" s="239" t="s">
        <v>182</v>
      </c>
      <c r="C175" s="326">
        <v>-211828.96</v>
      </c>
      <c r="D175" s="121">
        <v>-384750.56</v>
      </c>
      <c r="E175" s="121">
        <v>-211828.96</v>
      </c>
      <c r="F175" s="121">
        <v>-2161.52</v>
      </c>
      <c r="G175" s="121">
        <v>-3774013.9200000004</v>
      </c>
      <c r="H175" s="121">
        <v>-12107882.0526</v>
      </c>
      <c r="I175" s="121">
        <v>-14761047.961879341</v>
      </c>
      <c r="J175" s="34">
        <v>-895420.31931349437</v>
      </c>
      <c r="K175" s="34">
        <v>-6441329.6000000006</v>
      </c>
      <c r="L175" s="34">
        <v>-2468455.84</v>
      </c>
      <c r="M175" s="34">
        <v>-2673674.1091892486</v>
      </c>
      <c r="N175" s="34">
        <v>-819216.08</v>
      </c>
      <c r="O175" s="449">
        <v>7460840.1531818509</v>
      </c>
      <c r="P175" s="449">
        <v>-24603.190916323103</v>
      </c>
      <c r="Q175" s="251">
        <f>SUM(LisäyksetVähennykset[[#This Row],[Kuntien yhdistymisavustus (-0,98 €/as)]:[TE25: Uudistuksen rahoituksen siirtymäajan porrastus (25 % kustannusperusteinen / 75 % vos-kriteerit)]])</f>
        <v>-37315372.920716554</v>
      </c>
      <c r="R175" s="112"/>
    </row>
    <row r="176" spans="1:18" s="45" customFormat="1" x14ac:dyDescent="0.25">
      <c r="A176" s="239">
        <v>576</v>
      </c>
      <c r="B176" s="239" t="s">
        <v>183</v>
      </c>
      <c r="C176" s="326">
        <v>-2622.48</v>
      </c>
      <c r="D176" s="121">
        <v>-4763.28</v>
      </c>
      <c r="E176" s="121">
        <v>-2622.48</v>
      </c>
      <c r="F176" s="121">
        <v>-26.76</v>
      </c>
      <c r="G176" s="121">
        <v>-46722.96</v>
      </c>
      <c r="H176" s="121">
        <v>-82653.89</v>
      </c>
      <c r="I176" s="121">
        <v>361001.78521974734</v>
      </c>
      <c r="J176" s="34">
        <v>270715.78694807622</v>
      </c>
      <c r="K176" s="34">
        <v>-79744.800000000003</v>
      </c>
      <c r="L176" s="34">
        <v>-30559.919999999998</v>
      </c>
      <c r="M176" s="34">
        <v>-31320.383361031218</v>
      </c>
      <c r="N176" s="34">
        <v>-10142.040000000001</v>
      </c>
      <c r="O176" s="449">
        <v>105369.78120705643</v>
      </c>
      <c r="P176" s="449">
        <v>10068.52475727359</v>
      </c>
      <c r="Q176" s="251">
        <f>SUM(LisäyksetVähennykset[[#This Row],[Kuntien yhdistymisavustus (-0,98 €/as)]:[TE25: Uudistuksen rahoituksen siirtymäajan porrastus (25 % kustannusperusteinen / 75 % vos-kriteerit)]])</f>
        <v>455976.88477112242</v>
      </c>
      <c r="R176" s="112"/>
    </row>
    <row r="177" spans="1:18" s="45" customFormat="1" x14ac:dyDescent="0.25">
      <c r="A177" s="239">
        <v>577</v>
      </c>
      <c r="B177" s="239" t="s">
        <v>184</v>
      </c>
      <c r="C177" s="326">
        <v>-10996.58</v>
      </c>
      <c r="D177" s="121">
        <v>-19973.38</v>
      </c>
      <c r="E177" s="121">
        <v>-10996.58</v>
      </c>
      <c r="F177" s="121">
        <v>-112.21000000000001</v>
      </c>
      <c r="G177" s="121">
        <v>-195918.66</v>
      </c>
      <c r="H177" s="121">
        <v>-388948.13685000001</v>
      </c>
      <c r="I177" s="121">
        <v>320052.1982920107</v>
      </c>
      <c r="J177" s="34">
        <v>-47077.109609312807</v>
      </c>
      <c r="K177" s="34">
        <v>-334385.8</v>
      </c>
      <c r="L177" s="34">
        <v>-128143.81999999999</v>
      </c>
      <c r="M177" s="34">
        <v>-215253.79004477095</v>
      </c>
      <c r="N177" s="34">
        <v>-42527.590000000004</v>
      </c>
      <c r="O177" s="449">
        <v>524145.50081178802</v>
      </c>
      <c r="P177" s="449">
        <v>-20693.199366223766</v>
      </c>
      <c r="Q177" s="251">
        <f>SUM(LisäyksetVähennykset[[#This Row],[Kuntien yhdistymisavustus (-0,98 €/as)]:[TE25: Uudistuksen rahoituksen siirtymäajan porrastus (25 % kustannusperusteinen / 75 % vos-kriteerit)]])</f>
        <v>-570829.15676650871</v>
      </c>
      <c r="R177" s="112"/>
    </row>
    <row r="178" spans="1:18" s="45" customFormat="1" x14ac:dyDescent="0.25">
      <c r="A178" s="239">
        <v>578</v>
      </c>
      <c r="B178" s="239" t="s">
        <v>185</v>
      </c>
      <c r="C178" s="326">
        <v>-2930.2</v>
      </c>
      <c r="D178" s="121">
        <v>-5322.2</v>
      </c>
      <c r="E178" s="121">
        <v>-2930.2</v>
      </c>
      <c r="F178" s="121">
        <v>-29.900000000000002</v>
      </c>
      <c r="G178" s="121">
        <v>-52205.4</v>
      </c>
      <c r="H178" s="121">
        <v>-89563.604999999996</v>
      </c>
      <c r="I178" s="121">
        <v>-339452.04647386627</v>
      </c>
      <c r="J178" s="34">
        <v>-174393.40954773722</v>
      </c>
      <c r="K178" s="34">
        <v>-89102</v>
      </c>
      <c r="L178" s="34">
        <v>-34145.800000000003</v>
      </c>
      <c r="M178" s="34">
        <v>-42251.462341787163</v>
      </c>
      <c r="N178" s="34">
        <v>-11332.1</v>
      </c>
      <c r="O178" s="449">
        <v>128364.72033847129</v>
      </c>
      <c r="P178" s="449">
        <v>43958.243775509152</v>
      </c>
      <c r="Q178" s="251">
        <f>SUM(LisäyksetVähennykset[[#This Row],[Kuntien yhdistymisavustus (-0,98 €/as)]:[TE25: Uudistuksen rahoituksen siirtymäajan porrastus (25 % kustannusperusteinen / 75 % vos-kriteerit)]])</f>
        <v>-671335.35924941034</v>
      </c>
      <c r="R178" s="112"/>
    </row>
    <row r="179" spans="1:18" s="45" customFormat="1" x14ac:dyDescent="0.25">
      <c r="A179" s="239">
        <v>580</v>
      </c>
      <c r="B179" s="239" t="s">
        <v>186</v>
      </c>
      <c r="C179" s="326">
        <v>-4214</v>
      </c>
      <c r="D179" s="121">
        <v>-7654</v>
      </c>
      <c r="E179" s="121">
        <v>-4214</v>
      </c>
      <c r="F179" s="121">
        <v>-43</v>
      </c>
      <c r="G179" s="121">
        <v>-75078</v>
      </c>
      <c r="H179" s="121">
        <v>-119319.59875</v>
      </c>
      <c r="I179" s="121">
        <v>-390449.13455856533</v>
      </c>
      <c r="J179" s="34">
        <v>-18758.14441067788</v>
      </c>
      <c r="K179" s="34">
        <v>-128140</v>
      </c>
      <c r="L179" s="34">
        <v>-49106</v>
      </c>
      <c r="M179" s="34">
        <v>-36771.046616675187</v>
      </c>
      <c r="N179" s="34">
        <v>-16297</v>
      </c>
      <c r="O179" s="449">
        <v>129207.67418923805</v>
      </c>
      <c r="P179" s="449">
        <v>22891.717449150456</v>
      </c>
      <c r="Q179" s="251">
        <f>SUM(LisäyksetVähennykset[[#This Row],[Kuntien yhdistymisavustus (-0,98 €/as)]:[TE25: Uudistuksen rahoituksen siirtymäajan porrastus (25 % kustannusperusteinen / 75 % vos-kriteerit)]])</f>
        <v>-697944.53269752976</v>
      </c>
      <c r="R179" s="112"/>
    </row>
    <row r="180" spans="1:18" s="45" customFormat="1" x14ac:dyDescent="0.25">
      <c r="A180" s="239">
        <v>581</v>
      </c>
      <c r="B180" s="239" t="s">
        <v>187</v>
      </c>
      <c r="C180" s="326">
        <v>-5947.62</v>
      </c>
      <c r="D180" s="121">
        <v>-10802.82</v>
      </c>
      <c r="E180" s="121">
        <v>-5947.62</v>
      </c>
      <c r="F180" s="121">
        <v>-60.69</v>
      </c>
      <c r="G180" s="121">
        <v>-105964.74</v>
      </c>
      <c r="H180" s="121">
        <v>-207124.56615</v>
      </c>
      <c r="I180" s="121">
        <v>-448062.98222282249</v>
      </c>
      <c r="J180" s="34">
        <v>-154338.23130788843</v>
      </c>
      <c r="K180" s="34">
        <v>-180856.2</v>
      </c>
      <c r="L180" s="34">
        <v>-69307.98</v>
      </c>
      <c r="M180" s="34">
        <v>-72797.804783940344</v>
      </c>
      <c r="N180" s="34">
        <v>-23001.51</v>
      </c>
      <c r="O180" s="449">
        <v>427869.86712929938</v>
      </c>
      <c r="P180" s="449">
        <v>45102.50518361936</v>
      </c>
      <c r="Q180" s="251">
        <f>SUM(LisäyksetVähennykset[[#This Row],[Kuntien yhdistymisavustus (-0,98 €/as)]:[TE25: Uudistuksen rahoituksen siirtymäajan porrastus (25 % kustannusperusteinen / 75 % vos-kriteerit)]])</f>
        <v>-811240.39215173258</v>
      </c>
      <c r="R180" s="112"/>
    </row>
    <row r="181" spans="1:18" s="45" customFormat="1" x14ac:dyDescent="0.25">
      <c r="A181" s="239">
        <v>583</v>
      </c>
      <c r="B181" s="239" t="s">
        <v>188</v>
      </c>
      <c r="C181" s="326">
        <v>-891.8</v>
      </c>
      <c r="D181" s="121">
        <v>-1619.8</v>
      </c>
      <c r="E181" s="121">
        <v>-891.8</v>
      </c>
      <c r="F181" s="121">
        <v>-9.1</v>
      </c>
      <c r="G181" s="121">
        <v>-15888.6</v>
      </c>
      <c r="H181" s="121">
        <v>-8209.7350000000006</v>
      </c>
      <c r="I181" s="121">
        <v>-506309.77841848164</v>
      </c>
      <c r="J181" s="34">
        <v>298553.51435366785</v>
      </c>
      <c r="K181" s="34">
        <v>-27118</v>
      </c>
      <c r="L181" s="34">
        <v>-10392.200000000001</v>
      </c>
      <c r="M181" s="34">
        <v>-12464.298736334315</v>
      </c>
      <c r="N181" s="34">
        <v>-3448.9</v>
      </c>
      <c r="O181" s="449">
        <v>27242.427337981306</v>
      </c>
      <c r="P181" s="449">
        <v>10369.390846619634</v>
      </c>
      <c r="Q181" s="251">
        <f>SUM(LisäyksetVähennykset[[#This Row],[Kuntien yhdistymisavustus (-0,98 €/as)]:[TE25: Uudistuksen rahoituksen siirtymäajan porrastus (25 % kustannusperusteinen / 75 % vos-kriteerit)]])</f>
        <v>-251078.67961654722</v>
      </c>
      <c r="R181" s="112"/>
    </row>
    <row r="182" spans="1:18" s="45" customFormat="1" x14ac:dyDescent="0.25">
      <c r="A182" s="239">
        <v>584</v>
      </c>
      <c r="B182" s="239" t="s">
        <v>189</v>
      </c>
      <c r="C182" s="326">
        <v>-2542.12</v>
      </c>
      <c r="D182" s="121">
        <v>-4617.32</v>
      </c>
      <c r="E182" s="121">
        <v>-2542.12</v>
      </c>
      <c r="F182" s="121">
        <v>-25.94</v>
      </c>
      <c r="G182" s="121">
        <v>-45291.240000000005</v>
      </c>
      <c r="H182" s="121">
        <v>-41683.550000000003</v>
      </c>
      <c r="I182" s="121">
        <v>-416187.28131920501</v>
      </c>
      <c r="J182" s="34">
        <v>-343792.98224829469</v>
      </c>
      <c r="K182" s="34">
        <v>-77301.2</v>
      </c>
      <c r="L182" s="34">
        <v>-29623.48</v>
      </c>
      <c r="M182" s="34">
        <v>-106854.01538948232</v>
      </c>
      <c r="N182" s="34">
        <v>-9831.26</v>
      </c>
      <c r="O182" s="449">
        <v>82793.226695439182</v>
      </c>
      <c r="P182" s="449">
        <v>-2687.1006297281783</v>
      </c>
      <c r="Q182" s="251">
        <f>SUM(LisäyksetVähennykset[[#This Row],[Kuntien yhdistymisavustus (-0,98 €/as)]:[TE25: Uudistuksen rahoituksen siirtymäajan porrastus (25 % kustannusperusteinen / 75 % vos-kriteerit)]])</f>
        <v>-1000186.3828912708</v>
      </c>
      <c r="R182" s="112"/>
    </row>
    <row r="183" spans="1:18" s="45" customFormat="1" x14ac:dyDescent="0.25">
      <c r="A183" s="239">
        <v>592</v>
      </c>
      <c r="B183" s="239" t="s">
        <v>190</v>
      </c>
      <c r="C183" s="326">
        <v>-3480.96</v>
      </c>
      <c r="D183" s="121">
        <v>-6322.56</v>
      </c>
      <c r="E183" s="121">
        <v>-3480.96</v>
      </c>
      <c r="F183" s="121">
        <v>-35.520000000000003</v>
      </c>
      <c r="G183" s="121">
        <v>-62017.920000000006</v>
      </c>
      <c r="H183" s="121">
        <v>-96376.125700000004</v>
      </c>
      <c r="I183" s="121">
        <v>-423633.16340313992</v>
      </c>
      <c r="J183" s="34">
        <v>-213030.98654325475</v>
      </c>
      <c r="K183" s="34">
        <v>-105849.60000000001</v>
      </c>
      <c r="L183" s="34">
        <v>-40563.839999999997</v>
      </c>
      <c r="M183" s="34">
        <v>-69696.396556842723</v>
      </c>
      <c r="N183" s="34">
        <v>-13462.08</v>
      </c>
      <c r="O183" s="449">
        <v>172390.47068399773</v>
      </c>
      <c r="P183" s="449">
        <v>19116.709107407602</v>
      </c>
      <c r="Q183" s="251">
        <f>SUM(LisäyksetVähennykset[[#This Row],[Kuntien yhdistymisavustus (-0,98 €/as)]:[TE25: Uudistuksen rahoituksen siirtymäajan porrastus (25 % kustannusperusteinen / 75 % vos-kriteerit)]])</f>
        <v>-846442.93241183204</v>
      </c>
      <c r="R183" s="112"/>
    </row>
    <row r="184" spans="1:18" s="45" customFormat="1" x14ac:dyDescent="0.25">
      <c r="A184" s="239">
        <v>593</v>
      </c>
      <c r="B184" s="239" t="s">
        <v>191</v>
      </c>
      <c r="C184" s="326">
        <v>-16834.439999999999</v>
      </c>
      <c r="D184" s="121">
        <v>-30576.84</v>
      </c>
      <c r="E184" s="121">
        <v>-16834.439999999999</v>
      </c>
      <c r="F184" s="121">
        <v>-171.78</v>
      </c>
      <c r="G184" s="121">
        <v>-299927.88</v>
      </c>
      <c r="H184" s="121">
        <v>-877571.98664999998</v>
      </c>
      <c r="I184" s="121">
        <v>-1527706.2598609906</v>
      </c>
      <c r="J184" s="34">
        <v>-1011400.3722529067</v>
      </c>
      <c r="K184" s="34">
        <v>-511904.4</v>
      </c>
      <c r="L184" s="34">
        <v>-196172.76</v>
      </c>
      <c r="M184" s="34">
        <v>-131887.93695250116</v>
      </c>
      <c r="N184" s="34">
        <v>-65104.62</v>
      </c>
      <c r="O184" s="449">
        <v>978607.24830633495</v>
      </c>
      <c r="P184" s="449">
        <v>93932.754139704572</v>
      </c>
      <c r="Q184" s="251">
        <f>SUM(LisäyksetVähennykset[[#This Row],[Kuntien yhdistymisavustus (-0,98 €/as)]:[TE25: Uudistuksen rahoituksen siirtymäajan porrastus (25 % kustannusperusteinen / 75 % vos-kriteerit)]])</f>
        <v>-3613553.7132703597</v>
      </c>
      <c r="R184" s="112"/>
    </row>
    <row r="185" spans="1:18" s="45" customFormat="1" x14ac:dyDescent="0.25">
      <c r="A185" s="239">
        <v>595</v>
      </c>
      <c r="B185" s="239" t="s">
        <v>192</v>
      </c>
      <c r="C185" s="326">
        <v>-3900.4</v>
      </c>
      <c r="D185" s="121">
        <v>-7084.4000000000005</v>
      </c>
      <c r="E185" s="121">
        <v>-3900.4</v>
      </c>
      <c r="F185" s="121">
        <v>-39.800000000000004</v>
      </c>
      <c r="G185" s="121">
        <v>-69490.8</v>
      </c>
      <c r="H185" s="121">
        <v>-151283.95499999999</v>
      </c>
      <c r="I185" s="121">
        <v>975549.52950968326</v>
      </c>
      <c r="J185" s="34">
        <v>147148.42815230164</v>
      </c>
      <c r="K185" s="34">
        <v>-118604</v>
      </c>
      <c r="L185" s="34">
        <v>-45451.6</v>
      </c>
      <c r="M185" s="34">
        <v>-101969.07893833431</v>
      </c>
      <c r="N185" s="34">
        <v>-15084.2</v>
      </c>
      <c r="O185" s="449">
        <v>118304.07205779743</v>
      </c>
      <c r="P185" s="449">
        <v>3833.3942530522036</v>
      </c>
      <c r="Q185" s="251">
        <f>SUM(LisäyksetVähennykset[[#This Row],[Kuntien yhdistymisavustus (-0,98 €/as)]:[TE25: Uudistuksen rahoituksen siirtymäajan porrastus (25 % kustannusperusteinen / 75 % vos-kriteerit)]])</f>
        <v>728026.79003450018</v>
      </c>
      <c r="R185" s="112"/>
    </row>
    <row r="186" spans="1:18" s="45" customFormat="1" x14ac:dyDescent="0.25">
      <c r="A186" s="239">
        <v>598</v>
      </c>
      <c r="B186" s="239" t="s">
        <v>193</v>
      </c>
      <c r="C186" s="326">
        <v>-19184.48</v>
      </c>
      <c r="D186" s="121">
        <v>-34845.279999999999</v>
      </c>
      <c r="E186" s="121">
        <v>-19184.48</v>
      </c>
      <c r="F186" s="121">
        <v>-195.76</v>
      </c>
      <c r="G186" s="121">
        <v>-341796.96</v>
      </c>
      <c r="H186" s="121">
        <v>-991761.26875000005</v>
      </c>
      <c r="I186" s="121">
        <v>-7083803.5477295332</v>
      </c>
      <c r="J186" s="34">
        <v>-3160404.165490109</v>
      </c>
      <c r="K186" s="34">
        <v>-583364.80000000005</v>
      </c>
      <c r="L186" s="34">
        <v>-223557.92</v>
      </c>
      <c r="M186" s="34">
        <v>-134356.1423029307</v>
      </c>
      <c r="N186" s="34">
        <v>-74193.039999999994</v>
      </c>
      <c r="O186" s="449">
        <v>1295711.6964148963</v>
      </c>
      <c r="P186" s="449">
        <v>-2631.2821882560384</v>
      </c>
      <c r="Q186" s="251">
        <f>SUM(LisäyksetVähennykset[[#This Row],[Kuntien yhdistymisavustus (-0,98 €/as)]:[TE25: Uudistuksen rahoituksen siirtymäajan porrastus (25 % kustannusperusteinen / 75 % vos-kriteerit)]])</f>
        <v>-11373567.430045933</v>
      </c>
      <c r="R186" s="112"/>
    </row>
    <row r="187" spans="1:18" s="45" customFormat="1" x14ac:dyDescent="0.25">
      <c r="A187" s="239">
        <v>599</v>
      </c>
      <c r="B187" s="239" t="s">
        <v>194</v>
      </c>
      <c r="C187" s="326">
        <v>-11001.48</v>
      </c>
      <c r="D187" s="121">
        <v>-19982.28</v>
      </c>
      <c r="E187" s="121">
        <v>-11001.48</v>
      </c>
      <c r="F187" s="121">
        <v>-112.26</v>
      </c>
      <c r="G187" s="121">
        <v>-196005.96000000002</v>
      </c>
      <c r="H187" s="121">
        <v>-94667.99295</v>
      </c>
      <c r="I187" s="121">
        <v>-1977350.292713634</v>
      </c>
      <c r="J187" s="34">
        <v>-1489301.2487139031</v>
      </c>
      <c r="K187" s="34">
        <v>-334534.8</v>
      </c>
      <c r="L187" s="34">
        <v>-128200.92</v>
      </c>
      <c r="M187" s="34">
        <v>-347017.39638335904</v>
      </c>
      <c r="N187" s="34">
        <v>-42546.54</v>
      </c>
      <c r="O187" s="449">
        <v>168692.22220505498</v>
      </c>
      <c r="P187" s="449">
        <v>-59169.521454783855</v>
      </c>
      <c r="Q187" s="251">
        <f>SUM(LisäyksetVähennykset[[#This Row],[Kuntien yhdistymisavustus (-0,98 €/as)]:[TE25: Uudistuksen rahoituksen siirtymäajan porrastus (25 % kustannusperusteinen / 75 % vos-kriteerit)]])</f>
        <v>-4542199.9500106256</v>
      </c>
      <c r="R187" s="112"/>
    </row>
    <row r="188" spans="1:18" s="45" customFormat="1" x14ac:dyDescent="0.25">
      <c r="A188" s="239">
        <v>601</v>
      </c>
      <c r="B188" s="239" t="s">
        <v>195</v>
      </c>
      <c r="C188" s="326">
        <v>-3618.16</v>
      </c>
      <c r="D188" s="121">
        <v>-6571.76</v>
      </c>
      <c r="E188" s="121">
        <v>-3618.16</v>
      </c>
      <c r="F188" s="121">
        <v>-36.92</v>
      </c>
      <c r="G188" s="121">
        <v>-64462.32</v>
      </c>
      <c r="H188" s="121">
        <v>-137131.45775</v>
      </c>
      <c r="I188" s="121">
        <v>775514.27343585633</v>
      </c>
      <c r="J188" s="34">
        <v>254593.14503591676</v>
      </c>
      <c r="K188" s="34">
        <v>-110021.6</v>
      </c>
      <c r="L188" s="34">
        <v>-42162.64</v>
      </c>
      <c r="M188" s="34">
        <v>-92414.447606367117</v>
      </c>
      <c r="N188" s="34">
        <v>-13992.68</v>
      </c>
      <c r="O188" s="449">
        <v>125951.79914684387</v>
      </c>
      <c r="P188" s="449">
        <v>55080.904271951818</v>
      </c>
      <c r="Q188" s="251">
        <f>SUM(LisäyksetVähennykset[[#This Row],[Kuntien yhdistymisavustus (-0,98 €/as)]:[TE25: Uudistuksen rahoituksen siirtymäajan porrastus (25 % kustannusperusteinen / 75 % vos-kriteerit)]])</f>
        <v>737109.97653420153</v>
      </c>
      <c r="R188" s="112"/>
    </row>
    <row r="189" spans="1:18" s="45" customFormat="1" x14ac:dyDescent="0.25">
      <c r="A189" s="239">
        <v>604</v>
      </c>
      <c r="B189" s="239" t="s">
        <v>196</v>
      </c>
      <c r="C189" s="326">
        <v>-20621.16</v>
      </c>
      <c r="D189" s="121">
        <v>-37454.76</v>
      </c>
      <c r="E189" s="121">
        <v>-20621.16</v>
      </c>
      <c r="F189" s="121">
        <v>-210.42000000000002</v>
      </c>
      <c r="G189" s="121">
        <v>-367393.32</v>
      </c>
      <c r="H189" s="121">
        <v>-764035.14575000003</v>
      </c>
      <c r="I189" s="121">
        <v>3959736.1584065026</v>
      </c>
      <c r="J189" s="34">
        <v>1119406.2255436887</v>
      </c>
      <c r="K189" s="34">
        <v>-627051.6</v>
      </c>
      <c r="L189" s="34">
        <v>-240299.63999999998</v>
      </c>
      <c r="M189" s="34">
        <v>-391620.36937629036</v>
      </c>
      <c r="N189" s="34">
        <v>-79749.180000000008</v>
      </c>
      <c r="O189" s="449">
        <v>718329.82025030383</v>
      </c>
      <c r="P189" s="449">
        <v>-87032.024337498122</v>
      </c>
      <c r="Q189" s="251">
        <f>SUM(LisäyksetVähennykset[[#This Row],[Kuntien yhdistymisavustus (-0,98 €/as)]:[TE25: Uudistuksen rahoituksen siirtymäajan porrastus (25 % kustannusperusteinen / 75 % vos-kriteerit)]])</f>
        <v>3161383.4247367061</v>
      </c>
      <c r="R189" s="112"/>
    </row>
    <row r="190" spans="1:18" s="45" customFormat="1" x14ac:dyDescent="0.25">
      <c r="A190" s="239">
        <v>607</v>
      </c>
      <c r="B190" s="239" t="s">
        <v>197</v>
      </c>
      <c r="C190" s="326">
        <v>-3919.02</v>
      </c>
      <c r="D190" s="121">
        <v>-7118.22</v>
      </c>
      <c r="E190" s="121">
        <v>-3919.02</v>
      </c>
      <c r="F190" s="121">
        <v>-39.99</v>
      </c>
      <c r="G190" s="121">
        <v>-69822.540000000008</v>
      </c>
      <c r="H190" s="121">
        <v>-131793.20000000001</v>
      </c>
      <c r="I190" s="121">
        <v>-553300.11810468417</v>
      </c>
      <c r="J190" s="34">
        <v>-25010.98642481324</v>
      </c>
      <c r="K190" s="34">
        <v>-119170.2</v>
      </c>
      <c r="L190" s="34">
        <v>-45668.58</v>
      </c>
      <c r="M190" s="34">
        <v>-69317.104593511205</v>
      </c>
      <c r="N190" s="34">
        <v>-15156.210000000001</v>
      </c>
      <c r="O190" s="449">
        <v>127735.09787476307</v>
      </c>
      <c r="P190" s="449">
        <v>41336.06794692509</v>
      </c>
      <c r="Q190" s="251">
        <f>SUM(LisäyksetVähennykset[[#This Row],[Kuntien yhdistymisavustus (-0,98 €/as)]:[TE25: Uudistuksen rahoituksen siirtymäajan porrastus (25 % kustannusperusteinen / 75 % vos-kriteerit)]])</f>
        <v>-875164.02330132038</v>
      </c>
      <c r="R190" s="112"/>
    </row>
    <row r="191" spans="1:18" s="45" customFormat="1" x14ac:dyDescent="0.25">
      <c r="A191" s="239">
        <v>608</v>
      </c>
      <c r="B191" s="239" t="s">
        <v>198</v>
      </c>
      <c r="C191" s="326">
        <v>-1892.3799999999999</v>
      </c>
      <c r="D191" s="121">
        <v>-3437.18</v>
      </c>
      <c r="E191" s="121">
        <v>-1892.3799999999999</v>
      </c>
      <c r="F191" s="121">
        <v>-19.309999999999999</v>
      </c>
      <c r="G191" s="121">
        <v>-33715.26</v>
      </c>
      <c r="H191" s="121">
        <v>-59450.44</v>
      </c>
      <c r="I191" s="121">
        <v>-196109.86067561628</v>
      </c>
      <c r="J191" s="34">
        <v>-87684.781316255656</v>
      </c>
      <c r="K191" s="34">
        <v>-57543.8</v>
      </c>
      <c r="L191" s="34">
        <v>-22052.02</v>
      </c>
      <c r="M191" s="34">
        <v>-24189.18371264368</v>
      </c>
      <c r="N191" s="34">
        <v>-7318.49</v>
      </c>
      <c r="O191" s="449">
        <v>99936.001041662501</v>
      </c>
      <c r="P191" s="449">
        <v>268.88823717738705</v>
      </c>
      <c r="Q191" s="251">
        <f>SUM(LisäyksetVähennykset[[#This Row],[Kuntien yhdistymisavustus (-0,98 €/as)]:[TE25: Uudistuksen rahoituksen siirtymäajan porrastus (25 % kustannusperusteinen / 75 % vos-kriteerit)]])</f>
        <v>-395100.19642567576</v>
      </c>
      <c r="R191" s="112"/>
    </row>
    <row r="192" spans="1:18" s="45" customFormat="1" x14ac:dyDescent="0.25">
      <c r="A192" s="239">
        <v>609</v>
      </c>
      <c r="B192" s="239" t="s">
        <v>199</v>
      </c>
      <c r="C192" s="326">
        <v>-81638.899999999994</v>
      </c>
      <c r="D192" s="121">
        <v>-148282.9</v>
      </c>
      <c r="E192" s="121">
        <v>-81638.899999999994</v>
      </c>
      <c r="F192" s="121">
        <v>-833.05000000000007</v>
      </c>
      <c r="G192" s="121">
        <v>-1454505.3</v>
      </c>
      <c r="H192" s="121">
        <v>-4770160.2378000002</v>
      </c>
      <c r="I192" s="121">
        <v>-15791580.061469169</v>
      </c>
      <c r="J192" s="34">
        <v>-2117041.6971583082</v>
      </c>
      <c r="K192" s="34">
        <v>-2482489</v>
      </c>
      <c r="L192" s="34">
        <v>-951343.1</v>
      </c>
      <c r="M192" s="34">
        <v>-459614.65548520838</v>
      </c>
      <c r="N192" s="34">
        <v>-315725.95</v>
      </c>
      <c r="O192" s="449">
        <v>4695710.6358370222</v>
      </c>
      <c r="P192" s="449">
        <v>51472.360130035784</v>
      </c>
      <c r="Q192" s="251">
        <f>SUM(LisäyksetVähennykset[[#This Row],[Kuntien yhdistymisavustus (-0,98 €/as)]:[TE25: Uudistuksen rahoituksen siirtymäajan porrastus (25 % kustannusperusteinen / 75 % vos-kriteerit)]])</f>
        <v>-23907670.75594563</v>
      </c>
      <c r="R192" s="112"/>
    </row>
    <row r="193" spans="1:18" s="45" customFormat="1" x14ac:dyDescent="0.25">
      <c r="A193" s="237">
        <v>611</v>
      </c>
      <c r="B193" s="239" t="s">
        <v>200</v>
      </c>
      <c r="C193" s="326">
        <v>-4861.78</v>
      </c>
      <c r="D193" s="121">
        <v>-8830.58</v>
      </c>
      <c r="E193" s="121">
        <v>-4861.78</v>
      </c>
      <c r="F193" s="121">
        <v>-49.61</v>
      </c>
      <c r="G193" s="121">
        <v>-86619.06</v>
      </c>
      <c r="H193" s="121">
        <v>-117371.91499999999</v>
      </c>
      <c r="I193" s="121">
        <v>516078.08943939657</v>
      </c>
      <c r="J193" s="121">
        <v>-21180.049941844718</v>
      </c>
      <c r="K193" s="121">
        <v>-147837.80000000002</v>
      </c>
      <c r="L193" s="121">
        <v>-56654.62</v>
      </c>
      <c r="M193" s="34">
        <v>-85043.805358198515</v>
      </c>
      <c r="N193" s="34">
        <v>-18802.189999999999</v>
      </c>
      <c r="O193" s="450">
        <v>79791.304038794333</v>
      </c>
      <c r="P193" s="450">
        <v>-27360.146171867033</v>
      </c>
      <c r="Q193" s="251">
        <f>SUM(LisäyksetVähennykset[[#This Row],[Kuntien yhdistymisavustus (-0,98 €/as)]:[TE25: Uudistuksen rahoituksen siirtymäajan porrastus (25 % kustannusperusteinen / 75 % vos-kriteerit)]])</f>
        <v>16396.057006280651</v>
      </c>
      <c r="R193" s="112"/>
    </row>
    <row r="194" spans="1:18" s="45" customFormat="1" x14ac:dyDescent="0.25">
      <c r="A194" s="239">
        <v>614</v>
      </c>
      <c r="B194" s="239" t="s">
        <v>201</v>
      </c>
      <c r="C194" s="326">
        <v>-2820.44</v>
      </c>
      <c r="D194" s="121">
        <v>-5122.84</v>
      </c>
      <c r="E194" s="121">
        <v>-2820.44</v>
      </c>
      <c r="F194" s="121">
        <v>-28.78</v>
      </c>
      <c r="G194" s="121">
        <v>-50249.880000000005</v>
      </c>
      <c r="H194" s="121">
        <v>-52647.794999999998</v>
      </c>
      <c r="I194" s="121">
        <v>-682283.78183482669</v>
      </c>
      <c r="J194" s="34">
        <v>-335029.07417634252</v>
      </c>
      <c r="K194" s="34">
        <v>-85764.400000000009</v>
      </c>
      <c r="L194" s="34">
        <v>-32866.76</v>
      </c>
      <c r="M194" s="34">
        <v>-60961.314150344231</v>
      </c>
      <c r="N194" s="34">
        <v>-10907.62</v>
      </c>
      <c r="O194" s="449">
        <v>171221.5391250276</v>
      </c>
      <c r="P194" s="449">
        <v>21614.413357965153</v>
      </c>
      <c r="Q194" s="251">
        <f>SUM(LisäyksetVähennykset[[#This Row],[Kuntien yhdistymisavustus (-0,98 €/as)]:[TE25: Uudistuksen rahoituksen siirtymäajan porrastus (25 % kustannusperusteinen / 75 % vos-kriteerit)]])</f>
        <v>-1128667.1726785209</v>
      </c>
      <c r="R194" s="112"/>
    </row>
    <row r="195" spans="1:18" s="45" customFormat="1" x14ac:dyDescent="0.25">
      <c r="A195" s="239">
        <v>615</v>
      </c>
      <c r="B195" s="239" t="s">
        <v>202</v>
      </c>
      <c r="C195" s="326">
        <v>-7157.92</v>
      </c>
      <c r="D195" s="121">
        <v>-13001.12</v>
      </c>
      <c r="E195" s="121">
        <v>-7157.92</v>
      </c>
      <c r="F195" s="121">
        <v>-73.040000000000006</v>
      </c>
      <c r="G195" s="121">
        <v>-127527.84000000001</v>
      </c>
      <c r="H195" s="121">
        <v>-300162.16879999998</v>
      </c>
      <c r="I195" s="121">
        <v>2046202.4918174073</v>
      </c>
      <c r="J195" s="34">
        <v>85498.070898260892</v>
      </c>
      <c r="K195" s="34">
        <v>-217659.2</v>
      </c>
      <c r="L195" s="34">
        <v>-83411.679999999993</v>
      </c>
      <c r="M195" s="34">
        <v>-322467.27784378419</v>
      </c>
      <c r="N195" s="34">
        <v>-27682.16</v>
      </c>
      <c r="O195" s="449">
        <v>361294.09643929312</v>
      </c>
      <c r="P195" s="449">
        <v>84381.456226059439</v>
      </c>
      <c r="Q195" s="251">
        <f>SUM(LisäyksetVähennykset[[#This Row],[Kuntien yhdistymisavustus (-0,98 €/as)]:[TE25: Uudistuksen rahoituksen siirtymäajan porrastus (25 % kustannusperusteinen / 75 % vos-kriteerit)]])</f>
        <v>1471075.7887372368</v>
      </c>
      <c r="R195" s="112"/>
    </row>
    <row r="196" spans="1:18" s="45" customFormat="1" x14ac:dyDescent="0.25">
      <c r="A196" s="239">
        <v>616</v>
      </c>
      <c r="B196" s="239" t="s">
        <v>203</v>
      </c>
      <c r="C196" s="326">
        <v>-1708.1399999999999</v>
      </c>
      <c r="D196" s="121">
        <v>-3102.54</v>
      </c>
      <c r="E196" s="121">
        <v>-1708.1399999999999</v>
      </c>
      <c r="F196" s="121">
        <v>-17.43</v>
      </c>
      <c r="G196" s="121">
        <v>-30432.780000000002</v>
      </c>
      <c r="H196" s="121">
        <v>-55796.11735</v>
      </c>
      <c r="I196" s="121">
        <v>-211724.65895705426</v>
      </c>
      <c r="J196" s="34">
        <v>-104253.99744696496</v>
      </c>
      <c r="K196" s="34">
        <v>-51941.4</v>
      </c>
      <c r="L196" s="34">
        <v>-19905.060000000001</v>
      </c>
      <c r="M196" s="34">
        <v>-18014.965295577789</v>
      </c>
      <c r="N196" s="34">
        <v>-6605.97</v>
      </c>
      <c r="O196" s="449">
        <v>36547.180845823896</v>
      </c>
      <c r="P196" s="449">
        <v>9834.3348876366799</v>
      </c>
      <c r="Q196" s="251">
        <f>SUM(LisäyksetVähennykset[[#This Row],[Kuntien yhdistymisavustus (-0,98 €/as)]:[TE25: Uudistuksen rahoituksen siirtymäajan porrastus (25 % kustannusperusteinen / 75 % vos-kriteerit)]])</f>
        <v>-458829.68331613636</v>
      </c>
      <c r="R196" s="112"/>
    </row>
    <row r="197" spans="1:18" s="45" customFormat="1" x14ac:dyDescent="0.25">
      <c r="A197" s="239">
        <v>619</v>
      </c>
      <c r="B197" s="239" t="s">
        <v>204</v>
      </c>
      <c r="C197" s="326">
        <v>-2554.86</v>
      </c>
      <c r="D197" s="121">
        <v>-4640.46</v>
      </c>
      <c r="E197" s="121">
        <v>-2554.86</v>
      </c>
      <c r="F197" s="121">
        <v>-26.07</v>
      </c>
      <c r="G197" s="121">
        <v>-45518.22</v>
      </c>
      <c r="H197" s="121">
        <v>-140695.67999999999</v>
      </c>
      <c r="I197" s="121">
        <v>773848.59838102816</v>
      </c>
      <c r="J197" s="34">
        <v>292994.15297621972</v>
      </c>
      <c r="K197" s="34">
        <v>-77688.600000000006</v>
      </c>
      <c r="L197" s="34">
        <v>-29771.94</v>
      </c>
      <c r="M197" s="34">
        <v>-62100.169327342141</v>
      </c>
      <c r="N197" s="34">
        <v>-9880.5300000000007</v>
      </c>
      <c r="O197" s="449">
        <v>176657.18624702407</v>
      </c>
      <c r="P197" s="449">
        <v>2381.5381782006734</v>
      </c>
      <c r="Q197" s="251">
        <f>SUM(LisäyksetVähennykset[[#This Row],[Kuntien yhdistymisavustus (-0,98 €/as)]:[TE25: Uudistuksen rahoituksen siirtymäajan porrastus (25 % kustannusperusteinen / 75 % vos-kriteerit)]])</f>
        <v>870450.0864551306</v>
      </c>
      <c r="R197" s="112"/>
    </row>
    <row r="198" spans="1:18" s="45" customFormat="1" x14ac:dyDescent="0.25">
      <c r="A198" s="239">
        <v>620</v>
      </c>
      <c r="B198" s="243" t="s">
        <v>205</v>
      </c>
      <c r="C198" s="326">
        <v>-2298.1</v>
      </c>
      <c r="D198" s="121">
        <v>-4174.1000000000004</v>
      </c>
      <c r="E198" s="121">
        <v>-2298.1</v>
      </c>
      <c r="F198" s="121">
        <v>-23.45</v>
      </c>
      <c r="G198" s="121">
        <v>-40943.700000000004</v>
      </c>
      <c r="H198" s="121">
        <v>-57280.237450000001</v>
      </c>
      <c r="I198" s="121">
        <v>280238.32780430245</v>
      </c>
      <c r="J198" s="34">
        <v>252465.82271401468</v>
      </c>
      <c r="K198" s="34">
        <v>-69881</v>
      </c>
      <c r="L198" s="34">
        <v>-26779.9</v>
      </c>
      <c r="M198" s="34">
        <v>-83279.64933196416</v>
      </c>
      <c r="N198" s="34">
        <v>-8887.5499999999993</v>
      </c>
      <c r="O198" s="449">
        <v>159119.45601182082</v>
      </c>
      <c r="P198" s="449">
        <v>29337.316027927671</v>
      </c>
      <c r="Q198" s="251">
        <f>SUM(LisäyksetVähennykset[[#This Row],[Kuntien yhdistymisavustus (-0,98 €/as)]:[TE25: Uudistuksen rahoituksen siirtymäajan porrastus (25 % kustannusperusteinen / 75 % vos-kriteerit)]])</f>
        <v>425315.1357761015</v>
      </c>
      <c r="R198" s="112"/>
    </row>
    <row r="199" spans="1:18" s="45" customFormat="1" x14ac:dyDescent="0.25">
      <c r="A199" s="239">
        <v>623</v>
      </c>
      <c r="B199" s="239" t="s">
        <v>206</v>
      </c>
      <c r="C199" s="326">
        <v>-2058.98</v>
      </c>
      <c r="D199" s="121">
        <v>-3739.78</v>
      </c>
      <c r="E199" s="121">
        <v>-2058.98</v>
      </c>
      <c r="F199" s="121">
        <v>-21.01</v>
      </c>
      <c r="G199" s="121">
        <v>-36683.46</v>
      </c>
      <c r="H199" s="121">
        <v>-52707.65</v>
      </c>
      <c r="I199" s="121">
        <v>507635.85202716128</v>
      </c>
      <c r="J199" s="34">
        <v>29567.011706293397</v>
      </c>
      <c r="K199" s="34">
        <v>-62609.8</v>
      </c>
      <c r="L199" s="34">
        <v>-23993.42</v>
      </c>
      <c r="M199" s="34">
        <v>-32269.504452821038</v>
      </c>
      <c r="N199" s="34">
        <v>-7962.79</v>
      </c>
      <c r="O199" s="449">
        <v>62975.021016002516</v>
      </c>
      <c r="P199" s="449">
        <v>-2931.0918959573391</v>
      </c>
      <c r="Q199" s="251">
        <f>SUM(LisäyksetVähennykset[[#This Row],[Kuntien yhdistymisavustus (-0,98 €/as)]:[TE25: Uudistuksen rahoituksen siirtymäajan porrastus (25 % kustannusperusteinen / 75 % vos-kriteerit)]])</f>
        <v>373141.41840067884</v>
      </c>
      <c r="R199" s="112"/>
    </row>
    <row r="200" spans="1:18" s="45" customFormat="1" x14ac:dyDescent="0.25">
      <c r="A200" s="239">
        <v>624</v>
      </c>
      <c r="B200" s="239" t="s">
        <v>207</v>
      </c>
      <c r="C200" s="326">
        <v>-4900.9799999999996</v>
      </c>
      <c r="D200" s="121">
        <v>-8901.7800000000007</v>
      </c>
      <c r="E200" s="121">
        <v>-4900.9799999999996</v>
      </c>
      <c r="F200" s="121">
        <v>-50.01</v>
      </c>
      <c r="G200" s="121">
        <v>-87317.46</v>
      </c>
      <c r="H200" s="121">
        <v>-102564.72749999999</v>
      </c>
      <c r="I200" s="121">
        <v>725888.94401539117</v>
      </c>
      <c r="J200" s="34">
        <v>630109.32615474646</v>
      </c>
      <c r="K200" s="34">
        <v>-149029.80000000002</v>
      </c>
      <c r="L200" s="34">
        <v>-57111.42</v>
      </c>
      <c r="M200" s="34">
        <v>-90450.277686247107</v>
      </c>
      <c r="N200" s="34">
        <v>-18953.79</v>
      </c>
      <c r="O200" s="449">
        <v>134712.92813885765</v>
      </c>
      <c r="P200" s="449">
        <v>7971.4632009922934</v>
      </c>
      <c r="Q200" s="251">
        <f>SUM(LisäyksetVähennykset[[#This Row],[Kuntien yhdistymisavustus (-0,98 €/as)]:[TE25: Uudistuksen rahoituksen siirtymäajan porrastus (25 % kustannusperusteinen / 75 % vos-kriteerit)]])</f>
        <v>974501.4363237404</v>
      </c>
      <c r="R200" s="112"/>
    </row>
    <row r="201" spans="1:18" s="45" customFormat="1" x14ac:dyDescent="0.25">
      <c r="A201" s="239">
        <v>625</v>
      </c>
      <c r="B201" s="239" t="s">
        <v>208</v>
      </c>
      <c r="C201" s="326">
        <v>-2916.48</v>
      </c>
      <c r="D201" s="121">
        <v>-5297.28</v>
      </c>
      <c r="E201" s="121">
        <v>-2916.48</v>
      </c>
      <c r="F201" s="121">
        <v>-29.76</v>
      </c>
      <c r="G201" s="121">
        <v>-51960.959999999999</v>
      </c>
      <c r="H201" s="121">
        <v>-66879.81</v>
      </c>
      <c r="I201" s="121">
        <v>866263.96259344369</v>
      </c>
      <c r="J201" s="34">
        <v>423052.13533208088</v>
      </c>
      <c r="K201" s="34">
        <v>-88684.800000000003</v>
      </c>
      <c r="L201" s="34">
        <v>-33985.919999999998</v>
      </c>
      <c r="M201" s="34">
        <v>-82873.219458309366</v>
      </c>
      <c r="N201" s="34">
        <v>-11279.04</v>
      </c>
      <c r="O201" s="449">
        <v>70256.306288046122</v>
      </c>
      <c r="P201" s="449">
        <v>5316.3018098563844</v>
      </c>
      <c r="Q201" s="251">
        <f>SUM(LisäyksetVähennykset[[#This Row],[Kuntien yhdistymisavustus (-0,98 €/as)]:[TE25: Uudistuksen rahoituksen siirtymäajan porrastus (25 % kustannusperusteinen / 75 % vos-kriteerit)]])</f>
        <v>1018064.9565651177</v>
      </c>
      <c r="R201" s="112"/>
    </row>
    <row r="202" spans="1:18" s="45" customFormat="1" x14ac:dyDescent="0.25">
      <c r="A202" s="239">
        <v>626</v>
      </c>
      <c r="B202" s="239" t="s">
        <v>209</v>
      </c>
      <c r="C202" s="326">
        <v>-4607.96</v>
      </c>
      <c r="D202" s="121">
        <v>-8369.56</v>
      </c>
      <c r="E202" s="121">
        <v>-4607.96</v>
      </c>
      <c r="F202" s="121">
        <v>-47.02</v>
      </c>
      <c r="G202" s="121">
        <v>-82096.92</v>
      </c>
      <c r="H202" s="121">
        <v>-165569.88500000001</v>
      </c>
      <c r="I202" s="121">
        <v>-810274.76302125945</v>
      </c>
      <c r="J202" s="34">
        <v>-512011.65792195394</v>
      </c>
      <c r="K202" s="34">
        <v>-140119.6</v>
      </c>
      <c r="L202" s="34">
        <v>-53696.84</v>
      </c>
      <c r="M202" s="34">
        <v>-80338.507229130861</v>
      </c>
      <c r="N202" s="34">
        <v>-17820.580000000002</v>
      </c>
      <c r="O202" s="449">
        <v>280330.62720259011</v>
      </c>
      <c r="P202" s="449">
        <v>18554.459413283839</v>
      </c>
      <c r="Q202" s="251">
        <f>SUM(LisäyksetVähennykset[[#This Row],[Kuntien yhdistymisavustus (-0,98 €/as)]:[TE25: Uudistuksen rahoituksen siirtymäajan porrastus (25 % kustannusperusteinen / 75 % vos-kriteerit)]])</f>
        <v>-1580676.1665564708</v>
      </c>
      <c r="R202" s="112"/>
    </row>
    <row r="203" spans="1:18" s="45" customFormat="1" x14ac:dyDescent="0.25">
      <c r="A203" s="239">
        <v>630</v>
      </c>
      <c r="B203" s="239" t="s">
        <v>210</v>
      </c>
      <c r="C203" s="326">
        <v>-1608.18</v>
      </c>
      <c r="D203" s="121">
        <v>-2920.98</v>
      </c>
      <c r="E203" s="121">
        <v>-1608.18</v>
      </c>
      <c r="F203" s="121">
        <v>-16.41</v>
      </c>
      <c r="G203" s="121">
        <v>-28651.86</v>
      </c>
      <c r="H203" s="121">
        <v>-15786.19</v>
      </c>
      <c r="I203" s="121">
        <v>-212876.4904722666</v>
      </c>
      <c r="J203" s="34">
        <v>-314998.46195164818</v>
      </c>
      <c r="K203" s="34">
        <v>-48901.8</v>
      </c>
      <c r="L203" s="34">
        <v>-18740.22</v>
      </c>
      <c r="M203" s="34">
        <v>-66059.233187252248</v>
      </c>
      <c r="N203" s="34">
        <v>-6219.39</v>
      </c>
      <c r="O203" s="449">
        <v>32217.877101606398</v>
      </c>
      <c r="P203" s="449">
        <v>-12490.577117760069</v>
      </c>
      <c r="Q203" s="251">
        <f>SUM(LisäyksetVähennykset[[#This Row],[Kuntien yhdistymisavustus (-0,98 €/as)]:[TE25: Uudistuksen rahoituksen siirtymäajan porrastus (25 % kustannusperusteinen / 75 % vos-kriteerit)]])</f>
        <v>-698660.09562732081</v>
      </c>
      <c r="R203" s="112"/>
    </row>
    <row r="204" spans="1:18" s="45" customFormat="1" x14ac:dyDescent="0.25">
      <c r="A204" s="239">
        <v>631</v>
      </c>
      <c r="B204" s="239" t="s">
        <v>211</v>
      </c>
      <c r="C204" s="326">
        <v>-1880.62</v>
      </c>
      <c r="D204" s="121">
        <v>-3415.82</v>
      </c>
      <c r="E204" s="121">
        <v>-1880.62</v>
      </c>
      <c r="F204" s="121">
        <v>-19.190000000000001</v>
      </c>
      <c r="G204" s="121">
        <v>-33505.740000000005</v>
      </c>
      <c r="H204" s="121">
        <v>-29106.74</v>
      </c>
      <c r="I204" s="121">
        <v>142206.73888944913</v>
      </c>
      <c r="J204" s="34">
        <v>167181.63384707706</v>
      </c>
      <c r="K204" s="34">
        <v>-57186.200000000004</v>
      </c>
      <c r="L204" s="34">
        <v>-21914.98</v>
      </c>
      <c r="M204" s="34">
        <v>-31605.125240126723</v>
      </c>
      <c r="N204" s="34">
        <v>-7273.01</v>
      </c>
      <c r="O204" s="449">
        <v>80979.601978083418</v>
      </c>
      <c r="P204" s="449">
        <v>6064.0581028856323</v>
      </c>
      <c r="Q204" s="251">
        <f>SUM(LisäyksetVähennykset[[#This Row],[Kuntien yhdistymisavustus (-0,98 €/as)]:[TE25: Uudistuksen rahoituksen siirtymäajan porrastus (25 % kustannusperusteinen / 75 % vos-kriteerit)]])</f>
        <v>208643.98757736848</v>
      </c>
      <c r="R204" s="112"/>
    </row>
    <row r="205" spans="1:18" s="45" customFormat="1" x14ac:dyDescent="0.25">
      <c r="A205" s="239">
        <v>635</v>
      </c>
      <c r="B205" s="239" t="s">
        <v>212</v>
      </c>
      <c r="C205" s="326">
        <v>-6113.24</v>
      </c>
      <c r="D205" s="121">
        <v>-11103.64</v>
      </c>
      <c r="E205" s="121">
        <v>-6113.24</v>
      </c>
      <c r="F205" s="121">
        <v>-62.38</v>
      </c>
      <c r="G205" s="121">
        <v>-108915.48000000001</v>
      </c>
      <c r="H205" s="121">
        <v>-170733.4</v>
      </c>
      <c r="I205" s="121">
        <v>-114422.80464292956</v>
      </c>
      <c r="J205" s="34">
        <v>-26826.936136676995</v>
      </c>
      <c r="K205" s="34">
        <v>-185892.4</v>
      </c>
      <c r="L205" s="34">
        <v>-71237.960000000006</v>
      </c>
      <c r="M205" s="34">
        <v>-71642.600456152912</v>
      </c>
      <c r="N205" s="34">
        <v>-23642.02</v>
      </c>
      <c r="O205" s="449">
        <v>308307.01977222238</v>
      </c>
      <c r="P205" s="449">
        <v>-5329.124940788839</v>
      </c>
      <c r="Q205" s="251">
        <f>SUM(LisäyksetVähennykset[[#This Row],[Kuntien yhdistymisavustus (-0,98 €/as)]:[TE25: Uudistuksen rahoituksen siirtymäajan porrastus (25 % kustannusperusteinen / 75 % vos-kriteerit)]])</f>
        <v>-493728.2064043259</v>
      </c>
      <c r="R205" s="112"/>
    </row>
    <row r="206" spans="1:18" s="45" customFormat="1" x14ac:dyDescent="0.25">
      <c r="A206" s="239">
        <v>636</v>
      </c>
      <c r="B206" s="239" t="s">
        <v>213</v>
      </c>
      <c r="C206" s="326">
        <v>-7850.78</v>
      </c>
      <c r="D206" s="121">
        <v>-14259.58</v>
      </c>
      <c r="E206" s="121">
        <v>-7850.78</v>
      </c>
      <c r="F206" s="121">
        <v>-80.11</v>
      </c>
      <c r="G206" s="121">
        <v>-139872.06</v>
      </c>
      <c r="H206" s="121">
        <v>-272372.67249999999</v>
      </c>
      <c r="I206" s="121">
        <v>736313.75676624791</v>
      </c>
      <c r="J206" s="34">
        <v>-34464.603317861074</v>
      </c>
      <c r="K206" s="34">
        <v>-238727.80000000002</v>
      </c>
      <c r="L206" s="34">
        <v>-91485.62</v>
      </c>
      <c r="M206" s="34">
        <v>-178992.48717380987</v>
      </c>
      <c r="N206" s="34">
        <v>-30361.69</v>
      </c>
      <c r="O206" s="449">
        <v>157085.41384277394</v>
      </c>
      <c r="P206" s="449">
        <v>-8128.0716330487921</v>
      </c>
      <c r="Q206" s="251">
        <f>SUM(LisäyksetVähennykset[[#This Row],[Kuntien yhdistymisavustus (-0,98 €/as)]:[TE25: Uudistuksen rahoituksen siirtymäajan porrastus (25 % kustannusperusteinen / 75 % vos-kriteerit)]])</f>
        <v>-131047.08401569785</v>
      </c>
      <c r="R206" s="112"/>
    </row>
    <row r="207" spans="1:18" s="45" customFormat="1" x14ac:dyDescent="0.25">
      <c r="A207" s="239">
        <v>638</v>
      </c>
      <c r="B207" s="239" t="s">
        <v>214</v>
      </c>
      <c r="C207" s="326">
        <v>-50702.26</v>
      </c>
      <c r="D207" s="121">
        <v>-92091.86</v>
      </c>
      <c r="E207" s="121">
        <v>-50702.26</v>
      </c>
      <c r="F207" s="121">
        <v>-517.37</v>
      </c>
      <c r="G207" s="121">
        <v>-903328.02</v>
      </c>
      <c r="H207" s="121">
        <v>-2514323.7477000002</v>
      </c>
      <c r="I207" s="121">
        <v>14522566.989777571</v>
      </c>
      <c r="J207" s="34">
        <v>3625298.8819000069</v>
      </c>
      <c r="K207" s="34">
        <v>-1541762.6</v>
      </c>
      <c r="L207" s="34">
        <v>-590836.54</v>
      </c>
      <c r="M207" s="34">
        <v>-1012557.6628644803</v>
      </c>
      <c r="N207" s="34">
        <v>-196083.23</v>
      </c>
      <c r="O207" s="449">
        <v>1255417.5638302919</v>
      </c>
      <c r="P207" s="449">
        <v>-131280.51602300233</v>
      </c>
      <c r="Q207" s="251">
        <f>SUM(LisäyksetVähennykset[[#This Row],[Kuntien yhdistymisavustus (-0,98 €/as)]:[TE25: Uudistuksen rahoituksen siirtymäajan porrastus (25 % kustannusperusteinen / 75 % vos-kriteerit)]])</f>
        <v>12319097.368920388</v>
      </c>
      <c r="R207" s="112"/>
    </row>
    <row r="208" spans="1:18" s="45" customFormat="1" x14ac:dyDescent="0.25">
      <c r="A208" s="239">
        <v>678</v>
      </c>
      <c r="B208" s="239" t="s">
        <v>215</v>
      </c>
      <c r="C208" s="326">
        <v>-23099.579999999998</v>
      </c>
      <c r="D208" s="121">
        <v>-41956.38</v>
      </c>
      <c r="E208" s="121">
        <v>-23099.579999999998</v>
      </c>
      <c r="F208" s="121">
        <v>-235.71</v>
      </c>
      <c r="G208" s="121">
        <v>-411549.66000000003</v>
      </c>
      <c r="H208" s="121">
        <v>-1042411.5125</v>
      </c>
      <c r="I208" s="121">
        <v>1514748.4909656369</v>
      </c>
      <c r="J208" s="34">
        <v>-101749.61928757292</v>
      </c>
      <c r="K208" s="34">
        <v>-702415.8</v>
      </c>
      <c r="L208" s="34">
        <v>-269180.82</v>
      </c>
      <c r="M208" s="34">
        <v>-304968.84370766289</v>
      </c>
      <c r="N208" s="34">
        <v>-89334.09</v>
      </c>
      <c r="O208" s="449">
        <v>1020494.7637855788</v>
      </c>
      <c r="P208" s="449">
        <v>69601.761491568759</v>
      </c>
      <c r="Q208" s="251">
        <f>SUM(LisäyksetVähennykset[[#This Row],[Kuntien yhdistymisavustus (-0,98 €/as)]:[TE25: Uudistuksen rahoituksen siirtymäajan porrastus (25 % kustannusperusteinen / 75 % vos-kriteerit)]])</f>
        <v>-405156.57925245143</v>
      </c>
      <c r="R208" s="112"/>
    </row>
    <row r="209" spans="1:18" s="45" customFormat="1" x14ac:dyDescent="0.25">
      <c r="A209" s="239">
        <v>680</v>
      </c>
      <c r="B209" s="239" t="s">
        <v>216</v>
      </c>
      <c r="C209" s="326">
        <v>-25223.239999999998</v>
      </c>
      <c r="D209" s="121">
        <v>-45813.64</v>
      </c>
      <c r="E209" s="121">
        <v>-25223.239999999998</v>
      </c>
      <c r="F209" s="121">
        <v>-257.38</v>
      </c>
      <c r="G209" s="121">
        <v>-449385.48000000004</v>
      </c>
      <c r="H209" s="121">
        <v>-1281253.6203000001</v>
      </c>
      <c r="I209" s="121">
        <v>787177.58923664829</v>
      </c>
      <c r="J209" s="34">
        <v>-105422.63134094811</v>
      </c>
      <c r="K209" s="34">
        <v>-766992.4</v>
      </c>
      <c r="L209" s="34">
        <v>-293927.96000000002</v>
      </c>
      <c r="M209" s="34">
        <v>-332538.86727287353</v>
      </c>
      <c r="N209" s="34">
        <v>-97547.02</v>
      </c>
      <c r="O209" s="449">
        <v>1383232.4838348543</v>
      </c>
      <c r="P209" s="449">
        <v>40959.330218763091</v>
      </c>
      <c r="Q209" s="251">
        <f>SUM(LisäyksetVähennykset[[#This Row],[Kuntien yhdistymisavustus (-0,98 €/as)]:[TE25: Uudistuksen rahoituksen siirtymäajan porrastus (25 % kustannusperusteinen / 75 % vos-kriteerit)]])</f>
        <v>-1212216.075623556</v>
      </c>
      <c r="R209" s="112"/>
    </row>
    <row r="210" spans="1:18" s="45" customFormat="1" x14ac:dyDescent="0.25">
      <c r="A210" s="239">
        <v>681</v>
      </c>
      <c r="B210" s="239" t="s">
        <v>217</v>
      </c>
      <c r="C210" s="326">
        <v>-3181.08</v>
      </c>
      <c r="D210" s="121">
        <v>-5777.88</v>
      </c>
      <c r="E210" s="121">
        <v>-3181.08</v>
      </c>
      <c r="F210" s="121">
        <v>-32.46</v>
      </c>
      <c r="G210" s="121">
        <v>-56675.16</v>
      </c>
      <c r="H210" s="121">
        <v>-139423.07165</v>
      </c>
      <c r="I210" s="121">
        <v>335908.79838194582</v>
      </c>
      <c r="J210" s="34">
        <v>171972.47196929672</v>
      </c>
      <c r="K210" s="34">
        <v>-96730.8</v>
      </c>
      <c r="L210" s="34">
        <v>-37069.32</v>
      </c>
      <c r="M210" s="34">
        <v>-51602.5528406597</v>
      </c>
      <c r="N210" s="34">
        <v>-12302.34</v>
      </c>
      <c r="O210" s="449">
        <v>108726.106271461</v>
      </c>
      <c r="P210" s="449">
        <v>11340.071285300539</v>
      </c>
      <c r="Q210" s="251">
        <f>SUM(LisäyksetVähennykset[[#This Row],[Kuntien yhdistymisavustus (-0,98 €/as)]:[TE25: Uudistuksen rahoituksen siirtymäajan porrastus (25 % kustannusperusteinen / 75 % vos-kriteerit)]])</f>
        <v>221971.70341734437</v>
      </c>
      <c r="R210" s="112"/>
    </row>
    <row r="211" spans="1:18" s="45" customFormat="1" x14ac:dyDescent="0.25">
      <c r="A211" s="239">
        <v>683</v>
      </c>
      <c r="B211" s="239" t="s">
        <v>218</v>
      </c>
      <c r="C211" s="326">
        <v>-3498.6</v>
      </c>
      <c r="D211" s="121">
        <v>-6354.6</v>
      </c>
      <c r="E211" s="121">
        <v>-3498.6</v>
      </c>
      <c r="F211" s="121">
        <v>-35.700000000000003</v>
      </c>
      <c r="G211" s="121">
        <v>-62332.200000000004</v>
      </c>
      <c r="H211" s="121">
        <v>-94482.42</v>
      </c>
      <c r="I211" s="121">
        <v>-129120.03389231845</v>
      </c>
      <c r="J211" s="34">
        <v>17474.173488363282</v>
      </c>
      <c r="K211" s="34">
        <v>-106386</v>
      </c>
      <c r="L211" s="34">
        <v>-40769.4</v>
      </c>
      <c r="M211" s="34">
        <v>-175985.76506012617</v>
      </c>
      <c r="N211" s="34">
        <v>-13530.3</v>
      </c>
      <c r="O211" s="449">
        <v>173173.94264537166</v>
      </c>
      <c r="P211" s="449">
        <v>5625.5516122344416</v>
      </c>
      <c r="Q211" s="251">
        <f>SUM(LisäyksetVähennykset[[#This Row],[Kuntien yhdistymisavustus (-0,98 €/as)]:[TE25: Uudistuksen rahoituksen siirtymäajan porrastus (25 % kustannusperusteinen / 75 % vos-kriteerit)]])</f>
        <v>-439719.95120647526</v>
      </c>
      <c r="R211" s="112"/>
    </row>
    <row r="212" spans="1:18" s="45" customFormat="1" x14ac:dyDescent="0.25">
      <c r="A212" s="239">
        <v>684</v>
      </c>
      <c r="B212" s="239" t="s">
        <v>219</v>
      </c>
      <c r="C212" s="326">
        <v>-38188.639999999999</v>
      </c>
      <c r="D212" s="121">
        <v>-69363.040000000008</v>
      </c>
      <c r="E212" s="121">
        <v>-38188.639999999999</v>
      </c>
      <c r="F212" s="121">
        <v>-389.68</v>
      </c>
      <c r="G212" s="121">
        <v>-680381.28</v>
      </c>
      <c r="H212" s="121">
        <v>-1357700.6473000001</v>
      </c>
      <c r="I212" s="121">
        <v>-324383.78114465909</v>
      </c>
      <c r="J212" s="34">
        <v>-163434.24288591294</v>
      </c>
      <c r="K212" s="34">
        <v>-1161246.4000000001</v>
      </c>
      <c r="L212" s="34">
        <v>-445014.56</v>
      </c>
      <c r="M212" s="34">
        <v>-218686.37263827078</v>
      </c>
      <c r="N212" s="34">
        <v>-147688.72</v>
      </c>
      <c r="O212" s="449">
        <v>1868985.3069247869</v>
      </c>
      <c r="P212" s="449">
        <v>-25007.864675433259</v>
      </c>
      <c r="Q212" s="251">
        <f>SUM(LisäyksetVähennykset[[#This Row],[Kuntien yhdistymisavustus (-0,98 €/as)]:[TE25: Uudistuksen rahoituksen siirtymäajan porrastus (25 % kustannusperusteinen / 75 % vos-kriteerit)]])</f>
        <v>-2800688.5617194888</v>
      </c>
      <c r="R212" s="112"/>
    </row>
    <row r="213" spans="1:18" s="45" customFormat="1" x14ac:dyDescent="0.25">
      <c r="A213" s="239">
        <v>686</v>
      </c>
      <c r="B213" s="239" t="s">
        <v>220</v>
      </c>
      <c r="C213" s="326">
        <v>-2876.2999999999997</v>
      </c>
      <c r="D213" s="121">
        <v>-5224.3</v>
      </c>
      <c r="E213" s="121">
        <v>-2876.2999999999997</v>
      </c>
      <c r="F213" s="121">
        <v>-29.35</v>
      </c>
      <c r="G213" s="121">
        <v>-51245.100000000006</v>
      </c>
      <c r="H213" s="121">
        <v>-135575.57764999999</v>
      </c>
      <c r="I213" s="121">
        <v>-180845.56850963301</v>
      </c>
      <c r="J213" s="34">
        <v>-148885.25143689683</v>
      </c>
      <c r="K213" s="34">
        <v>-87463</v>
      </c>
      <c r="L213" s="34">
        <v>-33517.699999999997</v>
      </c>
      <c r="M213" s="34">
        <v>-34464.219767551658</v>
      </c>
      <c r="N213" s="34">
        <v>-11123.65</v>
      </c>
      <c r="O213" s="449">
        <v>78236.526261392122</v>
      </c>
      <c r="P213" s="449">
        <v>6290.2353738446473</v>
      </c>
      <c r="Q213" s="251">
        <f>SUM(LisäyksetVähennykset[[#This Row],[Kuntien yhdistymisavustus (-0,98 €/as)]:[TE25: Uudistuksen rahoituksen siirtymäajan porrastus (25 % kustannusperusteinen / 75 % vos-kriteerit)]])</f>
        <v>-609599.55572884472</v>
      </c>
      <c r="R213" s="112"/>
    </row>
    <row r="214" spans="1:18" s="45" customFormat="1" x14ac:dyDescent="0.25">
      <c r="A214" s="239">
        <v>687</v>
      </c>
      <c r="B214" s="239" t="s">
        <v>221</v>
      </c>
      <c r="C214" s="326">
        <v>-1384.74</v>
      </c>
      <c r="D214" s="121">
        <v>-2515.14</v>
      </c>
      <c r="E214" s="121">
        <v>-1384.74</v>
      </c>
      <c r="F214" s="121">
        <v>-14.13</v>
      </c>
      <c r="G214" s="121">
        <v>-24670.98</v>
      </c>
      <c r="H214" s="121">
        <v>-53906.577499999999</v>
      </c>
      <c r="I214" s="121">
        <v>81211.573948834237</v>
      </c>
      <c r="J214" s="34">
        <v>-50174.821617113463</v>
      </c>
      <c r="K214" s="34">
        <v>-42107.4</v>
      </c>
      <c r="L214" s="34">
        <v>-16136.46</v>
      </c>
      <c r="M214" s="34">
        <v>-30376.994993001699</v>
      </c>
      <c r="N214" s="34">
        <v>-5355.27</v>
      </c>
      <c r="O214" s="449">
        <v>94628.493958858409</v>
      </c>
      <c r="P214" s="449">
        <v>4807.5674029183901</v>
      </c>
      <c r="Q214" s="251">
        <f>SUM(LisäyksetVähennykset[[#This Row],[Kuntien yhdistymisavustus (-0,98 €/as)]:[TE25: Uudistuksen rahoituksen siirtymäajan porrastus (25 % kustannusperusteinen / 75 % vos-kriteerit)]])</f>
        <v>-47379.618799504111</v>
      </c>
      <c r="R214" s="112"/>
    </row>
    <row r="215" spans="1:18" s="45" customFormat="1" x14ac:dyDescent="0.25">
      <c r="A215" s="239">
        <v>689</v>
      </c>
      <c r="B215" s="239" t="s">
        <v>222</v>
      </c>
      <c r="C215" s="326">
        <v>-2947.84</v>
      </c>
      <c r="D215" s="121">
        <v>-5354.24</v>
      </c>
      <c r="E215" s="121">
        <v>-2947.84</v>
      </c>
      <c r="F215" s="121">
        <v>-30.080000000000002</v>
      </c>
      <c r="G215" s="121">
        <v>-52519.68</v>
      </c>
      <c r="H215" s="121">
        <v>-115370.50335</v>
      </c>
      <c r="I215" s="121">
        <v>1376801.1554838896</v>
      </c>
      <c r="J215" s="34">
        <v>788060.09474489884</v>
      </c>
      <c r="K215" s="34">
        <v>-89638.400000000009</v>
      </c>
      <c r="L215" s="34">
        <v>-34351.360000000001</v>
      </c>
      <c r="M215" s="34">
        <v>-62421.376373936306</v>
      </c>
      <c r="N215" s="34">
        <v>-11400.32</v>
      </c>
      <c r="O215" s="449">
        <v>185085.57098897052</v>
      </c>
      <c r="P215" s="449">
        <v>38819.022020347315</v>
      </c>
      <c r="Q215" s="251">
        <f>SUM(LisäyksetVähennykset[[#This Row],[Kuntien yhdistymisavustus (-0,98 €/as)]:[TE25: Uudistuksen rahoituksen siirtymäajan porrastus (25 % kustannusperusteinen / 75 % vos-kriteerit)]])</f>
        <v>2011784.2035141699</v>
      </c>
      <c r="R215" s="112"/>
    </row>
    <row r="216" spans="1:18" s="45" customFormat="1" x14ac:dyDescent="0.25">
      <c r="A216" s="239">
        <v>691</v>
      </c>
      <c r="B216" s="239" t="s">
        <v>223</v>
      </c>
      <c r="C216" s="326">
        <v>-2504.88</v>
      </c>
      <c r="D216" s="121">
        <v>-4549.68</v>
      </c>
      <c r="E216" s="121">
        <v>-2504.88</v>
      </c>
      <c r="F216" s="121">
        <v>-25.560000000000002</v>
      </c>
      <c r="G216" s="121">
        <v>-44627.76</v>
      </c>
      <c r="H216" s="121">
        <v>-44623.294999999998</v>
      </c>
      <c r="I216" s="121">
        <v>540346.54838544631</v>
      </c>
      <c r="J216" s="34">
        <v>-11141.610785612189</v>
      </c>
      <c r="K216" s="34">
        <v>-76168.800000000003</v>
      </c>
      <c r="L216" s="34">
        <v>-29189.52</v>
      </c>
      <c r="M216" s="34">
        <v>-92257.034231976373</v>
      </c>
      <c r="N216" s="34">
        <v>-9687.24</v>
      </c>
      <c r="O216" s="449">
        <v>92489.491500817981</v>
      </c>
      <c r="P216" s="449">
        <v>-1536.1586382674577</v>
      </c>
      <c r="Q216" s="251">
        <f>SUM(LisäyksetVähennykset[[#This Row],[Kuntien yhdistymisavustus (-0,98 €/as)]:[TE25: Uudistuksen rahoituksen siirtymäajan porrastus (25 % kustannusperusteinen / 75 % vos-kriteerit)]])</f>
        <v>314019.62123040832</v>
      </c>
      <c r="R216" s="112"/>
    </row>
    <row r="217" spans="1:18" s="45" customFormat="1" x14ac:dyDescent="0.25">
      <c r="A217" s="239">
        <v>694</v>
      </c>
      <c r="B217" s="239" t="s">
        <v>224</v>
      </c>
      <c r="C217" s="326">
        <v>-28070.14</v>
      </c>
      <c r="D217" s="121">
        <v>-50984.54</v>
      </c>
      <c r="E217" s="121">
        <v>-28070.14</v>
      </c>
      <c r="F217" s="121">
        <v>-286.43</v>
      </c>
      <c r="G217" s="121">
        <v>-500106.78</v>
      </c>
      <c r="H217" s="121">
        <v>-2092151.6306</v>
      </c>
      <c r="I217" s="121">
        <v>-1473514.3347520274</v>
      </c>
      <c r="J217" s="34">
        <v>-119823.03648001516</v>
      </c>
      <c r="K217" s="34">
        <v>-853561.4</v>
      </c>
      <c r="L217" s="34">
        <v>-327103.06</v>
      </c>
      <c r="M217" s="34">
        <v>-167628.67149277215</v>
      </c>
      <c r="N217" s="34">
        <v>-108556.97</v>
      </c>
      <c r="O217" s="449">
        <v>1812118.1243834731</v>
      </c>
      <c r="P217" s="449">
        <v>-66564.891824772349</v>
      </c>
      <c r="Q217" s="251">
        <f>SUM(LisäyksetVähennykset[[#This Row],[Kuntien yhdistymisavustus (-0,98 €/as)]:[TE25: Uudistuksen rahoituksen siirtymäajan porrastus (25 % kustannusperusteinen / 75 % vos-kriteerit)]])</f>
        <v>-4004303.9007661147</v>
      </c>
      <c r="R217" s="112"/>
    </row>
    <row r="218" spans="1:18" s="45" customFormat="1" x14ac:dyDescent="0.25">
      <c r="A218" s="239">
        <v>697</v>
      </c>
      <c r="B218" s="239" t="s">
        <v>225</v>
      </c>
      <c r="C218" s="326">
        <v>-1139.74</v>
      </c>
      <c r="D218" s="121">
        <v>-2070.14</v>
      </c>
      <c r="E218" s="121">
        <v>-1139.74</v>
      </c>
      <c r="F218" s="121">
        <v>-11.63</v>
      </c>
      <c r="G218" s="121">
        <v>-20305.98</v>
      </c>
      <c r="H218" s="121">
        <v>-26394.384999999998</v>
      </c>
      <c r="I218" s="121">
        <v>-129552.52919706824</v>
      </c>
      <c r="J218" s="34">
        <v>-32418.441541301858</v>
      </c>
      <c r="K218" s="34">
        <v>-34657.4</v>
      </c>
      <c r="L218" s="34">
        <v>-13281.46</v>
      </c>
      <c r="M218" s="34">
        <v>-20050.410426406026</v>
      </c>
      <c r="N218" s="34">
        <v>-4407.7700000000004</v>
      </c>
      <c r="O218" s="449">
        <v>31118.452918584284</v>
      </c>
      <c r="P218" s="449">
        <v>17702.182728296306</v>
      </c>
      <c r="Q218" s="251">
        <f>SUM(LisäyksetVähennykset[[#This Row],[Kuntien yhdistymisavustus (-0,98 €/as)]:[TE25: Uudistuksen rahoituksen siirtymäajan porrastus (25 % kustannusperusteinen / 75 % vos-kriteerit)]])</f>
        <v>-236608.99051789549</v>
      </c>
      <c r="R218" s="112"/>
    </row>
    <row r="219" spans="1:18" s="45" customFormat="1" x14ac:dyDescent="0.25">
      <c r="A219" s="239">
        <v>698</v>
      </c>
      <c r="B219" s="239" t="s">
        <v>226</v>
      </c>
      <c r="C219" s="326">
        <v>-64407.56</v>
      </c>
      <c r="D219" s="121">
        <v>-116985.16</v>
      </c>
      <c r="E219" s="121">
        <v>-64407.56</v>
      </c>
      <c r="F219" s="121">
        <v>-657.22</v>
      </c>
      <c r="G219" s="121">
        <v>-1147506.1200000001</v>
      </c>
      <c r="H219" s="121">
        <v>-3099441.6789000002</v>
      </c>
      <c r="I219" s="121">
        <v>-18170790.172582045</v>
      </c>
      <c r="J219" s="34">
        <v>-9437110.0156319514</v>
      </c>
      <c r="K219" s="34">
        <v>-1958515.6</v>
      </c>
      <c r="L219" s="34">
        <v>-750545.24</v>
      </c>
      <c r="M219" s="34">
        <v>-422859.42356142902</v>
      </c>
      <c r="N219" s="34">
        <v>-249086.38</v>
      </c>
      <c r="O219" s="449">
        <v>1850232.9212748902</v>
      </c>
      <c r="P219" s="449">
        <v>531004.30846286751</v>
      </c>
      <c r="Q219" s="251">
        <f>SUM(LisäyksetVähennykset[[#This Row],[Kuntien yhdistymisavustus (-0,98 €/as)]:[TE25: Uudistuksen rahoituksen siirtymäajan porrastus (25 % kustannusperusteinen / 75 % vos-kriteerit)]])</f>
        <v>-33101074.900937676</v>
      </c>
      <c r="R219" s="112"/>
    </row>
    <row r="220" spans="1:18" s="45" customFormat="1" x14ac:dyDescent="0.25">
      <c r="A220" s="239">
        <v>700</v>
      </c>
      <c r="B220" s="239" t="s">
        <v>227</v>
      </c>
      <c r="C220" s="326">
        <v>-4638.34</v>
      </c>
      <c r="D220" s="121">
        <v>-8424.74</v>
      </c>
      <c r="E220" s="121">
        <v>-4638.34</v>
      </c>
      <c r="F220" s="121">
        <v>-47.33</v>
      </c>
      <c r="G220" s="121">
        <v>-82638.180000000008</v>
      </c>
      <c r="H220" s="121">
        <v>-141366.1231</v>
      </c>
      <c r="I220" s="121">
        <v>262424.35537567706</v>
      </c>
      <c r="J220" s="34">
        <v>260826.14952176184</v>
      </c>
      <c r="K220" s="34">
        <v>-141043.4</v>
      </c>
      <c r="L220" s="34">
        <v>-54050.86</v>
      </c>
      <c r="M220" s="34">
        <v>-38820.714642125262</v>
      </c>
      <c r="N220" s="34">
        <v>-17938.07</v>
      </c>
      <c r="O220" s="449">
        <v>246252.03226485406</v>
      </c>
      <c r="P220" s="449">
        <v>11399.939222108427</v>
      </c>
      <c r="Q220" s="251">
        <f>SUM(LisäyksetVähennykset[[#This Row],[Kuntien yhdistymisavustus (-0,98 €/as)]:[TE25: Uudistuksen rahoituksen siirtymäajan porrastus (25 % kustannusperusteinen / 75 % vos-kriteerit)]])</f>
        <v>287296.37864227616</v>
      </c>
      <c r="R220" s="112"/>
    </row>
    <row r="221" spans="1:18" s="45" customFormat="1" x14ac:dyDescent="0.25">
      <c r="A221" s="239">
        <v>702</v>
      </c>
      <c r="B221" s="239" t="s">
        <v>228</v>
      </c>
      <c r="C221" s="326">
        <v>-3958.22</v>
      </c>
      <c r="D221" s="121">
        <v>-7189.42</v>
      </c>
      <c r="E221" s="121">
        <v>-3958.22</v>
      </c>
      <c r="F221" s="121">
        <v>-40.39</v>
      </c>
      <c r="G221" s="121">
        <v>-70520.94</v>
      </c>
      <c r="H221" s="121">
        <v>-67374.287500000006</v>
      </c>
      <c r="I221" s="121">
        <v>631630.07506514434</v>
      </c>
      <c r="J221" s="34">
        <v>21525.020684865212</v>
      </c>
      <c r="K221" s="34">
        <v>-120362.2</v>
      </c>
      <c r="L221" s="34">
        <v>-46125.38</v>
      </c>
      <c r="M221" s="34">
        <v>-57248.420630866203</v>
      </c>
      <c r="N221" s="34">
        <v>-15307.81</v>
      </c>
      <c r="O221" s="449">
        <v>241073.09003501321</v>
      </c>
      <c r="P221" s="449">
        <v>25398.7144483554</v>
      </c>
      <c r="Q221" s="251">
        <f>SUM(LisäyksetVähennykset[[#This Row],[Kuntien yhdistymisavustus (-0,98 €/as)]:[TE25: Uudistuksen rahoituksen siirtymäajan porrastus (25 % kustannusperusteinen / 75 % vos-kriteerit)]])</f>
        <v>527541.61210251192</v>
      </c>
      <c r="R221" s="112"/>
    </row>
    <row r="222" spans="1:18" s="45" customFormat="1" x14ac:dyDescent="0.25">
      <c r="A222" s="239">
        <v>704</v>
      </c>
      <c r="B222" s="239" t="s">
        <v>229</v>
      </c>
      <c r="C222" s="326">
        <v>-6289.64</v>
      </c>
      <c r="D222" s="121">
        <v>-11424.04</v>
      </c>
      <c r="E222" s="121">
        <v>-6289.64</v>
      </c>
      <c r="F222" s="121">
        <v>-64.180000000000007</v>
      </c>
      <c r="G222" s="121">
        <v>-112058.28</v>
      </c>
      <c r="H222" s="121">
        <v>-51102.79</v>
      </c>
      <c r="I222" s="121">
        <v>919069.55215610692</v>
      </c>
      <c r="J222" s="34">
        <v>-27169.299745794822</v>
      </c>
      <c r="K222" s="34">
        <v>-191256.4</v>
      </c>
      <c r="L222" s="34">
        <v>-73293.56</v>
      </c>
      <c r="M222" s="34">
        <v>-132602.67419881749</v>
      </c>
      <c r="N222" s="34">
        <v>-24324.22</v>
      </c>
      <c r="O222" s="449">
        <v>104677.6286543271</v>
      </c>
      <c r="P222" s="449">
        <v>-22632.097689610542</v>
      </c>
      <c r="Q222" s="251">
        <f>SUM(LisäyksetVähennykset[[#This Row],[Kuntien yhdistymisavustus (-0,98 €/as)]:[TE25: Uudistuksen rahoituksen siirtymäajan porrastus (25 % kustannusperusteinen / 75 % vos-kriteerit)]])</f>
        <v>365240.35917621118</v>
      </c>
      <c r="R222" s="112"/>
    </row>
    <row r="223" spans="1:18" s="45" customFormat="1" x14ac:dyDescent="0.25">
      <c r="A223" s="239">
        <v>707</v>
      </c>
      <c r="B223" s="239" t="s">
        <v>230</v>
      </c>
      <c r="C223" s="326">
        <v>-1843.3799999999999</v>
      </c>
      <c r="D223" s="121">
        <v>-3348.18</v>
      </c>
      <c r="E223" s="121">
        <v>-1843.3799999999999</v>
      </c>
      <c r="F223" s="121">
        <v>-18.809999999999999</v>
      </c>
      <c r="G223" s="121">
        <v>-32842.26</v>
      </c>
      <c r="H223" s="121">
        <v>-45575.885000000002</v>
      </c>
      <c r="I223" s="121">
        <v>-212619.09718746648</v>
      </c>
      <c r="J223" s="34">
        <v>-8284.3539984066356</v>
      </c>
      <c r="K223" s="34">
        <v>-56053.8</v>
      </c>
      <c r="L223" s="34">
        <v>-21481.02</v>
      </c>
      <c r="M223" s="34">
        <v>-21886.953712913884</v>
      </c>
      <c r="N223" s="34">
        <v>-7128.99</v>
      </c>
      <c r="O223" s="449">
        <v>120962.63307402789</v>
      </c>
      <c r="P223" s="449">
        <v>46207.386825251313</v>
      </c>
      <c r="Q223" s="251">
        <f>SUM(LisäyksetVähennykset[[#This Row],[Kuntien yhdistymisavustus (-0,98 €/as)]:[TE25: Uudistuksen rahoituksen siirtymäajan porrastus (25 % kustannusperusteinen / 75 % vos-kriteerit)]])</f>
        <v>-245756.08999950779</v>
      </c>
      <c r="R223" s="112"/>
    </row>
    <row r="224" spans="1:18" s="45" customFormat="1" x14ac:dyDescent="0.25">
      <c r="A224" s="239">
        <v>710</v>
      </c>
      <c r="B224" s="239" t="s">
        <v>231</v>
      </c>
      <c r="C224" s="326">
        <v>-26495.279999999999</v>
      </c>
      <c r="D224" s="121">
        <v>-48124.08</v>
      </c>
      <c r="E224" s="121">
        <v>-26495.279999999999</v>
      </c>
      <c r="F224" s="121">
        <v>-270.36</v>
      </c>
      <c r="G224" s="121">
        <v>-472048.56</v>
      </c>
      <c r="H224" s="121">
        <v>-1124453.5266</v>
      </c>
      <c r="I224" s="121">
        <v>-2352267.1041067266</v>
      </c>
      <c r="J224" s="34">
        <v>-115414.57667372019</v>
      </c>
      <c r="K224" s="34">
        <v>-805672.8</v>
      </c>
      <c r="L224" s="34">
        <v>-308751.12</v>
      </c>
      <c r="M224" s="34">
        <v>-358589.08192214888</v>
      </c>
      <c r="N224" s="34">
        <v>-102466.44</v>
      </c>
      <c r="O224" s="449">
        <v>654281.92265551211</v>
      </c>
      <c r="P224" s="449">
        <v>-46657.951515871333</v>
      </c>
      <c r="Q224" s="251">
        <f>SUM(LisäyksetVähennykset[[#This Row],[Kuntien yhdistymisavustus (-0,98 €/as)]:[TE25: Uudistuksen rahoituksen siirtymäajan porrastus (25 % kustannusperusteinen / 75 % vos-kriteerit)]])</f>
        <v>-5133424.2381629562</v>
      </c>
      <c r="R224" s="112"/>
    </row>
    <row r="225" spans="1:18" s="45" customFormat="1" x14ac:dyDescent="0.25">
      <c r="A225" s="239">
        <v>729</v>
      </c>
      <c r="B225" s="239" t="s">
        <v>232</v>
      </c>
      <c r="C225" s="326">
        <v>-8680.84</v>
      </c>
      <c r="D225" s="121">
        <v>-15767.24</v>
      </c>
      <c r="E225" s="121">
        <v>-8680.84</v>
      </c>
      <c r="F225" s="121">
        <v>-88.58</v>
      </c>
      <c r="G225" s="121">
        <v>-154660.68</v>
      </c>
      <c r="H225" s="121">
        <v>-346728.1876</v>
      </c>
      <c r="I225" s="121">
        <v>-506507.40780627506</v>
      </c>
      <c r="J225" s="34">
        <v>-37934.73323249977</v>
      </c>
      <c r="K225" s="34">
        <v>-263968.40000000002</v>
      </c>
      <c r="L225" s="34">
        <v>-101158.36</v>
      </c>
      <c r="M225" s="34">
        <v>-134421.30710752041</v>
      </c>
      <c r="N225" s="34">
        <v>-33571.82</v>
      </c>
      <c r="O225" s="449">
        <v>569654.39742835204</v>
      </c>
      <c r="P225" s="449">
        <v>66462.835069426976</v>
      </c>
      <c r="Q225" s="251">
        <f>SUM(LisäyksetVähennykset[[#This Row],[Kuntien yhdistymisavustus (-0,98 €/as)]:[TE25: Uudistuksen rahoituksen siirtymäajan porrastus (25 % kustannusperusteinen / 75 % vos-kriteerit)]])</f>
        <v>-976051.16324851662</v>
      </c>
      <c r="R225" s="112"/>
    </row>
    <row r="226" spans="1:18" s="45" customFormat="1" x14ac:dyDescent="0.25">
      <c r="A226" s="239">
        <v>732</v>
      </c>
      <c r="B226" s="239" t="s">
        <v>233</v>
      </c>
      <c r="C226" s="326">
        <v>-3219.2999999999997</v>
      </c>
      <c r="D226" s="121">
        <v>-5847.3</v>
      </c>
      <c r="E226" s="121">
        <v>-3219.2999999999997</v>
      </c>
      <c r="F226" s="121">
        <v>-32.85</v>
      </c>
      <c r="G226" s="121">
        <v>-57356.100000000006</v>
      </c>
      <c r="H226" s="121">
        <v>-48746.75</v>
      </c>
      <c r="I226" s="121">
        <v>-710272.22485074052</v>
      </c>
      <c r="J226" s="34">
        <v>329216.81329518755</v>
      </c>
      <c r="K226" s="34">
        <v>-97893</v>
      </c>
      <c r="L226" s="34">
        <v>-37514.699999999997</v>
      </c>
      <c r="M226" s="34">
        <v>-85326.424381704186</v>
      </c>
      <c r="N226" s="34">
        <v>-12450.15</v>
      </c>
      <c r="O226" s="449">
        <v>161858.85386017902</v>
      </c>
      <c r="P226" s="449">
        <v>19777.607872302848</v>
      </c>
      <c r="Q226" s="251">
        <f>SUM(LisäyksetVähennykset[[#This Row],[Kuntien yhdistymisavustus (-0,98 €/as)]:[TE25: Uudistuksen rahoituksen siirtymäajan porrastus (25 % kustannusperusteinen / 75 % vos-kriteerit)]])</f>
        <v>-551024.82420477527</v>
      </c>
      <c r="R226" s="112"/>
    </row>
    <row r="227" spans="1:18" s="45" customFormat="1" x14ac:dyDescent="0.25">
      <c r="A227" s="239">
        <v>734</v>
      </c>
      <c r="B227" s="239" t="s">
        <v>234</v>
      </c>
      <c r="C227" s="326">
        <v>-49852.6</v>
      </c>
      <c r="D227" s="121">
        <v>-90548.6</v>
      </c>
      <c r="E227" s="121">
        <v>-49852.6</v>
      </c>
      <c r="F227" s="121">
        <v>-508.7</v>
      </c>
      <c r="G227" s="121">
        <v>-888190.20000000007</v>
      </c>
      <c r="H227" s="121">
        <v>-1991499.8942</v>
      </c>
      <c r="I227" s="121">
        <v>-1488226.3948632984</v>
      </c>
      <c r="J227" s="34">
        <v>-215279.08275553325</v>
      </c>
      <c r="K227" s="34">
        <v>-1515926</v>
      </c>
      <c r="L227" s="34">
        <v>-580935.4</v>
      </c>
      <c r="M227" s="34">
        <v>-599337.14532156568</v>
      </c>
      <c r="N227" s="34">
        <v>-192797.3</v>
      </c>
      <c r="O227" s="449">
        <v>2492355.0404930897</v>
      </c>
      <c r="P227" s="449">
        <v>310036.72490821057</v>
      </c>
      <c r="Q227" s="251">
        <f>SUM(LisäyksetVähennykset[[#This Row],[Kuntien yhdistymisavustus (-0,98 €/as)]:[TE25: Uudistuksen rahoituksen siirtymäajan porrastus (25 % kustannusperusteinen / 75 % vos-kriteerit)]])</f>
        <v>-4860562.1517390972</v>
      </c>
      <c r="R227" s="112"/>
    </row>
    <row r="228" spans="1:18" s="45" customFormat="1" x14ac:dyDescent="0.25">
      <c r="A228" s="239">
        <v>738</v>
      </c>
      <c r="B228" s="239" t="s">
        <v>235</v>
      </c>
      <c r="C228" s="326">
        <v>-2905.7</v>
      </c>
      <c r="D228" s="121">
        <v>-5277.7</v>
      </c>
      <c r="E228" s="121">
        <v>-2905.7</v>
      </c>
      <c r="F228" s="121">
        <v>-29.650000000000002</v>
      </c>
      <c r="G228" s="121">
        <v>-51768.9</v>
      </c>
      <c r="H228" s="121">
        <v>-63383.27605</v>
      </c>
      <c r="I228" s="121">
        <v>97268.16018971859</v>
      </c>
      <c r="J228" s="34">
        <v>-12329.316639465385</v>
      </c>
      <c r="K228" s="34">
        <v>-88357</v>
      </c>
      <c r="L228" s="34">
        <v>-33860.300000000003</v>
      </c>
      <c r="M228" s="34">
        <v>-46394.52253953625</v>
      </c>
      <c r="N228" s="34">
        <v>-11237.35</v>
      </c>
      <c r="O228" s="449">
        <v>122005.45896755312</v>
      </c>
      <c r="P228" s="449">
        <v>-2279.0718696447584</v>
      </c>
      <c r="Q228" s="251">
        <f>SUM(LisäyksetVähennykset[[#This Row],[Kuntien yhdistymisavustus (-0,98 €/as)]:[TE25: Uudistuksen rahoituksen siirtymäajan porrastus (25 % kustannusperusteinen / 75 % vos-kriteerit)]])</f>
        <v>-101454.86794137469</v>
      </c>
      <c r="R228" s="112"/>
    </row>
    <row r="229" spans="1:18" s="45" customFormat="1" x14ac:dyDescent="0.25">
      <c r="A229" s="239">
        <v>739</v>
      </c>
      <c r="B229" s="239" t="s">
        <v>236</v>
      </c>
      <c r="C229" s="326">
        <v>-3124.24</v>
      </c>
      <c r="D229" s="121">
        <v>-5674.64</v>
      </c>
      <c r="E229" s="121">
        <v>-3124.24</v>
      </c>
      <c r="F229" s="121">
        <v>-31.88</v>
      </c>
      <c r="G229" s="121">
        <v>-55662.48</v>
      </c>
      <c r="H229" s="121">
        <v>-109801.49800000001</v>
      </c>
      <c r="I229" s="121">
        <v>1181236.7453195436</v>
      </c>
      <c r="J229" s="34">
        <v>857502.47338241234</v>
      </c>
      <c r="K229" s="34">
        <v>-95002.400000000009</v>
      </c>
      <c r="L229" s="34">
        <v>-36406.959999999999</v>
      </c>
      <c r="M229" s="34">
        <v>-68981.905677103059</v>
      </c>
      <c r="N229" s="34">
        <v>-12082.52</v>
      </c>
      <c r="O229" s="449">
        <v>109501.78704697412</v>
      </c>
      <c r="P229" s="449">
        <v>12224.123274138728</v>
      </c>
      <c r="Q229" s="251">
        <f>SUM(LisäyksetVähennykset[[#This Row],[Kuntien yhdistymisavustus (-0,98 €/as)]:[TE25: Uudistuksen rahoituksen siirtymäajan porrastus (25 % kustannusperusteinen / 75 % vos-kriteerit)]])</f>
        <v>1770572.3653459658</v>
      </c>
      <c r="R229" s="112"/>
    </row>
    <row r="230" spans="1:18" s="45" customFormat="1" x14ac:dyDescent="0.25">
      <c r="A230" s="239">
        <v>740</v>
      </c>
      <c r="B230" s="239" t="s">
        <v>237</v>
      </c>
      <c r="C230" s="326">
        <v>-30830.799999999999</v>
      </c>
      <c r="D230" s="121">
        <v>-55998.8</v>
      </c>
      <c r="E230" s="121">
        <v>-30830.799999999999</v>
      </c>
      <c r="F230" s="121">
        <v>-314.60000000000002</v>
      </c>
      <c r="G230" s="121">
        <v>-549291.6</v>
      </c>
      <c r="H230" s="121">
        <v>-1744776.4281500001</v>
      </c>
      <c r="I230" s="121">
        <v>-5483952.9192687627</v>
      </c>
      <c r="J230" s="34">
        <v>-922157.87701801397</v>
      </c>
      <c r="K230" s="34">
        <v>-937508</v>
      </c>
      <c r="L230" s="34">
        <v>-359273.2</v>
      </c>
      <c r="M230" s="34">
        <v>-81339.733622361833</v>
      </c>
      <c r="N230" s="34">
        <v>-119233.4</v>
      </c>
      <c r="O230" s="449">
        <v>1716286.0343112592</v>
      </c>
      <c r="P230" s="449">
        <v>116963.26601474569</v>
      </c>
      <c r="Q230" s="251">
        <f>SUM(LisäyksetVähennykset[[#This Row],[Kuntien yhdistymisavustus (-0,98 €/as)]:[TE25: Uudistuksen rahoituksen siirtymäajan porrastus (25 % kustannusperusteinen / 75 % vos-kriteerit)]])</f>
        <v>-8482258.8577331323</v>
      </c>
      <c r="R230" s="112"/>
    </row>
    <row r="231" spans="1:18" s="45" customFormat="1" x14ac:dyDescent="0.25">
      <c r="A231" s="239">
        <v>742</v>
      </c>
      <c r="B231" s="239" t="s">
        <v>238</v>
      </c>
      <c r="C231" s="326">
        <v>-944.72</v>
      </c>
      <c r="D231" s="121">
        <v>-1715.92</v>
      </c>
      <c r="E231" s="121">
        <v>-944.72</v>
      </c>
      <c r="F231" s="121">
        <v>-9.64</v>
      </c>
      <c r="G231" s="121">
        <v>-16831.440000000002</v>
      </c>
      <c r="H231" s="121">
        <v>-23279.4</v>
      </c>
      <c r="I231" s="121">
        <v>-3069.3803781253428</v>
      </c>
      <c r="J231" s="34">
        <v>175807.06339282446</v>
      </c>
      <c r="K231" s="34">
        <v>-28727.200000000001</v>
      </c>
      <c r="L231" s="34">
        <v>-11008.88</v>
      </c>
      <c r="M231" s="34">
        <v>-28672.067068352117</v>
      </c>
      <c r="N231" s="34">
        <v>-3653.56</v>
      </c>
      <c r="O231" s="449">
        <v>69020.326418453813</v>
      </c>
      <c r="P231" s="449">
        <v>16381.857802579278</v>
      </c>
      <c r="Q231" s="251">
        <f>SUM(LisäyksetVähennykset[[#This Row],[Kuntien yhdistymisavustus (-0,98 €/as)]:[TE25: Uudistuksen rahoituksen siirtymäajan porrastus (25 % kustannusperusteinen / 75 % vos-kriteerit)]])</f>
        <v>142352.32016738009</v>
      </c>
      <c r="R231" s="112"/>
    </row>
    <row r="232" spans="1:18" s="45" customFormat="1" x14ac:dyDescent="0.25">
      <c r="A232" s="239">
        <v>743</v>
      </c>
      <c r="B232" s="239" t="s">
        <v>239</v>
      </c>
      <c r="C232" s="326">
        <v>-65278.78</v>
      </c>
      <c r="D232" s="121">
        <v>-118567.58</v>
      </c>
      <c r="E232" s="121">
        <v>-65278.78</v>
      </c>
      <c r="F232" s="121">
        <v>-666.11</v>
      </c>
      <c r="G232" s="121">
        <v>-1163028.06</v>
      </c>
      <c r="H232" s="121">
        <v>-3256405.2033000002</v>
      </c>
      <c r="I232" s="121">
        <v>-8531579.612140391</v>
      </c>
      <c r="J232" s="34">
        <v>-2346085.3484222279</v>
      </c>
      <c r="K232" s="34">
        <v>-1985007.8</v>
      </c>
      <c r="L232" s="34">
        <v>-760697.62</v>
      </c>
      <c r="M232" s="34">
        <v>-677907.49557576526</v>
      </c>
      <c r="N232" s="34">
        <v>-252455.69</v>
      </c>
      <c r="O232" s="449">
        <v>2348341.8496672735</v>
      </c>
      <c r="P232" s="449">
        <v>45696.67879782035</v>
      </c>
      <c r="Q232" s="251">
        <f>SUM(LisäyksetVähennykset[[#This Row],[Kuntien yhdistymisavustus (-0,98 €/as)]:[TE25: Uudistuksen rahoituksen siirtymäajan porrastus (25 % kustannusperusteinen / 75 % vos-kriteerit)]])</f>
        <v>-16828919.550973296</v>
      </c>
      <c r="R232" s="112"/>
    </row>
    <row r="233" spans="1:18" s="45" customFormat="1" x14ac:dyDescent="0.25">
      <c r="A233" s="239">
        <v>746</v>
      </c>
      <c r="B233" s="239" t="s">
        <v>240</v>
      </c>
      <c r="C233" s="326">
        <v>-4510.9399999999996</v>
      </c>
      <c r="D233" s="121">
        <v>-8193.34</v>
      </c>
      <c r="E233" s="121">
        <v>-4510.9399999999996</v>
      </c>
      <c r="F233" s="121">
        <v>-46.03</v>
      </c>
      <c r="G233" s="121">
        <v>-80368.38</v>
      </c>
      <c r="H233" s="121">
        <v>-147822.465</v>
      </c>
      <c r="I233" s="121">
        <v>-148717.32408441388</v>
      </c>
      <c r="J233" s="34">
        <v>-465453.84852149873</v>
      </c>
      <c r="K233" s="34">
        <v>-137169.4</v>
      </c>
      <c r="L233" s="34">
        <v>-52566.26</v>
      </c>
      <c r="M233" s="34">
        <v>-156288.95605240896</v>
      </c>
      <c r="N233" s="34">
        <v>-17445.37</v>
      </c>
      <c r="O233" s="449">
        <v>117042.39976614976</v>
      </c>
      <c r="P233" s="449">
        <v>-32151.368029413417</v>
      </c>
      <c r="Q233" s="251">
        <f>SUM(LisäyksetVähennykset[[#This Row],[Kuntien yhdistymisavustus (-0,98 €/as)]:[TE25: Uudistuksen rahoituksen siirtymäajan porrastus (25 % kustannusperusteinen / 75 % vos-kriteerit)]])</f>
        <v>-1138202.2219215855</v>
      </c>
      <c r="R233" s="112"/>
    </row>
    <row r="234" spans="1:18" s="45" customFormat="1" x14ac:dyDescent="0.25">
      <c r="A234" s="239">
        <v>747</v>
      </c>
      <c r="B234" s="239" t="s">
        <v>241</v>
      </c>
      <c r="C234" s="326">
        <v>-1238.72</v>
      </c>
      <c r="D234" s="121">
        <v>-2249.92</v>
      </c>
      <c r="E234" s="121">
        <v>-1238.72</v>
      </c>
      <c r="F234" s="121">
        <v>-12.64</v>
      </c>
      <c r="G234" s="121">
        <v>-22069.440000000002</v>
      </c>
      <c r="H234" s="121">
        <v>-21813.5</v>
      </c>
      <c r="I234" s="121">
        <v>363573.27875279542</v>
      </c>
      <c r="J234" s="34">
        <v>238578.81171861166</v>
      </c>
      <c r="K234" s="34">
        <v>-37667.200000000004</v>
      </c>
      <c r="L234" s="34">
        <v>-14434.88</v>
      </c>
      <c r="M234" s="34">
        <v>-34248.116289837497</v>
      </c>
      <c r="N234" s="34">
        <v>-4790.5600000000004</v>
      </c>
      <c r="O234" s="449">
        <v>117217.8489052419</v>
      </c>
      <c r="P234" s="449">
        <v>3964.1169567416182</v>
      </c>
      <c r="Q234" s="251">
        <f>SUM(LisäyksetVähennykset[[#This Row],[Kuntien yhdistymisavustus (-0,98 €/as)]:[TE25: Uudistuksen rahoituksen siirtymäajan porrastus (25 % kustannusperusteinen / 75 % vos-kriteerit)]])</f>
        <v>583570.36004355317</v>
      </c>
      <c r="R234" s="112"/>
    </row>
    <row r="235" spans="1:18" s="45" customFormat="1" x14ac:dyDescent="0.25">
      <c r="A235" s="239">
        <v>748</v>
      </c>
      <c r="B235" s="239" t="s">
        <v>242</v>
      </c>
      <c r="C235" s="326">
        <v>-4707.92</v>
      </c>
      <c r="D235" s="121">
        <v>-8551.1200000000008</v>
      </c>
      <c r="E235" s="121">
        <v>-4707.92</v>
      </c>
      <c r="F235" s="121">
        <v>-48.04</v>
      </c>
      <c r="G235" s="121">
        <v>-83877.840000000011</v>
      </c>
      <c r="H235" s="121">
        <v>-84669.164999999994</v>
      </c>
      <c r="I235" s="121">
        <v>-828488.94256553904</v>
      </c>
      <c r="J235" s="34">
        <v>-767458.32781066978</v>
      </c>
      <c r="K235" s="34">
        <v>-143159.20000000001</v>
      </c>
      <c r="L235" s="34">
        <v>-54861.68</v>
      </c>
      <c r="M235" s="34">
        <v>-122203.84551084085</v>
      </c>
      <c r="N235" s="34">
        <v>-18207.16</v>
      </c>
      <c r="O235" s="449">
        <v>128110.09448919812</v>
      </c>
      <c r="P235" s="449">
        <v>16044.194022714932</v>
      </c>
      <c r="Q235" s="251">
        <f>SUM(LisäyksetVähennykset[[#This Row],[Kuntien yhdistymisavustus (-0,98 €/as)]:[TE25: Uudistuksen rahoituksen siirtymäajan porrastus (25 % kustannusperusteinen / 75 % vos-kriteerit)]])</f>
        <v>-1976786.8723751365</v>
      </c>
      <c r="R235" s="112"/>
    </row>
    <row r="236" spans="1:18" s="45" customFormat="1" x14ac:dyDescent="0.25">
      <c r="A236" s="239">
        <v>749</v>
      </c>
      <c r="B236" s="239" t="s">
        <v>243</v>
      </c>
      <c r="C236" s="326">
        <v>-20843.62</v>
      </c>
      <c r="D236" s="121">
        <v>-37858.82</v>
      </c>
      <c r="E236" s="121">
        <v>-20843.62</v>
      </c>
      <c r="F236" s="121">
        <v>-212.69</v>
      </c>
      <c r="G236" s="121">
        <v>-371356.74</v>
      </c>
      <c r="H236" s="121">
        <v>-827843.76</v>
      </c>
      <c r="I236" s="121">
        <v>-1993593.6277813506</v>
      </c>
      <c r="J236" s="34">
        <v>-1614773.5081877732</v>
      </c>
      <c r="K236" s="34">
        <v>-633816.20000000007</v>
      </c>
      <c r="L236" s="34">
        <v>-242891.98</v>
      </c>
      <c r="M236" s="34">
        <v>-191753.29111022016</v>
      </c>
      <c r="N236" s="34">
        <v>-80609.509999999995</v>
      </c>
      <c r="O236" s="449">
        <v>449324.04434690671</v>
      </c>
      <c r="P236" s="449">
        <v>-89117.66255595925</v>
      </c>
      <c r="Q236" s="251">
        <f>SUM(LisäyksetVähennykset[[#This Row],[Kuntien yhdistymisavustus (-0,98 €/as)]:[TE25: Uudistuksen rahoituksen siirtymäajan porrastus (25 % kustannusperusteinen / 75 % vos-kriteerit)]])</f>
        <v>-5676190.9852883965</v>
      </c>
      <c r="R236" s="112"/>
    </row>
    <row r="237" spans="1:18" s="45" customFormat="1" x14ac:dyDescent="0.25">
      <c r="A237" s="239">
        <v>751</v>
      </c>
      <c r="B237" s="239" t="s">
        <v>244</v>
      </c>
      <c r="C237" s="326">
        <v>-2722.44</v>
      </c>
      <c r="D237" s="121">
        <v>-4944.84</v>
      </c>
      <c r="E237" s="121">
        <v>-2722.44</v>
      </c>
      <c r="F237" s="121">
        <v>-27.78</v>
      </c>
      <c r="G237" s="121">
        <v>-48503.880000000005</v>
      </c>
      <c r="H237" s="121">
        <v>-49644.065000000002</v>
      </c>
      <c r="I237" s="121">
        <v>278470.92239572416</v>
      </c>
      <c r="J237" s="34">
        <v>-12160.24819051831</v>
      </c>
      <c r="K237" s="34">
        <v>-82784.400000000009</v>
      </c>
      <c r="L237" s="34">
        <v>-31724.76</v>
      </c>
      <c r="M237" s="34">
        <v>-58850.08766063564</v>
      </c>
      <c r="N237" s="34">
        <v>-10528.62</v>
      </c>
      <c r="O237" s="449">
        <v>154249.62439920762</v>
      </c>
      <c r="P237" s="449">
        <v>20635.491850648847</v>
      </c>
      <c r="Q237" s="251">
        <f>SUM(LisäyksetVähennykset[[#This Row],[Kuntien yhdistymisavustus (-0,98 €/as)]:[TE25: Uudistuksen rahoituksen siirtymäajan porrastus (25 % kustannusperusteinen / 75 % vos-kriteerit)]])</f>
        <v>148742.47779442667</v>
      </c>
      <c r="R237" s="112"/>
    </row>
    <row r="238" spans="1:18" s="45" customFormat="1" x14ac:dyDescent="0.25">
      <c r="A238" s="239">
        <v>753</v>
      </c>
      <c r="B238" s="239" t="s">
        <v>245</v>
      </c>
      <c r="C238" s="326">
        <v>-22369.48</v>
      </c>
      <c r="D238" s="121">
        <v>-40630.28</v>
      </c>
      <c r="E238" s="121">
        <v>-22369.48</v>
      </c>
      <c r="F238" s="121">
        <v>-228.26</v>
      </c>
      <c r="G238" s="121">
        <v>-398541.96</v>
      </c>
      <c r="H238" s="121">
        <v>-798825.54029999999</v>
      </c>
      <c r="I238" s="121">
        <v>6620333.6686252933</v>
      </c>
      <c r="J238" s="34">
        <v>2833985.6721362225</v>
      </c>
      <c r="K238" s="34">
        <v>-680214.8</v>
      </c>
      <c r="L238" s="34">
        <v>-260672.92</v>
      </c>
      <c r="M238" s="34">
        <v>-494009.17833838327</v>
      </c>
      <c r="N238" s="34">
        <v>-86510.54</v>
      </c>
      <c r="O238" s="449">
        <v>341565.96070901002</v>
      </c>
      <c r="P238" s="449">
        <v>-96958.669594550505</v>
      </c>
      <c r="Q238" s="251">
        <f>SUM(LisäyksetVähennykset[[#This Row],[Kuntien yhdistymisavustus (-0,98 €/as)]:[TE25: Uudistuksen rahoituksen siirtymäajan porrastus (25 % kustannusperusteinen / 75 % vos-kriteerit)]])</f>
        <v>6894554.1932375934</v>
      </c>
      <c r="R238" s="112"/>
    </row>
    <row r="239" spans="1:18" s="45" customFormat="1" x14ac:dyDescent="0.25">
      <c r="A239" s="239">
        <v>755</v>
      </c>
      <c r="B239" s="239" t="s">
        <v>246</v>
      </c>
      <c r="C239" s="326">
        <v>-6058.36</v>
      </c>
      <c r="D239" s="121">
        <v>-11003.960000000001</v>
      </c>
      <c r="E239" s="121">
        <v>-6058.36</v>
      </c>
      <c r="F239" s="121">
        <v>-61.82</v>
      </c>
      <c r="G239" s="121">
        <v>-107937.72</v>
      </c>
      <c r="H239" s="121">
        <v>-188733.04</v>
      </c>
      <c r="I239" s="121">
        <v>948316.28074108204</v>
      </c>
      <c r="J239" s="34">
        <v>825005.51290088997</v>
      </c>
      <c r="K239" s="34">
        <v>-184223.6</v>
      </c>
      <c r="L239" s="34">
        <v>-70598.44</v>
      </c>
      <c r="M239" s="34">
        <v>-111489.65921813453</v>
      </c>
      <c r="N239" s="34">
        <v>-23429.78</v>
      </c>
      <c r="O239" s="449">
        <v>93995.482876760303</v>
      </c>
      <c r="P239" s="449">
        <v>-39786.943282015593</v>
      </c>
      <c r="Q239" s="251">
        <f>SUM(LisäyksetVähennykset[[#This Row],[Kuntien yhdistymisavustus (-0,98 €/as)]:[TE25: Uudistuksen rahoituksen siirtymäajan porrastus (25 % kustannusperusteinen / 75 % vos-kriteerit)]])</f>
        <v>1117935.5940185823</v>
      </c>
      <c r="R239" s="112"/>
    </row>
    <row r="240" spans="1:18" s="45" customFormat="1" x14ac:dyDescent="0.25">
      <c r="A240" s="239">
        <v>758</v>
      </c>
      <c r="B240" s="239" t="s">
        <v>247</v>
      </c>
      <c r="C240" s="326">
        <v>-7964.46</v>
      </c>
      <c r="D240" s="121">
        <v>-14466.06</v>
      </c>
      <c r="E240" s="121">
        <v>-7964.46</v>
      </c>
      <c r="F240" s="121">
        <v>-81.27</v>
      </c>
      <c r="G240" s="121">
        <v>-141897.42000000001</v>
      </c>
      <c r="H240" s="121">
        <v>-158945.83499999999</v>
      </c>
      <c r="I240" s="121">
        <v>-2318562.9125566757</v>
      </c>
      <c r="J240" s="34">
        <v>-668284.20715145709</v>
      </c>
      <c r="K240" s="34">
        <v>-242184.6</v>
      </c>
      <c r="L240" s="34">
        <v>-92810.34</v>
      </c>
      <c r="M240" s="34">
        <v>-113438.11177864557</v>
      </c>
      <c r="N240" s="34">
        <v>-30801.33</v>
      </c>
      <c r="O240" s="449">
        <v>288221.85638741188</v>
      </c>
      <c r="P240" s="449">
        <v>31540.650365003268</v>
      </c>
      <c r="Q240" s="251">
        <f>SUM(LisäyksetVähennykset[[#This Row],[Kuntien yhdistymisavustus (-0,98 €/as)]:[TE25: Uudistuksen rahoituksen siirtymäajan porrastus (25 % kustannusperusteinen / 75 % vos-kriteerit)]])</f>
        <v>-3477638.4997343635</v>
      </c>
      <c r="R240" s="112"/>
    </row>
    <row r="241" spans="1:18" s="45" customFormat="1" x14ac:dyDescent="0.25">
      <c r="A241" s="239">
        <v>759</v>
      </c>
      <c r="B241" s="239" t="s">
        <v>248</v>
      </c>
      <c r="C241" s="326">
        <v>-1764</v>
      </c>
      <c r="D241" s="121">
        <v>-3204</v>
      </c>
      <c r="E241" s="121">
        <v>-1764</v>
      </c>
      <c r="F241" s="121">
        <v>-18</v>
      </c>
      <c r="G241" s="121">
        <v>-31428</v>
      </c>
      <c r="H241" s="121">
        <v>-61283.360000000001</v>
      </c>
      <c r="I241" s="121">
        <v>82997.477848417751</v>
      </c>
      <c r="J241" s="34">
        <v>-81873.787123462927</v>
      </c>
      <c r="K241" s="34">
        <v>-53640</v>
      </c>
      <c r="L241" s="34">
        <v>-20556</v>
      </c>
      <c r="M241" s="34">
        <v>-38316.055742120639</v>
      </c>
      <c r="N241" s="34">
        <v>-6822</v>
      </c>
      <c r="O241" s="449">
        <v>104922.27628552589</v>
      </c>
      <c r="P241" s="449">
        <v>4993.4670267524925</v>
      </c>
      <c r="Q241" s="251">
        <f>SUM(LisäyksetVähennykset[[#This Row],[Kuntien yhdistymisavustus (-0,98 €/as)]:[TE25: Uudistuksen rahoituksen siirtymäajan porrastus (25 % kustannusperusteinen / 75 % vos-kriteerit)]])</f>
        <v>-107755.98170488741</v>
      </c>
      <c r="R241" s="112"/>
    </row>
    <row r="242" spans="1:18" s="45" customFormat="1" x14ac:dyDescent="0.25">
      <c r="A242" s="239">
        <v>761</v>
      </c>
      <c r="B242" s="239" t="s">
        <v>249</v>
      </c>
      <c r="C242" s="326">
        <v>-8260.42</v>
      </c>
      <c r="D242" s="121">
        <v>-15003.62</v>
      </c>
      <c r="E242" s="121">
        <v>-8260.42</v>
      </c>
      <c r="F242" s="121">
        <v>-84.29</v>
      </c>
      <c r="G242" s="121">
        <v>-147170.34</v>
      </c>
      <c r="H242" s="121">
        <v>-265283.42009999999</v>
      </c>
      <c r="I242" s="121">
        <v>1184243.7799134771</v>
      </c>
      <c r="J242" s="34">
        <v>394791.52716640104</v>
      </c>
      <c r="K242" s="34">
        <v>-251184.2</v>
      </c>
      <c r="L242" s="34">
        <v>-96259.18</v>
      </c>
      <c r="M242" s="34">
        <v>-147946.98697242959</v>
      </c>
      <c r="N242" s="34">
        <v>-31945.91</v>
      </c>
      <c r="O242" s="449">
        <v>338786.76433060638</v>
      </c>
      <c r="P242" s="449">
        <v>29452.898381371575</v>
      </c>
      <c r="Q242" s="251">
        <f>SUM(LisäyksetVähennykset[[#This Row],[Kuntien yhdistymisavustus (-0,98 €/as)]:[TE25: Uudistuksen rahoituksen siirtymäajan porrastus (25 % kustannusperusteinen / 75 % vos-kriteerit)]])</f>
        <v>975876.18271942646</v>
      </c>
      <c r="R242" s="112"/>
    </row>
    <row r="243" spans="1:18" s="45" customFormat="1" x14ac:dyDescent="0.25">
      <c r="A243" s="239">
        <v>762</v>
      </c>
      <c r="B243" s="239" t="s">
        <v>250</v>
      </c>
      <c r="C243" s="326">
        <v>-3498.6</v>
      </c>
      <c r="D243" s="121">
        <v>-6354.6</v>
      </c>
      <c r="E243" s="121">
        <v>-3498.6</v>
      </c>
      <c r="F243" s="121">
        <v>-35.700000000000003</v>
      </c>
      <c r="G243" s="121">
        <v>-62332.200000000004</v>
      </c>
      <c r="H243" s="121">
        <v>-124171.52</v>
      </c>
      <c r="I243" s="121">
        <v>1133334.640933282</v>
      </c>
      <c r="J243" s="34">
        <v>467342.7138801596</v>
      </c>
      <c r="K243" s="34">
        <v>-106386</v>
      </c>
      <c r="L243" s="34">
        <v>-40769.4</v>
      </c>
      <c r="M243" s="34">
        <v>-91539.911538775748</v>
      </c>
      <c r="N243" s="34">
        <v>-13530.3</v>
      </c>
      <c r="O243" s="449">
        <v>217142.2437134097</v>
      </c>
      <c r="P243" s="449">
        <v>6772.6840174753888</v>
      </c>
      <c r="Q243" s="251">
        <f>SUM(LisäyksetVähennykset[[#This Row],[Kuntien yhdistymisavustus (-0,98 €/as)]:[TE25: Uudistuksen rahoituksen siirtymäajan porrastus (25 % kustannusperusteinen / 75 % vos-kriteerit)]])</f>
        <v>1372475.451005551</v>
      </c>
      <c r="R243" s="112"/>
    </row>
    <row r="244" spans="1:18" s="45" customFormat="1" x14ac:dyDescent="0.25">
      <c r="A244" s="239">
        <v>765</v>
      </c>
      <c r="B244" s="239" t="s">
        <v>251</v>
      </c>
      <c r="C244" s="326">
        <v>-9981.2999999999993</v>
      </c>
      <c r="D244" s="121">
        <v>-18129.3</v>
      </c>
      <c r="E244" s="121">
        <v>-9981.2999999999993</v>
      </c>
      <c r="F244" s="121">
        <v>-101.85000000000001</v>
      </c>
      <c r="G244" s="121">
        <v>-177830.1</v>
      </c>
      <c r="H244" s="121">
        <v>-240537.43210000001</v>
      </c>
      <c r="I244" s="121">
        <v>-1043874.4614051267</v>
      </c>
      <c r="J244" s="34">
        <v>-43763.368009950151</v>
      </c>
      <c r="K244" s="34">
        <v>-303513</v>
      </c>
      <c r="L244" s="34">
        <v>-116312.7</v>
      </c>
      <c r="M244" s="34">
        <v>-129565.08345926179</v>
      </c>
      <c r="N244" s="34">
        <v>-38601.15</v>
      </c>
      <c r="O244" s="449">
        <v>340727.63510704495</v>
      </c>
      <c r="P244" s="449">
        <v>102247.04249372793</v>
      </c>
      <c r="Q244" s="251">
        <f>SUM(LisäyksetVähennykset[[#This Row],[Kuntien yhdistymisavustus (-0,98 €/as)]:[TE25: Uudistuksen rahoituksen siirtymäajan porrastus (25 % kustannusperusteinen / 75 % vos-kriteerit)]])</f>
        <v>-1689216.3673735657</v>
      </c>
      <c r="R244" s="112"/>
    </row>
    <row r="245" spans="1:18" s="45" customFormat="1" x14ac:dyDescent="0.25">
      <c r="A245" s="239">
        <v>768</v>
      </c>
      <c r="B245" s="239" t="s">
        <v>252</v>
      </c>
      <c r="C245" s="326">
        <v>-2313.7799999999997</v>
      </c>
      <c r="D245" s="121">
        <v>-4202.58</v>
      </c>
      <c r="E245" s="121">
        <v>-2313.7799999999997</v>
      </c>
      <c r="F245" s="121">
        <v>-23.61</v>
      </c>
      <c r="G245" s="121">
        <v>-41223.060000000005</v>
      </c>
      <c r="H245" s="121">
        <v>-105980.55499999999</v>
      </c>
      <c r="I245" s="121">
        <v>356138.01502340147</v>
      </c>
      <c r="J245" s="34">
        <v>498629.1044436068</v>
      </c>
      <c r="K245" s="34">
        <v>-70357.8</v>
      </c>
      <c r="L245" s="34">
        <v>-26962.62</v>
      </c>
      <c r="M245" s="34">
        <v>-60015.62211085474</v>
      </c>
      <c r="N245" s="34">
        <v>-8948.19</v>
      </c>
      <c r="O245" s="449">
        <v>85039.764611373394</v>
      </c>
      <c r="P245" s="449">
        <v>15530.870498171229</v>
      </c>
      <c r="Q245" s="251">
        <f>SUM(LisäyksetVähennykset[[#This Row],[Kuntien yhdistymisavustus (-0,98 €/as)]:[TE25: Uudistuksen rahoituksen siirtymäajan porrastus (25 % kustannusperusteinen / 75 % vos-kriteerit)]])</f>
        <v>632996.1574656982</v>
      </c>
      <c r="R245" s="112"/>
    </row>
    <row r="246" spans="1:18" s="45" customFormat="1" x14ac:dyDescent="0.25">
      <c r="A246" s="239">
        <v>777</v>
      </c>
      <c r="B246" s="239" t="s">
        <v>253</v>
      </c>
      <c r="C246" s="326">
        <v>-6897.24</v>
      </c>
      <c r="D246" s="121">
        <v>-12527.64</v>
      </c>
      <c r="E246" s="121">
        <v>-6897.24</v>
      </c>
      <c r="F246" s="121">
        <v>-70.38</v>
      </c>
      <c r="G246" s="121">
        <v>-122883.48000000001</v>
      </c>
      <c r="H246" s="121">
        <v>-210349.08674999999</v>
      </c>
      <c r="I246" s="121">
        <v>299371.21545643284</v>
      </c>
      <c r="J246" s="34">
        <v>306249.59167889925</v>
      </c>
      <c r="K246" s="34">
        <v>-209732.4</v>
      </c>
      <c r="L246" s="34">
        <v>-80373.960000000006</v>
      </c>
      <c r="M246" s="34">
        <v>-172592.13744588074</v>
      </c>
      <c r="N246" s="34">
        <v>-26674.02</v>
      </c>
      <c r="O246" s="449">
        <v>336891.68591774703</v>
      </c>
      <c r="P246" s="449">
        <v>49831.521288249991</v>
      </c>
      <c r="Q246" s="251">
        <f>SUM(LisäyksetVähennykset[[#This Row],[Kuntien yhdistymisavustus (-0,98 €/as)]:[TE25: Uudistuksen rahoituksen siirtymäajan porrastus (25 % kustannusperusteinen / 75 % vos-kriteerit)]])</f>
        <v>143346.43014544839</v>
      </c>
      <c r="R246" s="112"/>
    </row>
    <row r="247" spans="1:18" s="45" customFormat="1" x14ac:dyDescent="0.25">
      <c r="A247" s="239">
        <v>778</v>
      </c>
      <c r="B247" s="239" t="s">
        <v>254</v>
      </c>
      <c r="C247" s="326">
        <v>-6499.36</v>
      </c>
      <c r="D247" s="121">
        <v>-11804.960000000001</v>
      </c>
      <c r="E247" s="121">
        <v>-6499.36</v>
      </c>
      <c r="F247" s="121">
        <v>-66.320000000000007</v>
      </c>
      <c r="G247" s="121">
        <v>-115794.72</v>
      </c>
      <c r="H247" s="121">
        <v>-320964.28594999999</v>
      </c>
      <c r="I247" s="121">
        <v>735153.47764505388</v>
      </c>
      <c r="J247" s="34">
        <v>-10742.358656135601</v>
      </c>
      <c r="K247" s="34">
        <v>-197633.6</v>
      </c>
      <c r="L247" s="34">
        <v>-75737.440000000002</v>
      </c>
      <c r="M247" s="34">
        <v>-76246.273532811829</v>
      </c>
      <c r="N247" s="34">
        <v>-25135.279999999999</v>
      </c>
      <c r="O247" s="449">
        <v>254897.80241741706</v>
      </c>
      <c r="P247" s="449">
        <v>27202.262762775645</v>
      </c>
      <c r="Q247" s="251">
        <f>SUM(LisäyksetVähennykset[[#This Row],[Kuntien yhdistymisavustus (-0,98 €/as)]:[TE25: Uudistuksen rahoituksen siirtymäajan porrastus (25 % kustannusperusteinen / 75 % vos-kriteerit)]])</f>
        <v>170129.58468629909</v>
      </c>
      <c r="R247" s="112"/>
    </row>
    <row r="248" spans="1:18" s="45" customFormat="1" x14ac:dyDescent="0.25">
      <c r="A248" s="239">
        <v>781</v>
      </c>
      <c r="B248" s="239" t="s">
        <v>255</v>
      </c>
      <c r="C248" s="326">
        <v>-3359.44</v>
      </c>
      <c r="D248" s="121">
        <v>-6101.84</v>
      </c>
      <c r="E248" s="121">
        <v>-3359.44</v>
      </c>
      <c r="F248" s="121">
        <v>-34.28</v>
      </c>
      <c r="G248" s="121">
        <v>-59852.880000000005</v>
      </c>
      <c r="H248" s="121">
        <v>-89453.345000000001</v>
      </c>
      <c r="I248" s="121">
        <v>1784046.2085390668</v>
      </c>
      <c r="J248" s="34">
        <v>1473916.0018639104</v>
      </c>
      <c r="K248" s="34">
        <v>-102154.40000000001</v>
      </c>
      <c r="L248" s="34">
        <v>-39147.760000000002</v>
      </c>
      <c r="M248" s="34">
        <v>-75154.894400339079</v>
      </c>
      <c r="N248" s="34">
        <v>-12992.12</v>
      </c>
      <c r="O248" s="449">
        <v>148225.7752360914</v>
      </c>
      <c r="P248" s="449">
        <v>18942.99364499787</v>
      </c>
      <c r="Q248" s="251">
        <f>SUM(LisäyksetVähennykset[[#This Row],[Kuntien yhdistymisavustus (-0,98 €/as)]:[TE25: Uudistuksen rahoituksen siirtymäajan porrastus (25 % kustannusperusteinen / 75 % vos-kriteerit)]])</f>
        <v>3033520.5798837277</v>
      </c>
      <c r="R248" s="112"/>
    </row>
    <row r="249" spans="1:18" s="45" customFormat="1" x14ac:dyDescent="0.25">
      <c r="A249" s="239">
        <v>783</v>
      </c>
      <c r="B249" s="239" t="s">
        <v>256</v>
      </c>
      <c r="C249" s="326">
        <v>-6130.88</v>
      </c>
      <c r="D249" s="121">
        <v>-11135.68</v>
      </c>
      <c r="E249" s="121">
        <v>-6130.88</v>
      </c>
      <c r="F249" s="121">
        <v>-62.56</v>
      </c>
      <c r="G249" s="121">
        <v>-109229.76000000001</v>
      </c>
      <c r="H249" s="121">
        <v>-155241.36840000001</v>
      </c>
      <c r="I249" s="121">
        <v>-115446.19249187982</v>
      </c>
      <c r="J249" s="34">
        <v>-27131.259344781731</v>
      </c>
      <c r="K249" s="34">
        <v>-186428.80000000002</v>
      </c>
      <c r="L249" s="34">
        <v>-71443.520000000004</v>
      </c>
      <c r="M249" s="34">
        <v>-42534.315033038802</v>
      </c>
      <c r="N249" s="34">
        <v>-23710.240000000002</v>
      </c>
      <c r="O249" s="449">
        <v>243239.7698566193</v>
      </c>
      <c r="P249" s="449">
        <v>-29556.190482223697</v>
      </c>
      <c r="Q249" s="251">
        <f>SUM(LisäyksetVähennykset[[#This Row],[Kuntien yhdistymisavustus (-0,98 €/as)]:[TE25: Uudistuksen rahoituksen siirtymäajan porrastus (25 % kustannusperusteinen / 75 % vos-kriteerit)]])</f>
        <v>-540941.87589530484</v>
      </c>
      <c r="R249" s="112"/>
    </row>
    <row r="250" spans="1:18" s="104" customFormat="1" x14ac:dyDescent="0.25">
      <c r="A250" s="237">
        <v>785</v>
      </c>
      <c r="B250" s="239" t="s">
        <v>257</v>
      </c>
      <c r="C250" s="326">
        <v>-2529.38</v>
      </c>
      <c r="D250" s="121">
        <v>-4594.18</v>
      </c>
      <c r="E250" s="121">
        <v>-2529.38</v>
      </c>
      <c r="F250" s="121">
        <v>-25.810000000000002</v>
      </c>
      <c r="G250" s="121">
        <v>-45064.26</v>
      </c>
      <c r="H250" s="121">
        <v>-94456.952499999999</v>
      </c>
      <c r="I250" s="121">
        <v>1389779.8217081872</v>
      </c>
      <c r="J250" s="121">
        <v>907192.51222863339</v>
      </c>
      <c r="K250" s="121">
        <v>-76913.8</v>
      </c>
      <c r="L250" s="121">
        <v>-29475.02</v>
      </c>
      <c r="M250" s="34">
        <v>-111625.49290328457</v>
      </c>
      <c r="N250" s="34">
        <v>-9781.99</v>
      </c>
      <c r="O250" s="450">
        <v>166358.83877064177</v>
      </c>
      <c r="P250" s="450">
        <v>33027.723679678675</v>
      </c>
      <c r="Q250" s="251">
        <f>SUM(LisäyksetVähennykset[[#This Row],[Kuntien yhdistymisavustus (-0,98 €/as)]:[TE25: Uudistuksen rahoituksen siirtymäajan porrastus (25 % kustannusperusteinen / 75 % vos-kriteerit)]])</f>
        <v>2119362.6309838565</v>
      </c>
      <c r="R250" s="60"/>
    </row>
    <row r="251" spans="1:18" s="45" customFormat="1" x14ac:dyDescent="0.25">
      <c r="A251" s="239">
        <v>790</v>
      </c>
      <c r="B251" s="239" t="s">
        <v>258</v>
      </c>
      <c r="C251" s="326">
        <v>-22994.720000000001</v>
      </c>
      <c r="D251" s="121">
        <v>-41765.919999999998</v>
      </c>
      <c r="E251" s="121">
        <v>-22994.720000000001</v>
      </c>
      <c r="F251" s="121">
        <v>-234.64000000000001</v>
      </c>
      <c r="G251" s="121">
        <v>-409681.44</v>
      </c>
      <c r="H251" s="121">
        <v>-1090176.2098999999</v>
      </c>
      <c r="I251" s="121">
        <v>2354296.3529862952</v>
      </c>
      <c r="J251" s="34">
        <v>27573.378897085815</v>
      </c>
      <c r="K251" s="34">
        <v>-699227.20000000007</v>
      </c>
      <c r="L251" s="34">
        <v>-267958.88</v>
      </c>
      <c r="M251" s="34">
        <v>-334110.86633460375</v>
      </c>
      <c r="N251" s="34">
        <v>-88928.56</v>
      </c>
      <c r="O251" s="449">
        <v>1248133.5713915871</v>
      </c>
      <c r="P251" s="449">
        <v>-60762.040964916348</v>
      </c>
      <c r="Q251" s="251">
        <f>SUM(LisäyksetVähennykset[[#This Row],[Kuntien yhdistymisavustus (-0,98 €/as)]:[TE25: Uudistuksen rahoituksen siirtymäajan porrastus (25 % kustannusperusteinen / 75 % vos-kriteerit)]])</f>
        <v>591168.10607544822</v>
      </c>
      <c r="R251" s="112"/>
    </row>
    <row r="252" spans="1:18" s="45" customFormat="1" x14ac:dyDescent="0.25">
      <c r="A252" s="239">
        <v>791</v>
      </c>
      <c r="B252" s="239" t="s">
        <v>259</v>
      </c>
      <c r="C252" s="326">
        <v>-4839.24</v>
      </c>
      <c r="D252" s="121">
        <v>-8789.64</v>
      </c>
      <c r="E252" s="121">
        <v>-4839.24</v>
      </c>
      <c r="F252" s="121">
        <v>-49.38</v>
      </c>
      <c r="G252" s="121">
        <v>-86217.48000000001</v>
      </c>
      <c r="H252" s="121">
        <v>-99284.132500000007</v>
      </c>
      <c r="I252" s="121">
        <v>554688.42463979241</v>
      </c>
      <c r="J252" s="34">
        <v>-21256.130743870901</v>
      </c>
      <c r="K252" s="34">
        <v>-147152.4</v>
      </c>
      <c r="L252" s="34">
        <v>-56391.96</v>
      </c>
      <c r="M252" s="34">
        <v>-144817.09743985216</v>
      </c>
      <c r="N252" s="34">
        <v>-18715.02</v>
      </c>
      <c r="O252" s="449">
        <v>194480.34122731857</v>
      </c>
      <c r="P252" s="449">
        <v>5920.8621452344087</v>
      </c>
      <c r="Q252" s="251">
        <f>SUM(LisäyksetVähennykset[[#This Row],[Kuntien yhdistymisavustus (-0,98 €/as)]:[TE25: Uudistuksen rahoituksen siirtymäajan porrastus (25 % kustannusperusteinen / 75 % vos-kriteerit)]])</f>
        <v>162737.9073286223</v>
      </c>
      <c r="R252" s="112"/>
    </row>
    <row r="253" spans="1:18" s="45" customFormat="1" x14ac:dyDescent="0.25">
      <c r="A253" s="239">
        <v>831</v>
      </c>
      <c r="B253" s="239" t="s">
        <v>260</v>
      </c>
      <c r="C253" s="326">
        <v>-4504.08</v>
      </c>
      <c r="D253" s="121">
        <v>-8180.88</v>
      </c>
      <c r="E253" s="121">
        <v>-4504.08</v>
      </c>
      <c r="F253" s="121">
        <v>-45.96</v>
      </c>
      <c r="G253" s="121">
        <v>-80246.16</v>
      </c>
      <c r="H253" s="121">
        <v>-94919.5</v>
      </c>
      <c r="I253" s="121">
        <v>101281.78612818329</v>
      </c>
      <c r="J253" s="34">
        <v>32454.857600918676</v>
      </c>
      <c r="K253" s="34">
        <v>-136960.80000000002</v>
      </c>
      <c r="L253" s="34">
        <v>-52486.32</v>
      </c>
      <c r="M253" s="34">
        <v>-66164.930987153552</v>
      </c>
      <c r="N253" s="34">
        <v>-17418.84</v>
      </c>
      <c r="O253" s="449">
        <v>184131.70252893542</v>
      </c>
      <c r="P253" s="449">
        <v>23737.09562128126</v>
      </c>
      <c r="Q253" s="251">
        <f>SUM(LisäyksetVähennykset[[#This Row],[Kuntien yhdistymisavustus (-0,98 €/as)]:[TE25: Uudistuksen rahoituksen siirtymäajan porrastus (25 % kustannusperusteinen / 75 % vos-kriteerit)]])</f>
        <v>-123826.10910783494</v>
      </c>
      <c r="R253" s="112"/>
    </row>
    <row r="254" spans="1:18" s="45" customFormat="1" x14ac:dyDescent="0.25">
      <c r="A254" s="239">
        <v>832</v>
      </c>
      <c r="B254" s="239" t="s">
        <v>261</v>
      </c>
      <c r="C254" s="326">
        <v>-3583.86</v>
      </c>
      <c r="D254" s="121">
        <v>-6509.46</v>
      </c>
      <c r="E254" s="121">
        <v>-3583.86</v>
      </c>
      <c r="F254" s="121">
        <v>-36.57</v>
      </c>
      <c r="G254" s="121">
        <v>-63851.22</v>
      </c>
      <c r="H254" s="121">
        <v>-96082.725000000006</v>
      </c>
      <c r="I254" s="121">
        <v>1613949.5257217507</v>
      </c>
      <c r="J254" s="34">
        <v>859637.75228881021</v>
      </c>
      <c r="K254" s="34">
        <v>-108978.6</v>
      </c>
      <c r="L254" s="34">
        <v>-41762.94</v>
      </c>
      <c r="M254" s="34">
        <v>-182612.74950145424</v>
      </c>
      <c r="N254" s="34">
        <v>-13860.03</v>
      </c>
      <c r="O254" s="449">
        <v>227658.11825650599</v>
      </c>
      <c r="P254" s="449">
        <v>32054.754955865603</v>
      </c>
      <c r="Q254" s="251">
        <f>SUM(LisäyksetVähennykset[[#This Row],[Kuntien yhdistymisavustus (-0,98 €/as)]:[TE25: Uudistuksen rahoituksen siirtymäajan porrastus (25 % kustannusperusteinen / 75 % vos-kriteerit)]])</f>
        <v>2212438.1367214778</v>
      </c>
      <c r="R254" s="112"/>
    </row>
    <row r="255" spans="1:18" s="45" customFormat="1" x14ac:dyDescent="0.25">
      <c r="A255" s="239">
        <v>833</v>
      </c>
      <c r="B255" s="239" t="s">
        <v>262</v>
      </c>
      <c r="C255" s="326">
        <v>-1658.16</v>
      </c>
      <c r="D255" s="121">
        <v>-3011.76</v>
      </c>
      <c r="E255" s="121">
        <v>-1658.16</v>
      </c>
      <c r="F255" s="121">
        <v>-16.920000000000002</v>
      </c>
      <c r="G255" s="121">
        <v>-29542.32</v>
      </c>
      <c r="H255" s="121">
        <v>-36977.167500000003</v>
      </c>
      <c r="I255" s="121">
        <v>446074.66432930698</v>
      </c>
      <c r="J255" s="34">
        <v>509110.40129738202</v>
      </c>
      <c r="K255" s="34">
        <v>-50421.599999999999</v>
      </c>
      <c r="L255" s="34">
        <v>-19322.64</v>
      </c>
      <c r="M255" s="34">
        <v>-39294.68446954518</v>
      </c>
      <c r="N255" s="34">
        <v>-6412.68</v>
      </c>
      <c r="O255" s="449">
        <v>44608.159186095101</v>
      </c>
      <c r="P255" s="449">
        <v>-6232.6730245145518</v>
      </c>
      <c r="Q255" s="251">
        <f>SUM(LisäyksetVähennykset[[#This Row],[Kuntien yhdistymisavustus (-0,98 €/as)]:[TE25: Uudistuksen rahoituksen siirtymäajan porrastus (25 % kustannusperusteinen / 75 % vos-kriteerit)]])</f>
        <v>805244.45981872431</v>
      </c>
      <c r="R255" s="112"/>
    </row>
    <row r="256" spans="1:18" s="45" customFormat="1" x14ac:dyDescent="0.25">
      <c r="A256" s="239">
        <v>834</v>
      </c>
      <c r="B256" s="239" t="s">
        <v>263</v>
      </c>
      <c r="C256" s="326">
        <v>-5715.36</v>
      </c>
      <c r="D256" s="121">
        <v>-10380.960000000001</v>
      </c>
      <c r="E256" s="121">
        <v>-5715.36</v>
      </c>
      <c r="F256" s="121">
        <v>-58.32</v>
      </c>
      <c r="G256" s="121">
        <v>-101826.72</v>
      </c>
      <c r="H256" s="121">
        <v>-121103.44500000001</v>
      </c>
      <c r="I256" s="121">
        <v>1625120.9558775544</v>
      </c>
      <c r="J256" s="34">
        <v>733645.47523331118</v>
      </c>
      <c r="K256" s="34">
        <v>-173793.6</v>
      </c>
      <c r="L256" s="34">
        <v>-66601.440000000002</v>
      </c>
      <c r="M256" s="34">
        <v>-115409.20531737435</v>
      </c>
      <c r="N256" s="34">
        <v>-22103.279999999999</v>
      </c>
      <c r="O256" s="449">
        <v>177836.14951506059</v>
      </c>
      <c r="P256" s="449">
        <v>-10146.561524481629</v>
      </c>
      <c r="Q256" s="251">
        <f>SUM(LisäyksetVähennykset[[#This Row],[Kuntien yhdistymisavustus (-0,98 €/as)]:[TE25: Uudistuksen rahoituksen siirtymäajan porrastus (25 % kustannusperusteinen / 75 % vos-kriteerit)]])</f>
        <v>1903748.32878407</v>
      </c>
      <c r="R256" s="112"/>
    </row>
    <row r="257" spans="1:18" s="45" customFormat="1" x14ac:dyDescent="0.25">
      <c r="A257" s="239">
        <v>837</v>
      </c>
      <c r="B257" s="239" t="s">
        <v>264</v>
      </c>
      <c r="C257" s="326">
        <v>-254976.4</v>
      </c>
      <c r="D257" s="121">
        <v>-463120.4</v>
      </c>
      <c r="E257" s="121">
        <v>-254976.4</v>
      </c>
      <c r="F257" s="121">
        <v>-2601.8000000000002</v>
      </c>
      <c r="G257" s="121">
        <v>-4542742.8</v>
      </c>
      <c r="H257" s="121">
        <v>-26442752.296050001</v>
      </c>
      <c r="I257" s="121">
        <v>-34937811.825379469</v>
      </c>
      <c r="J257" s="34">
        <v>-1052489.13509655</v>
      </c>
      <c r="K257" s="34">
        <v>-7753364</v>
      </c>
      <c r="L257" s="34">
        <v>-2971255.6</v>
      </c>
      <c r="M257" s="34">
        <v>-556206.6973939701</v>
      </c>
      <c r="N257" s="34">
        <v>-986082.2</v>
      </c>
      <c r="O257" s="449">
        <v>16575384.939725727</v>
      </c>
      <c r="P257" s="449">
        <v>178215.01838826574</v>
      </c>
      <c r="Q257" s="251">
        <f>SUM(LisäyksetVähennykset[[#This Row],[Kuntien yhdistymisavustus (-0,98 €/as)]:[TE25: Uudistuksen rahoituksen siirtymäajan porrastus (25 % kustannusperusteinen / 75 % vos-kriteerit)]])</f>
        <v>-63464779.595805995</v>
      </c>
      <c r="R257" s="112"/>
    </row>
    <row r="258" spans="1:18" s="45" customFormat="1" x14ac:dyDescent="0.25">
      <c r="A258" s="239">
        <v>844</v>
      </c>
      <c r="B258" s="239" t="s">
        <v>265</v>
      </c>
      <c r="C258" s="326">
        <v>-1360.24</v>
      </c>
      <c r="D258" s="121">
        <v>-2470.64</v>
      </c>
      <c r="E258" s="121">
        <v>-1360.24</v>
      </c>
      <c r="F258" s="121">
        <v>-13.88</v>
      </c>
      <c r="G258" s="121">
        <v>-24234.48</v>
      </c>
      <c r="H258" s="121">
        <v>-39655.144999999997</v>
      </c>
      <c r="I258" s="121">
        <v>155770.66059490759</v>
      </c>
      <c r="J258" s="34">
        <v>-6090.6908733183473</v>
      </c>
      <c r="K258" s="34">
        <v>-41362.400000000001</v>
      </c>
      <c r="L258" s="34">
        <v>-15850.96</v>
      </c>
      <c r="M258" s="34">
        <v>-22505.462235016617</v>
      </c>
      <c r="N258" s="34">
        <v>-5260.52</v>
      </c>
      <c r="O258" s="449">
        <v>59775.822805782707</v>
      </c>
      <c r="P258" s="449">
        <v>230.72185087944672</v>
      </c>
      <c r="Q258" s="251">
        <f>SUM(LisäyksetVähennykset[[#This Row],[Kuntien yhdistymisavustus (-0,98 €/as)]:[TE25: Uudistuksen rahoituksen siirtymäajan porrastus (25 % kustannusperusteinen / 75 % vos-kriteerit)]])</f>
        <v>55612.547143234769</v>
      </c>
      <c r="R258" s="112"/>
    </row>
    <row r="259" spans="1:18" s="45" customFormat="1" x14ac:dyDescent="0.25">
      <c r="A259" s="239">
        <v>845</v>
      </c>
      <c r="B259" s="239" t="s">
        <v>266</v>
      </c>
      <c r="C259" s="326">
        <v>-2769.48</v>
      </c>
      <c r="D259" s="121">
        <v>-5030.28</v>
      </c>
      <c r="E259" s="121">
        <v>-2769.48</v>
      </c>
      <c r="F259" s="121">
        <v>-28.26</v>
      </c>
      <c r="G259" s="121">
        <v>-49341.96</v>
      </c>
      <c r="H259" s="121">
        <v>-83484.140899999999</v>
      </c>
      <c r="I259" s="121">
        <v>211787.08367977914</v>
      </c>
      <c r="J259" s="34">
        <v>-12101.074233386835</v>
      </c>
      <c r="K259" s="34">
        <v>-84214.8</v>
      </c>
      <c r="L259" s="34">
        <v>-32272.92</v>
      </c>
      <c r="M259" s="34">
        <v>-79533.749205207423</v>
      </c>
      <c r="N259" s="34">
        <v>-10710.54</v>
      </c>
      <c r="O259" s="449">
        <v>108127.50962420581</v>
      </c>
      <c r="P259" s="449">
        <v>15137.445959072335</v>
      </c>
      <c r="Q259" s="251">
        <f>SUM(LisäyksetVähennykset[[#This Row],[Kuntien yhdistymisavustus (-0,98 €/as)]:[TE25: Uudistuksen rahoituksen siirtymäajan porrastus (25 % kustannusperusteinen / 75 % vos-kriteerit)]])</f>
        <v>-27204.645075536981</v>
      </c>
      <c r="R259" s="112"/>
    </row>
    <row r="260" spans="1:18" s="45" customFormat="1" x14ac:dyDescent="0.25">
      <c r="A260" s="239">
        <v>846</v>
      </c>
      <c r="B260" s="239" t="s">
        <v>267</v>
      </c>
      <c r="C260" s="326">
        <v>-4568.76</v>
      </c>
      <c r="D260" s="121">
        <v>-8298.36</v>
      </c>
      <c r="E260" s="121">
        <v>-4568.76</v>
      </c>
      <c r="F260" s="121">
        <v>-46.62</v>
      </c>
      <c r="G260" s="121">
        <v>-81398.52</v>
      </c>
      <c r="H260" s="121">
        <v>-100887.32</v>
      </c>
      <c r="I260" s="121">
        <v>1311932.4279102779</v>
      </c>
      <c r="J260" s="34">
        <v>169350.82723355357</v>
      </c>
      <c r="K260" s="34">
        <v>-138927.6</v>
      </c>
      <c r="L260" s="34">
        <v>-53240.04</v>
      </c>
      <c r="M260" s="34">
        <v>-117510.63717838944</v>
      </c>
      <c r="N260" s="34">
        <v>-17668.98</v>
      </c>
      <c r="O260" s="449">
        <v>248403.36689690748</v>
      </c>
      <c r="P260" s="449">
        <v>20919.301679984012</v>
      </c>
      <c r="Q260" s="251">
        <f>SUM(LisäyksetVähennykset[[#This Row],[Kuntien yhdistymisavustus (-0,98 €/as)]:[TE25: Uudistuksen rahoituksen siirtymäajan porrastus (25 % kustannusperusteinen / 75 % vos-kriteerit)]])</f>
        <v>1223490.3265423332</v>
      </c>
      <c r="R260" s="112"/>
    </row>
    <row r="261" spans="1:18" s="45" customFormat="1" x14ac:dyDescent="0.25">
      <c r="A261" s="239">
        <v>848</v>
      </c>
      <c r="B261" s="239" t="s">
        <v>268</v>
      </c>
      <c r="C261" s="326">
        <v>-3896.48</v>
      </c>
      <c r="D261" s="121">
        <v>-7077.28</v>
      </c>
      <c r="E261" s="121">
        <v>-3896.48</v>
      </c>
      <c r="F261" s="121">
        <v>-39.76</v>
      </c>
      <c r="G261" s="121">
        <v>-69420.960000000006</v>
      </c>
      <c r="H261" s="121">
        <v>-138868.87705000001</v>
      </c>
      <c r="I261" s="121">
        <v>38291.144048307695</v>
      </c>
      <c r="J261" s="34">
        <v>-1136.7688538780192</v>
      </c>
      <c r="K261" s="34">
        <v>-118484.8</v>
      </c>
      <c r="L261" s="34">
        <v>-45405.919999999998</v>
      </c>
      <c r="M261" s="34">
        <v>-96974.859681511167</v>
      </c>
      <c r="N261" s="34">
        <v>-15069.04</v>
      </c>
      <c r="O261" s="449">
        <v>336426.54632570501</v>
      </c>
      <c r="P261" s="449">
        <v>118746.61092352496</v>
      </c>
      <c r="Q261" s="251">
        <f>SUM(LisäyksetVähennykset[[#This Row],[Kuntien yhdistymisavustus (-0,98 €/as)]:[TE25: Uudistuksen rahoituksen siirtymäajan porrastus (25 % kustannusperusteinen / 75 % vos-kriteerit)]])</f>
        <v>-6806.9242878515361</v>
      </c>
      <c r="R261" s="112"/>
    </row>
    <row r="262" spans="1:18" s="45" customFormat="1" x14ac:dyDescent="0.25">
      <c r="A262" s="239">
        <v>849</v>
      </c>
      <c r="B262" s="239" t="s">
        <v>269</v>
      </c>
      <c r="C262" s="326">
        <v>-2743.02</v>
      </c>
      <c r="D262" s="121">
        <v>-4982.22</v>
      </c>
      <c r="E262" s="121">
        <v>-2743.02</v>
      </c>
      <c r="F262" s="121">
        <v>-27.990000000000002</v>
      </c>
      <c r="G262" s="121">
        <v>-48870.54</v>
      </c>
      <c r="H262" s="121">
        <v>-81307.19</v>
      </c>
      <c r="I262" s="121">
        <v>699450.09426301043</v>
      </c>
      <c r="J262" s="34">
        <v>30606.281426735764</v>
      </c>
      <c r="K262" s="34">
        <v>-83410.2</v>
      </c>
      <c r="L262" s="34">
        <v>-31964.579999999998</v>
      </c>
      <c r="M262" s="34">
        <v>-97489.535573062749</v>
      </c>
      <c r="N262" s="34">
        <v>-10608.210000000001</v>
      </c>
      <c r="O262" s="449">
        <v>124786.5122456785</v>
      </c>
      <c r="P262" s="449">
        <v>1256.0256047153307</v>
      </c>
      <c r="Q262" s="251">
        <f>SUM(LisäyksetVähennykset[[#This Row],[Kuntien yhdistymisavustus (-0,98 €/as)]:[TE25: Uudistuksen rahoituksen siirtymäajan porrastus (25 % kustannusperusteinen / 75 % vos-kriteerit)]])</f>
        <v>491952.40796707734</v>
      </c>
      <c r="R262" s="112"/>
    </row>
    <row r="263" spans="1:18" s="45" customFormat="1" x14ac:dyDescent="0.25">
      <c r="A263" s="239">
        <v>850</v>
      </c>
      <c r="B263" s="239" t="s">
        <v>270</v>
      </c>
      <c r="C263" s="326">
        <v>-2302.02</v>
      </c>
      <c r="D263" s="121">
        <v>-4181.22</v>
      </c>
      <c r="E263" s="121">
        <v>-2302.02</v>
      </c>
      <c r="F263" s="121">
        <v>-23.490000000000002</v>
      </c>
      <c r="G263" s="121">
        <v>-41013.54</v>
      </c>
      <c r="H263" s="121">
        <v>-51859.033000000003</v>
      </c>
      <c r="I263" s="121">
        <v>254195.90239234566</v>
      </c>
      <c r="J263" s="34">
        <v>144055.95807529634</v>
      </c>
      <c r="K263" s="34">
        <v>-70000.2</v>
      </c>
      <c r="L263" s="34">
        <v>-26825.579999999998</v>
      </c>
      <c r="M263" s="34">
        <v>-62498.135498812255</v>
      </c>
      <c r="N263" s="34">
        <v>-8902.7100000000009</v>
      </c>
      <c r="O263" s="449">
        <v>71337.085225554809</v>
      </c>
      <c r="P263" s="449">
        <v>3346.3925090187331</v>
      </c>
      <c r="Q263" s="251">
        <f>SUM(LisäyksetVähennykset[[#This Row],[Kuntien yhdistymisavustus (-0,98 €/as)]:[TE25: Uudistuksen rahoituksen siirtymäajan porrastus (25 % kustannusperusteinen / 75 % vos-kriteerit)]])</f>
        <v>203027.38970340329</v>
      </c>
      <c r="R263" s="112"/>
    </row>
    <row r="264" spans="1:18" s="45" customFormat="1" x14ac:dyDescent="0.25">
      <c r="A264" s="239">
        <v>851</v>
      </c>
      <c r="B264" s="239" t="s">
        <v>271</v>
      </c>
      <c r="C264" s="326">
        <v>-20539.82</v>
      </c>
      <c r="D264" s="121">
        <v>-37307.020000000004</v>
      </c>
      <c r="E264" s="121">
        <v>-20539.82</v>
      </c>
      <c r="F264" s="121">
        <v>-209.59</v>
      </c>
      <c r="G264" s="121">
        <v>-365944.14</v>
      </c>
      <c r="H264" s="121">
        <v>-865721.05579999997</v>
      </c>
      <c r="I264" s="121">
        <v>-3437002.791325904</v>
      </c>
      <c r="J264" s="34">
        <v>-1815985.4153980576</v>
      </c>
      <c r="K264" s="34">
        <v>-624578.20000000007</v>
      </c>
      <c r="L264" s="34">
        <v>-239351.78</v>
      </c>
      <c r="M264" s="34">
        <v>-162575.45020403166</v>
      </c>
      <c r="N264" s="34">
        <v>-79434.61</v>
      </c>
      <c r="O264" s="449">
        <v>848280.83302312926</v>
      </c>
      <c r="P264" s="449">
        <v>85099.514386293245</v>
      </c>
      <c r="Q264" s="251">
        <f>SUM(LisäyksetVähennykset[[#This Row],[Kuntien yhdistymisavustus (-0,98 €/as)]:[TE25: Uudistuksen rahoituksen siirtymäajan porrastus (25 % kustannusperusteinen / 75 % vos-kriteerit)]])</f>
        <v>-6735809.3453185707</v>
      </c>
      <c r="R264" s="112"/>
    </row>
    <row r="265" spans="1:18" s="45" customFormat="1" x14ac:dyDescent="0.25">
      <c r="A265" s="239">
        <v>853</v>
      </c>
      <c r="B265" s="239" t="s">
        <v>272</v>
      </c>
      <c r="C265" s="326">
        <v>-201951.54</v>
      </c>
      <c r="D265" s="121">
        <v>-366809.94</v>
      </c>
      <c r="E265" s="121">
        <v>-201951.54</v>
      </c>
      <c r="F265" s="121">
        <v>-2060.73</v>
      </c>
      <c r="G265" s="121">
        <v>-3598034.58</v>
      </c>
      <c r="H265" s="121">
        <v>-17036645.276999999</v>
      </c>
      <c r="I265" s="121">
        <v>-21134452.432889041</v>
      </c>
      <c r="J265" s="34">
        <v>-836466.15116564953</v>
      </c>
      <c r="K265" s="34">
        <v>-6140975.4000000004</v>
      </c>
      <c r="L265" s="34">
        <v>-2353353.66</v>
      </c>
      <c r="M265" s="34">
        <v>-965223.97285093507</v>
      </c>
      <c r="N265" s="34">
        <v>-781016.67</v>
      </c>
      <c r="O265" s="449">
        <v>8199381.0425101593</v>
      </c>
      <c r="P265" s="449">
        <v>321653.4627442807</v>
      </c>
      <c r="Q265" s="251">
        <f>SUM(LisäyksetVähennykset[[#This Row],[Kuntien yhdistymisavustus (-0,98 €/as)]:[TE25: Uudistuksen rahoituksen siirtymäajan porrastus (25 % kustannusperusteinen / 75 % vos-kriteerit)]])</f>
        <v>-45097907.388651185</v>
      </c>
      <c r="R265" s="112"/>
    </row>
    <row r="266" spans="1:18" s="45" customFormat="1" x14ac:dyDescent="0.25">
      <c r="A266" s="239">
        <v>854</v>
      </c>
      <c r="B266" s="239" t="s">
        <v>273</v>
      </c>
      <c r="C266" s="326">
        <v>-3127.18</v>
      </c>
      <c r="D266" s="121">
        <v>-5679.9800000000005</v>
      </c>
      <c r="E266" s="121">
        <v>-3127.18</v>
      </c>
      <c r="F266" s="121">
        <v>-31.91</v>
      </c>
      <c r="G266" s="121">
        <v>-55714.86</v>
      </c>
      <c r="H266" s="121">
        <v>-74923.56</v>
      </c>
      <c r="I266" s="121">
        <v>-258340.35137623077</v>
      </c>
      <c r="J266" s="34">
        <v>-203826.51957744564</v>
      </c>
      <c r="K266" s="34">
        <v>-95091.8</v>
      </c>
      <c r="L266" s="34">
        <v>-36441.22</v>
      </c>
      <c r="M266" s="34">
        <v>-52664.222447429602</v>
      </c>
      <c r="N266" s="34">
        <v>-12093.89</v>
      </c>
      <c r="O266" s="449">
        <v>115085.06166224676</v>
      </c>
      <c r="P266" s="449">
        <v>40954.447714230395</v>
      </c>
      <c r="Q266" s="251">
        <f>SUM(LisäyksetVähennykset[[#This Row],[Kuntien yhdistymisavustus (-0,98 €/as)]:[TE25: Uudistuksen rahoituksen siirtymäajan porrastus (25 % kustannusperusteinen / 75 % vos-kriteerit)]])</f>
        <v>-645023.16402462882</v>
      </c>
      <c r="R266" s="112"/>
    </row>
    <row r="267" spans="1:18" s="45" customFormat="1" x14ac:dyDescent="0.25">
      <c r="A267" s="239">
        <v>857</v>
      </c>
      <c r="B267" s="239" t="s">
        <v>274</v>
      </c>
      <c r="C267" s="326">
        <v>-2264.7799999999997</v>
      </c>
      <c r="D267" s="121">
        <v>-4113.58</v>
      </c>
      <c r="E267" s="121">
        <v>-2264.7799999999997</v>
      </c>
      <c r="F267" s="121">
        <v>-23.11</v>
      </c>
      <c r="G267" s="121">
        <v>-40350.060000000005</v>
      </c>
      <c r="H267" s="121">
        <v>-129619.88499999999</v>
      </c>
      <c r="I267" s="121">
        <v>-1022230.9657185172</v>
      </c>
      <c r="J267" s="34">
        <v>-605624.904905551</v>
      </c>
      <c r="K267" s="34">
        <v>-68867.8</v>
      </c>
      <c r="L267" s="34">
        <v>-26391.62</v>
      </c>
      <c r="M267" s="34">
        <v>0</v>
      </c>
      <c r="N267" s="34">
        <v>-8758.69</v>
      </c>
      <c r="O267" s="449">
        <v>50604.445785028976</v>
      </c>
      <c r="P267" s="449">
        <v>-2646.7303292408033</v>
      </c>
      <c r="Q267" s="251">
        <f>SUM(LisäyksetVähennykset[[#This Row],[Kuntien yhdistymisavustus (-0,98 €/as)]:[TE25: Uudistuksen rahoituksen siirtymäajan porrastus (25 % kustannusperusteinen / 75 % vos-kriteerit)]])</f>
        <v>-1862552.4601682799</v>
      </c>
      <c r="R267" s="112"/>
    </row>
    <row r="268" spans="1:18" s="45" customFormat="1" x14ac:dyDescent="0.25">
      <c r="A268" s="239">
        <v>858</v>
      </c>
      <c r="B268" s="239" t="s">
        <v>275</v>
      </c>
      <c r="C268" s="326">
        <v>-41380.5</v>
      </c>
      <c r="D268" s="121">
        <v>-75160.5</v>
      </c>
      <c r="E268" s="121">
        <v>-41380.5</v>
      </c>
      <c r="F268" s="121">
        <v>-422.25</v>
      </c>
      <c r="G268" s="121">
        <v>-737248.5</v>
      </c>
      <c r="H268" s="121">
        <v>-1601415.1767</v>
      </c>
      <c r="I268" s="121">
        <v>6582324.6886532791</v>
      </c>
      <c r="J268" s="34">
        <v>1391167.6701589655</v>
      </c>
      <c r="K268" s="34">
        <v>-1258305</v>
      </c>
      <c r="L268" s="34">
        <v>-482209.5</v>
      </c>
      <c r="M268" s="34">
        <v>-687112.06027018244</v>
      </c>
      <c r="N268" s="34">
        <v>-160032.75</v>
      </c>
      <c r="O268" s="449">
        <v>817808.97040225379</v>
      </c>
      <c r="P268" s="449">
        <v>-280061.40172281023</v>
      </c>
      <c r="Q268" s="251">
        <f>SUM(LisäyksetVähennykset[[#This Row],[Kuntien yhdistymisavustus (-0,98 €/as)]:[TE25: Uudistuksen rahoituksen siirtymäajan porrastus (25 % kustannusperusteinen / 75 % vos-kriteerit)]])</f>
        <v>3426573.1905215061</v>
      </c>
      <c r="R268" s="112"/>
    </row>
    <row r="269" spans="1:18" s="45" customFormat="1" x14ac:dyDescent="0.25">
      <c r="A269" s="239">
        <v>859</v>
      </c>
      <c r="B269" s="239" t="s">
        <v>276</v>
      </c>
      <c r="C269" s="326">
        <v>-6370.98</v>
      </c>
      <c r="D269" s="121">
        <v>-11571.78</v>
      </c>
      <c r="E269" s="121">
        <v>-6370.98</v>
      </c>
      <c r="F269" s="121">
        <v>-65.010000000000005</v>
      </c>
      <c r="G269" s="121">
        <v>-113507.46</v>
      </c>
      <c r="H269" s="121">
        <v>-114560.74249999999</v>
      </c>
      <c r="I269" s="121">
        <v>-1586681.3789111814</v>
      </c>
      <c r="J269" s="34">
        <v>-1576450.7459361888</v>
      </c>
      <c r="K269" s="34">
        <v>-193729.80000000002</v>
      </c>
      <c r="L269" s="34">
        <v>-74241.42</v>
      </c>
      <c r="M269" s="34">
        <v>-253915.68554478735</v>
      </c>
      <c r="N269" s="34">
        <v>-24638.79</v>
      </c>
      <c r="O269" s="449">
        <v>160187.735593911</v>
      </c>
      <c r="P269" s="449">
        <v>-10304.48649793338</v>
      </c>
      <c r="Q269" s="251">
        <f>SUM(LisäyksetVähennykset[[#This Row],[Kuntien yhdistymisavustus (-0,98 €/as)]:[TE25: Uudistuksen rahoituksen siirtymäajan porrastus (25 % kustannusperusteinen / 75 % vos-kriteerit)]])</f>
        <v>-3812221.5237961803</v>
      </c>
      <c r="R269" s="112"/>
    </row>
    <row r="270" spans="1:18" s="45" customFormat="1" x14ac:dyDescent="0.25">
      <c r="A270" s="239">
        <v>886</v>
      </c>
      <c r="B270" s="239" t="s">
        <v>277</v>
      </c>
      <c r="C270" s="326">
        <v>-12134.36</v>
      </c>
      <c r="D270" s="121">
        <v>-22039.96</v>
      </c>
      <c r="E270" s="121">
        <v>-12134.36</v>
      </c>
      <c r="F270" s="121">
        <v>-123.82000000000001</v>
      </c>
      <c r="G270" s="121">
        <v>-216189.72</v>
      </c>
      <c r="H270" s="121">
        <v>-361168.92</v>
      </c>
      <c r="I270" s="121">
        <v>-566700.24027050578</v>
      </c>
      <c r="J270" s="34">
        <v>-393384.99224478105</v>
      </c>
      <c r="K270" s="34">
        <v>-368983.60000000003</v>
      </c>
      <c r="L270" s="34">
        <v>-141402.44</v>
      </c>
      <c r="M270" s="34">
        <v>-170475.89875450853</v>
      </c>
      <c r="N270" s="34">
        <v>-46927.78</v>
      </c>
      <c r="O270" s="449">
        <v>471578.77823340788</v>
      </c>
      <c r="P270" s="449">
        <v>-32536.622866702295</v>
      </c>
      <c r="Q270" s="251">
        <f>SUM(LisäyksetVähennykset[[#This Row],[Kuntien yhdistymisavustus (-0,98 €/as)]:[TE25: Uudistuksen rahoituksen siirtymäajan porrastus (25 % kustannusperusteinen / 75 % vos-kriteerit)]])</f>
        <v>-1872623.9359030896</v>
      </c>
      <c r="R270" s="112"/>
    </row>
    <row r="271" spans="1:18" s="45" customFormat="1" x14ac:dyDescent="0.25">
      <c r="A271" s="239">
        <v>887</v>
      </c>
      <c r="B271" s="239" t="s">
        <v>278</v>
      </c>
      <c r="C271" s="326">
        <v>-4403.1400000000003</v>
      </c>
      <c r="D271" s="121">
        <v>-7997.54</v>
      </c>
      <c r="E271" s="121">
        <v>-4403.1400000000003</v>
      </c>
      <c r="F271" s="121">
        <v>-44.93</v>
      </c>
      <c r="G271" s="121">
        <v>-78447.78</v>
      </c>
      <c r="H271" s="121">
        <v>-196379.465</v>
      </c>
      <c r="I271" s="121">
        <v>-584514.75388125516</v>
      </c>
      <c r="J271" s="34">
        <v>-144242.04996373664</v>
      </c>
      <c r="K271" s="34">
        <v>-133891.4</v>
      </c>
      <c r="L271" s="34">
        <v>-51310.06</v>
      </c>
      <c r="M271" s="34">
        <v>-50939.529269177641</v>
      </c>
      <c r="N271" s="34">
        <v>-17028.47</v>
      </c>
      <c r="O271" s="449">
        <v>453127.65363271011</v>
      </c>
      <c r="P271" s="449">
        <v>13348.74524063991</v>
      </c>
      <c r="Q271" s="251">
        <f>SUM(LisäyksetVähennykset[[#This Row],[Kuntien yhdistymisavustus (-0,98 €/as)]:[TE25: Uudistuksen rahoituksen siirtymäajan porrastus (25 % kustannusperusteinen / 75 % vos-kriteerit)]])</f>
        <v>-807125.85924081958</v>
      </c>
      <c r="R271" s="112"/>
    </row>
    <row r="272" spans="1:18" s="45" customFormat="1" x14ac:dyDescent="0.25">
      <c r="A272" s="239">
        <v>889</v>
      </c>
      <c r="B272" s="239" t="s">
        <v>279</v>
      </c>
      <c r="C272" s="326">
        <v>-2416.6799999999998</v>
      </c>
      <c r="D272" s="121">
        <v>-4389.4800000000005</v>
      </c>
      <c r="E272" s="121">
        <v>-2416.6799999999998</v>
      </c>
      <c r="F272" s="121">
        <v>-24.66</v>
      </c>
      <c r="G272" s="121">
        <v>-43056.36</v>
      </c>
      <c r="H272" s="121">
        <v>-38062.493999999999</v>
      </c>
      <c r="I272" s="121">
        <v>1056890.4771927751</v>
      </c>
      <c r="J272" s="34">
        <v>270834.0734890743</v>
      </c>
      <c r="K272" s="34">
        <v>-73486.8</v>
      </c>
      <c r="L272" s="34">
        <v>-28161.72</v>
      </c>
      <c r="M272" s="34">
        <v>-107703.55052966499</v>
      </c>
      <c r="N272" s="34">
        <v>-9346.14</v>
      </c>
      <c r="O272" s="449">
        <v>111564.88392448131</v>
      </c>
      <c r="P272" s="449">
        <v>10982.143667384596</v>
      </c>
      <c r="Q272" s="251">
        <f>SUM(LisäyksetVähennykset[[#This Row],[Kuntien yhdistymisavustus (-0,98 €/as)]:[TE25: Uudistuksen rahoituksen siirtymäajan porrastus (25 % kustannusperusteinen / 75 % vos-kriteerit)]])</f>
        <v>1141207.0137440502</v>
      </c>
      <c r="R272" s="112"/>
    </row>
    <row r="273" spans="1:18" s="45" customFormat="1" x14ac:dyDescent="0.25">
      <c r="A273" s="239">
        <v>890</v>
      </c>
      <c r="B273" s="239" t="s">
        <v>280</v>
      </c>
      <c r="C273" s="326">
        <v>-1114.26</v>
      </c>
      <c r="D273" s="121">
        <v>-2023.8600000000001</v>
      </c>
      <c r="E273" s="121">
        <v>-1114.26</v>
      </c>
      <c r="F273" s="121">
        <v>-11.370000000000001</v>
      </c>
      <c r="G273" s="121">
        <v>-19852.02</v>
      </c>
      <c r="H273" s="121">
        <v>-23438.445</v>
      </c>
      <c r="I273" s="121">
        <v>-40856.341757125891</v>
      </c>
      <c r="J273" s="34">
        <v>406828.15113754955</v>
      </c>
      <c r="K273" s="34">
        <v>-33882.6</v>
      </c>
      <c r="L273" s="34">
        <v>-12984.539999999999</v>
      </c>
      <c r="M273" s="34">
        <v>-56143.129093365933</v>
      </c>
      <c r="N273" s="34">
        <v>-4309.2300000000005</v>
      </c>
      <c r="O273" s="449">
        <v>23437.960974083602</v>
      </c>
      <c r="P273" s="449">
        <v>-5664.2050675411556</v>
      </c>
      <c r="Q273" s="251">
        <f>SUM(LisäyksetVähennykset[[#This Row],[Kuntien yhdistymisavustus (-0,98 €/as)]:[TE25: Uudistuksen rahoituksen siirtymäajan porrastus (25 % kustannusperusteinen / 75 % vos-kriteerit)]])</f>
        <v>228871.85119360022</v>
      </c>
      <c r="R273" s="112"/>
    </row>
    <row r="274" spans="1:18" s="45" customFormat="1" x14ac:dyDescent="0.25">
      <c r="A274" s="239">
        <v>892</v>
      </c>
      <c r="B274" s="239" t="s">
        <v>281</v>
      </c>
      <c r="C274" s="326">
        <v>-3583.86</v>
      </c>
      <c r="D274" s="121">
        <v>-6509.46</v>
      </c>
      <c r="E274" s="121">
        <v>-3583.86</v>
      </c>
      <c r="F274" s="121">
        <v>-36.57</v>
      </c>
      <c r="G274" s="121">
        <v>-63851.22</v>
      </c>
      <c r="H274" s="121">
        <v>-73060.580449999994</v>
      </c>
      <c r="I274" s="121">
        <v>508333.85078588972</v>
      </c>
      <c r="J274" s="34">
        <v>24190.205491376353</v>
      </c>
      <c r="K274" s="34">
        <v>-108978.6</v>
      </c>
      <c r="L274" s="34">
        <v>-41762.94</v>
      </c>
      <c r="M274" s="34">
        <v>-158418.8446534129</v>
      </c>
      <c r="N274" s="34">
        <v>-13860.03</v>
      </c>
      <c r="O274" s="449">
        <v>170256.092341804</v>
      </c>
      <c r="P274" s="449">
        <v>-7785.641534109207</v>
      </c>
      <c r="Q274" s="251">
        <f>SUM(LisäyksetVähennykset[[#This Row],[Kuntien yhdistymisavustus (-0,98 €/as)]:[TE25: Uudistuksen rahoituksen siirtymäajan porrastus (25 % kustannusperusteinen / 75 % vos-kriteerit)]])</f>
        <v>221348.54198154795</v>
      </c>
      <c r="R274" s="112"/>
    </row>
    <row r="275" spans="1:18" s="45" customFormat="1" x14ac:dyDescent="0.25">
      <c r="A275" s="239">
        <v>893</v>
      </c>
      <c r="B275" s="239" t="s">
        <v>282</v>
      </c>
      <c r="C275" s="326">
        <v>-7290.22</v>
      </c>
      <c r="D275" s="121">
        <v>-13241.42</v>
      </c>
      <c r="E275" s="121">
        <v>-7290.22</v>
      </c>
      <c r="F275" s="121">
        <v>-74.39</v>
      </c>
      <c r="G275" s="121">
        <v>-129884.94</v>
      </c>
      <c r="H275" s="121">
        <v>-152309.21625</v>
      </c>
      <c r="I275" s="121">
        <v>-485579.53028233338</v>
      </c>
      <c r="J275" s="34">
        <v>-31421.371236813739</v>
      </c>
      <c r="K275" s="34">
        <v>-221682.2</v>
      </c>
      <c r="L275" s="34">
        <v>-84953.38</v>
      </c>
      <c r="M275" s="34">
        <v>-192811.04182930224</v>
      </c>
      <c r="N275" s="34">
        <v>-28193.81</v>
      </c>
      <c r="O275" s="449">
        <v>277877.13168577017</v>
      </c>
      <c r="P275" s="449">
        <v>-33443.008241414442</v>
      </c>
      <c r="Q275" s="251">
        <f>SUM(LisäyksetVähennykset[[#This Row],[Kuntien yhdistymisavustus (-0,98 €/as)]:[TE25: Uudistuksen rahoituksen siirtymäajan porrastus (25 % kustannusperusteinen / 75 % vos-kriteerit)]])</f>
        <v>-1110297.6161540938</v>
      </c>
      <c r="R275" s="112"/>
    </row>
    <row r="276" spans="1:18" s="45" customFormat="1" x14ac:dyDescent="0.25">
      <c r="A276" s="239">
        <v>895</v>
      </c>
      <c r="B276" s="239" t="s">
        <v>283</v>
      </c>
      <c r="C276" s="326">
        <v>-14517.72</v>
      </c>
      <c r="D276" s="121">
        <v>-26368.920000000002</v>
      </c>
      <c r="E276" s="121">
        <v>-14517.72</v>
      </c>
      <c r="F276" s="121">
        <v>-148.14000000000001</v>
      </c>
      <c r="G276" s="121">
        <v>-258652.44</v>
      </c>
      <c r="H276" s="121">
        <v>-509432.63624999998</v>
      </c>
      <c r="I276" s="121">
        <v>678745.99915357633</v>
      </c>
      <c r="J276" s="34">
        <v>620140.28944092453</v>
      </c>
      <c r="K276" s="34">
        <v>-441457.2</v>
      </c>
      <c r="L276" s="34">
        <v>-169175.88</v>
      </c>
      <c r="M276" s="34">
        <v>-114158.97013483198</v>
      </c>
      <c r="N276" s="34">
        <v>-56145.06</v>
      </c>
      <c r="O276" s="449">
        <v>863279.94855961599</v>
      </c>
      <c r="P276" s="449">
        <v>77684.045468980039</v>
      </c>
      <c r="Q276" s="251">
        <f>SUM(LisäyksetVähennykset[[#This Row],[Kuntien yhdistymisavustus (-0,98 €/as)]:[TE25: Uudistuksen rahoituksen siirtymäajan porrastus (25 % kustannusperusteinen / 75 % vos-kriteerit)]])</f>
        <v>635275.59623826505</v>
      </c>
      <c r="R276" s="112"/>
    </row>
    <row r="277" spans="1:18" s="45" customFormat="1" x14ac:dyDescent="0.25">
      <c r="A277" s="239">
        <v>905</v>
      </c>
      <c r="B277" s="239" t="s">
        <v>284</v>
      </c>
      <c r="C277" s="326">
        <v>-68953.78</v>
      </c>
      <c r="D277" s="121">
        <v>-125242.58</v>
      </c>
      <c r="E277" s="121">
        <v>-68953.78</v>
      </c>
      <c r="F277" s="121">
        <v>-703.61</v>
      </c>
      <c r="G277" s="121">
        <v>-1228503.06</v>
      </c>
      <c r="H277" s="121">
        <v>-3781865.2134500002</v>
      </c>
      <c r="I277" s="121">
        <v>-14660741.097493727</v>
      </c>
      <c r="J277" s="34">
        <v>-4831177.7472783942</v>
      </c>
      <c r="K277" s="34">
        <v>-2096757.8</v>
      </c>
      <c r="L277" s="34">
        <v>-803522.62</v>
      </c>
      <c r="M277" s="34">
        <v>-442916.38021852612</v>
      </c>
      <c r="N277" s="34">
        <v>-266668.19</v>
      </c>
      <c r="O277" s="449">
        <v>3494124.0174267404</v>
      </c>
      <c r="P277" s="449">
        <v>-18879.917667092755</v>
      </c>
      <c r="Q277" s="251">
        <f>SUM(LisäyksetVähennykset[[#This Row],[Kuntien yhdistymisavustus (-0,98 €/as)]:[TE25: Uudistuksen rahoituksen siirtymäajan porrastus (25 % kustannusperusteinen / 75 % vos-kriteerit)]])</f>
        <v>-24900761.758680999</v>
      </c>
      <c r="R277" s="112"/>
    </row>
    <row r="278" spans="1:18" s="45" customFormat="1" x14ac:dyDescent="0.25">
      <c r="A278" s="239">
        <v>908</v>
      </c>
      <c r="B278" s="239" t="s">
        <v>285</v>
      </c>
      <c r="C278" s="326">
        <v>-20430.060000000001</v>
      </c>
      <c r="D278" s="121">
        <v>-37107.660000000003</v>
      </c>
      <c r="E278" s="121">
        <v>-20430.060000000001</v>
      </c>
      <c r="F278" s="121">
        <v>-208.47</v>
      </c>
      <c r="G278" s="121">
        <v>-363988.62</v>
      </c>
      <c r="H278" s="121">
        <v>-731477.68160000001</v>
      </c>
      <c r="I278" s="121">
        <v>-2366758.386520341</v>
      </c>
      <c r="J278" s="34">
        <v>-436763.59741836047</v>
      </c>
      <c r="K278" s="34">
        <v>-621240.6</v>
      </c>
      <c r="L278" s="34">
        <v>-238072.74</v>
      </c>
      <c r="M278" s="34">
        <v>-187632.59563918921</v>
      </c>
      <c r="N278" s="34">
        <v>-79010.13</v>
      </c>
      <c r="O278" s="449">
        <v>1147290.5997017133</v>
      </c>
      <c r="P278" s="449">
        <v>-38398.585691014887</v>
      </c>
      <c r="Q278" s="251">
        <f>SUM(LisäyksetVähennykset[[#This Row],[Kuntien yhdistymisavustus (-0,98 €/as)]:[TE25: Uudistuksen rahoituksen siirtymäajan porrastus (25 % kustannusperusteinen / 75 % vos-kriteerit)]])</f>
        <v>-3994228.5871671913</v>
      </c>
      <c r="R278" s="112"/>
    </row>
    <row r="279" spans="1:18" s="45" customFormat="1" x14ac:dyDescent="0.25">
      <c r="A279" s="239">
        <v>915</v>
      </c>
      <c r="B279" s="239" t="s">
        <v>286</v>
      </c>
      <c r="C279" s="326">
        <v>-19275.62</v>
      </c>
      <c r="D279" s="121">
        <v>-35010.82</v>
      </c>
      <c r="E279" s="121">
        <v>-19275.62</v>
      </c>
      <c r="F279" s="121">
        <v>-196.69</v>
      </c>
      <c r="G279" s="121">
        <v>-343420.74</v>
      </c>
      <c r="H279" s="121">
        <v>-1301485.2593499999</v>
      </c>
      <c r="I279" s="121">
        <v>-283286.14605132048</v>
      </c>
      <c r="J279" s="34">
        <v>-83515.587068630979</v>
      </c>
      <c r="K279" s="34">
        <v>-586136.20000000007</v>
      </c>
      <c r="L279" s="34">
        <v>-224619.98</v>
      </c>
      <c r="M279" s="34">
        <v>-144842.48140615699</v>
      </c>
      <c r="N279" s="34">
        <v>-74545.509999999995</v>
      </c>
      <c r="O279" s="449">
        <v>1463530.1649426175</v>
      </c>
      <c r="P279" s="449">
        <v>61695.403446223354</v>
      </c>
      <c r="Q279" s="251">
        <f>SUM(LisäyksetVähennykset[[#This Row],[Kuntien yhdistymisavustus (-0,98 €/as)]:[TE25: Uudistuksen rahoituksen siirtymäajan porrastus (25 % kustannusperusteinen / 75 % vos-kriteerit)]])</f>
        <v>-1590385.0854872672</v>
      </c>
      <c r="R279" s="112"/>
    </row>
    <row r="280" spans="1:18" s="45" customFormat="1" x14ac:dyDescent="0.25">
      <c r="A280" s="239">
        <v>918</v>
      </c>
      <c r="B280" s="239" t="s">
        <v>287</v>
      </c>
      <c r="C280" s="326">
        <v>-2201.08</v>
      </c>
      <c r="D280" s="121">
        <v>-3997.88</v>
      </c>
      <c r="E280" s="121">
        <v>-2201.08</v>
      </c>
      <c r="F280" s="121">
        <v>-22.46</v>
      </c>
      <c r="G280" s="121">
        <v>-39215.160000000003</v>
      </c>
      <c r="H280" s="121">
        <v>-70132.232149999996</v>
      </c>
      <c r="I280" s="121">
        <v>-17764.273498652965</v>
      </c>
      <c r="J280" s="34">
        <v>-9417.1126063520314</v>
      </c>
      <c r="K280" s="34">
        <v>-66930.8</v>
      </c>
      <c r="L280" s="34">
        <v>-25649.32</v>
      </c>
      <c r="M280" s="34">
        <v>-37898.857058649031</v>
      </c>
      <c r="N280" s="34">
        <v>-8512.34</v>
      </c>
      <c r="O280" s="449">
        <v>27991.224172728907</v>
      </c>
      <c r="P280" s="449">
        <v>-716.88741503014899</v>
      </c>
      <c r="Q280" s="251">
        <f>SUM(LisäyksetVähennykset[[#This Row],[Kuntien yhdistymisavustus (-0,98 €/as)]:[TE25: Uudistuksen rahoituksen siirtymäajan porrastus (25 % kustannusperusteinen / 75 % vos-kriteerit)]])</f>
        <v>-256668.25855595531</v>
      </c>
      <c r="R280" s="112"/>
    </row>
    <row r="281" spans="1:18" s="45" customFormat="1" x14ac:dyDescent="0.25">
      <c r="A281" s="239">
        <v>921</v>
      </c>
      <c r="B281" s="239" t="s">
        <v>288</v>
      </c>
      <c r="C281" s="326">
        <v>-1813.98</v>
      </c>
      <c r="D281" s="121">
        <v>-3294.78</v>
      </c>
      <c r="E281" s="121">
        <v>-1813.98</v>
      </c>
      <c r="F281" s="121">
        <v>-18.510000000000002</v>
      </c>
      <c r="G281" s="121">
        <v>-32318.460000000003</v>
      </c>
      <c r="H281" s="121">
        <v>-49627.41</v>
      </c>
      <c r="I281" s="121">
        <v>716461.17453074642</v>
      </c>
      <c r="J281" s="34">
        <v>-8005.391057643963</v>
      </c>
      <c r="K281" s="34">
        <v>-55159.8</v>
      </c>
      <c r="L281" s="34">
        <v>-21138.42</v>
      </c>
      <c r="M281" s="34">
        <v>-48565.694236341311</v>
      </c>
      <c r="N281" s="34">
        <v>-7015.29</v>
      </c>
      <c r="O281" s="449">
        <v>82922.864464913539</v>
      </c>
      <c r="P281" s="449">
        <v>10502.580831741776</v>
      </c>
      <c r="Q281" s="251">
        <f>SUM(LisäyksetVähennykset[[#This Row],[Kuntien yhdistymisavustus (-0,98 €/as)]:[TE25: Uudistuksen rahoituksen siirtymäajan porrastus (25 % kustannusperusteinen / 75 % vos-kriteerit)]])</f>
        <v>581114.9045334165</v>
      </c>
      <c r="R281" s="112"/>
    </row>
    <row r="282" spans="1:18" s="45" customFormat="1" x14ac:dyDescent="0.25">
      <c r="A282" s="239">
        <v>922</v>
      </c>
      <c r="B282" s="239" t="s">
        <v>289</v>
      </c>
      <c r="C282" s="326">
        <v>-4420.78</v>
      </c>
      <c r="D282" s="121">
        <v>-8029.58</v>
      </c>
      <c r="E282" s="121">
        <v>-4420.78</v>
      </c>
      <c r="F282" s="121">
        <v>-45.11</v>
      </c>
      <c r="G282" s="121">
        <v>-78762.06</v>
      </c>
      <c r="H282" s="121">
        <v>-80084.022500000006</v>
      </c>
      <c r="I282" s="121">
        <v>-129757.74247225582</v>
      </c>
      <c r="J282" s="34">
        <v>-47747.345538620837</v>
      </c>
      <c r="K282" s="34">
        <v>-134427.80000000002</v>
      </c>
      <c r="L282" s="34">
        <v>-51515.62</v>
      </c>
      <c r="M282" s="34">
        <v>-89999.313900805471</v>
      </c>
      <c r="N282" s="34">
        <v>-17096.689999999999</v>
      </c>
      <c r="O282" s="449">
        <v>236212.19863731024</v>
      </c>
      <c r="P282" s="449">
        <v>-21276.845492949593</v>
      </c>
      <c r="Q282" s="251">
        <f>SUM(LisäyksetVähennykset[[#This Row],[Kuntien yhdistymisavustus (-0,98 €/as)]:[TE25: Uudistuksen rahoituksen siirtymäajan porrastus (25 % kustannusperusteinen / 75 % vos-kriteerit)]])</f>
        <v>-431371.49126732146</v>
      </c>
      <c r="R282" s="112"/>
    </row>
    <row r="283" spans="1:18" s="45" customFormat="1" x14ac:dyDescent="0.25">
      <c r="A283" s="239">
        <v>924</v>
      </c>
      <c r="B283" s="239" t="s">
        <v>290</v>
      </c>
      <c r="C283" s="326">
        <v>-2872.38</v>
      </c>
      <c r="D283" s="121">
        <v>-5217.18</v>
      </c>
      <c r="E283" s="121">
        <v>-2872.38</v>
      </c>
      <c r="F283" s="121">
        <v>-29.310000000000002</v>
      </c>
      <c r="G283" s="121">
        <v>-51175.26</v>
      </c>
      <c r="H283" s="121">
        <v>-40980.94</v>
      </c>
      <c r="I283" s="121">
        <v>142262.69591691537</v>
      </c>
      <c r="J283" s="34">
        <v>-30910.158132116412</v>
      </c>
      <c r="K283" s="34">
        <v>-87343.8</v>
      </c>
      <c r="L283" s="34">
        <v>-33472.019999999997</v>
      </c>
      <c r="M283" s="34">
        <v>-63764.653240781736</v>
      </c>
      <c r="N283" s="34">
        <v>-11108.49</v>
      </c>
      <c r="O283" s="449">
        <v>139165.9581946783</v>
      </c>
      <c r="P283" s="449">
        <v>12616.928331398492</v>
      </c>
      <c r="Q283" s="251">
        <f>SUM(LisäyksetVähennykset[[#This Row],[Kuntien yhdistymisavustus (-0,98 €/as)]:[TE25: Uudistuksen rahoituksen siirtymäajan porrastus (25 % kustannusperusteinen / 75 % vos-kriteerit)]])</f>
        <v>-35700.988929905987</v>
      </c>
      <c r="R283" s="112"/>
    </row>
    <row r="284" spans="1:18" s="45" customFormat="1" x14ac:dyDescent="0.25">
      <c r="A284" s="239">
        <v>925</v>
      </c>
      <c r="B284" s="239" t="s">
        <v>291</v>
      </c>
      <c r="C284" s="326">
        <v>-3284.96</v>
      </c>
      <c r="D284" s="121">
        <v>-5966.56</v>
      </c>
      <c r="E284" s="121">
        <v>-3284.96</v>
      </c>
      <c r="F284" s="121">
        <v>-33.520000000000003</v>
      </c>
      <c r="G284" s="121">
        <v>-58525.920000000006</v>
      </c>
      <c r="H284" s="121">
        <v>-66761.952499999999</v>
      </c>
      <c r="I284" s="121">
        <v>1247974.7162913063</v>
      </c>
      <c r="J284" s="34">
        <v>760440.09298561001</v>
      </c>
      <c r="K284" s="34">
        <v>-99889.600000000006</v>
      </c>
      <c r="L284" s="34">
        <v>-38279.839999999997</v>
      </c>
      <c r="M284" s="34">
        <v>-86119.183642878736</v>
      </c>
      <c r="N284" s="34">
        <v>-12704.08</v>
      </c>
      <c r="O284" s="449">
        <v>103230.59683794747</v>
      </c>
      <c r="P284" s="449">
        <v>-8215.7588619103917</v>
      </c>
      <c r="Q284" s="251">
        <f>SUM(LisäyksetVähennykset[[#This Row],[Kuntien yhdistymisavustus (-0,98 €/as)]:[TE25: Uudistuksen rahoituksen siirtymäajan porrastus (25 % kustannusperusteinen / 75 % vos-kriteerit)]])</f>
        <v>1728579.0711100744</v>
      </c>
      <c r="R284" s="112"/>
    </row>
    <row r="285" spans="1:18" s="45" customFormat="1" x14ac:dyDescent="0.25">
      <c r="A285" s="239">
        <v>927</v>
      </c>
      <c r="B285" s="239" t="s">
        <v>292</v>
      </c>
      <c r="C285" s="326">
        <v>-28223.02</v>
      </c>
      <c r="D285" s="121">
        <v>-51262.22</v>
      </c>
      <c r="E285" s="121">
        <v>-28223.02</v>
      </c>
      <c r="F285" s="121">
        <v>-287.99</v>
      </c>
      <c r="G285" s="121">
        <v>-502830.54000000004</v>
      </c>
      <c r="H285" s="121">
        <v>-1438067.4564</v>
      </c>
      <c r="I285" s="121">
        <v>1377674.5288266833</v>
      </c>
      <c r="J285" s="34">
        <v>253223.49677417843</v>
      </c>
      <c r="K285" s="34">
        <v>-858210.20000000007</v>
      </c>
      <c r="L285" s="34">
        <v>-328884.58</v>
      </c>
      <c r="M285" s="34">
        <v>-381119.46884076996</v>
      </c>
      <c r="N285" s="34">
        <v>-109148.21</v>
      </c>
      <c r="O285" s="449">
        <v>947029.93438190152</v>
      </c>
      <c r="P285" s="449">
        <v>-104684.82505860215</v>
      </c>
      <c r="Q285" s="251">
        <f>SUM(LisäyksetVähennykset[[#This Row],[Kuntien yhdistymisavustus (-0,98 €/as)]:[TE25: Uudistuksen rahoituksen siirtymäajan porrastus (25 % kustannusperusteinen / 75 % vos-kriteerit)]])</f>
        <v>-1253013.570316609</v>
      </c>
      <c r="R285" s="112"/>
    </row>
    <row r="286" spans="1:18" s="45" customFormat="1" x14ac:dyDescent="0.25">
      <c r="A286" s="239">
        <v>931</v>
      </c>
      <c r="B286" s="239" t="s">
        <v>293</v>
      </c>
      <c r="C286" s="326">
        <v>-5648.72</v>
      </c>
      <c r="D286" s="121">
        <v>-10259.92</v>
      </c>
      <c r="E286" s="121">
        <v>-5648.72</v>
      </c>
      <c r="F286" s="121">
        <v>-57.64</v>
      </c>
      <c r="G286" s="121">
        <v>-100639.44</v>
      </c>
      <c r="H286" s="121">
        <v>-241291.93729999999</v>
      </c>
      <c r="I286" s="121">
        <v>2423456.0997318863</v>
      </c>
      <c r="J286" s="34">
        <v>1386742.7121080477</v>
      </c>
      <c r="K286" s="34">
        <v>-171767.2</v>
      </c>
      <c r="L286" s="34">
        <v>-65824.88</v>
      </c>
      <c r="M286" s="34">
        <v>-147237.56810979426</v>
      </c>
      <c r="N286" s="34">
        <v>-21845.56</v>
      </c>
      <c r="O286" s="449">
        <v>225607.00530776998</v>
      </c>
      <c r="P286" s="449">
        <v>34138.060770164244</v>
      </c>
      <c r="Q286" s="251">
        <f>SUM(LisäyksetVähennykset[[#This Row],[Kuntien yhdistymisavustus (-0,98 €/as)]:[TE25: Uudistuksen rahoituksen siirtymäajan porrastus (25 % kustannusperusteinen / 75 % vos-kriteerit)]])</f>
        <v>3299722.2925080736</v>
      </c>
      <c r="R286" s="112"/>
    </row>
    <row r="287" spans="1:18" s="45" customFormat="1" x14ac:dyDescent="0.25">
      <c r="A287" s="239">
        <v>934</v>
      </c>
      <c r="B287" s="239" t="s">
        <v>294</v>
      </c>
      <c r="C287" s="326">
        <v>-2554.86</v>
      </c>
      <c r="D287" s="121">
        <v>-4640.46</v>
      </c>
      <c r="E287" s="121">
        <v>-2554.86</v>
      </c>
      <c r="F287" s="121">
        <v>-26.07</v>
      </c>
      <c r="G287" s="121">
        <v>-45518.22</v>
      </c>
      <c r="H287" s="121">
        <v>-70969.134999999995</v>
      </c>
      <c r="I287" s="121">
        <v>387817.17312497686</v>
      </c>
      <c r="J287" s="34">
        <v>-11289.54567844088</v>
      </c>
      <c r="K287" s="34">
        <v>-77688.600000000006</v>
      </c>
      <c r="L287" s="34">
        <v>-29771.94</v>
      </c>
      <c r="M287" s="34">
        <v>-40923.08808880781</v>
      </c>
      <c r="N287" s="34">
        <v>-9880.5300000000007</v>
      </c>
      <c r="O287" s="449">
        <v>63438.521688261397</v>
      </c>
      <c r="P287" s="449">
        <v>8568.5421151589035</v>
      </c>
      <c r="Q287" s="251">
        <f>SUM(LisäyksetVähennykset[[#This Row],[Kuntien yhdistymisavustus (-0,98 €/as)]:[TE25: Uudistuksen rahoituksen siirtymäajan porrastus (25 % kustannusperusteinen / 75 % vos-kriteerit)]])</f>
        <v>164006.92816114848</v>
      </c>
      <c r="R287" s="112"/>
    </row>
    <row r="288" spans="1:18" s="45" customFormat="1" x14ac:dyDescent="0.25">
      <c r="A288" s="239">
        <v>935</v>
      </c>
      <c r="B288" s="239" t="s">
        <v>295</v>
      </c>
      <c r="C288" s="326">
        <v>-2774.38</v>
      </c>
      <c r="D288" s="121">
        <v>-5039.18</v>
      </c>
      <c r="E288" s="121">
        <v>-2774.38</v>
      </c>
      <c r="F288" s="121">
        <v>-28.310000000000002</v>
      </c>
      <c r="G288" s="121">
        <v>-49429.26</v>
      </c>
      <c r="H288" s="121">
        <v>-97150.238800000006</v>
      </c>
      <c r="I288" s="121">
        <v>51133.37343081351</v>
      </c>
      <c r="J288" s="34">
        <v>15340.917986386703</v>
      </c>
      <c r="K288" s="34">
        <v>-84363.8</v>
      </c>
      <c r="L288" s="34">
        <v>-32330.02</v>
      </c>
      <c r="M288" s="34">
        <v>-28878.089573183905</v>
      </c>
      <c r="N288" s="34">
        <v>-10729.49</v>
      </c>
      <c r="O288" s="449">
        <v>151115.48268915692</v>
      </c>
      <c r="P288" s="449">
        <v>25208.79116572869</v>
      </c>
      <c r="Q288" s="251">
        <f>SUM(LisäyksetVähennykset[[#This Row],[Kuntien yhdistymisavustus (-0,98 €/as)]:[TE25: Uudistuksen rahoituksen siirtymäajan porrastus (25 % kustannusperusteinen / 75 % vos-kriteerit)]])</f>
        <v>-70698.583101098062</v>
      </c>
      <c r="R288" s="112"/>
    </row>
    <row r="289" spans="1:18" s="45" customFormat="1" x14ac:dyDescent="0.25">
      <c r="A289" s="239">
        <v>936</v>
      </c>
      <c r="B289" s="239" t="s">
        <v>296</v>
      </c>
      <c r="C289" s="326">
        <v>-6066.2</v>
      </c>
      <c r="D289" s="121">
        <v>-11018.2</v>
      </c>
      <c r="E289" s="121">
        <v>-6066.2</v>
      </c>
      <c r="F289" s="121">
        <v>-61.9</v>
      </c>
      <c r="G289" s="121">
        <v>-108077.40000000001</v>
      </c>
      <c r="H289" s="121">
        <v>-168071.11499999999</v>
      </c>
      <c r="I289" s="121">
        <v>2013081.7288322644</v>
      </c>
      <c r="J289" s="34">
        <v>678764.77383592864</v>
      </c>
      <c r="K289" s="34">
        <v>-184462</v>
      </c>
      <c r="L289" s="34">
        <v>-70689.8</v>
      </c>
      <c r="M289" s="34">
        <v>-134679.05931448485</v>
      </c>
      <c r="N289" s="34">
        <v>-23460.1</v>
      </c>
      <c r="O289" s="449">
        <v>248642.81072485005</v>
      </c>
      <c r="P289" s="449">
        <v>3680.6598442802933</v>
      </c>
      <c r="Q289" s="251">
        <f>SUM(LisäyksetVähennykset[[#This Row],[Kuntien yhdistymisavustus (-0,98 €/as)]:[TE25: Uudistuksen rahoituksen siirtymäajan porrastus (25 % kustannusperusteinen / 75 % vos-kriteerit)]])</f>
        <v>2231517.9989228384</v>
      </c>
      <c r="R289" s="112"/>
    </row>
    <row r="290" spans="1:18" s="45" customFormat="1" x14ac:dyDescent="0.25">
      <c r="A290" s="239">
        <v>946</v>
      </c>
      <c r="B290" s="239" t="s">
        <v>297</v>
      </c>
      <c r="C290" s="326">
        <v>-6085.8</v>
      </c>
      <c r="D290" s="121">
        <v>-11053.8</v>
      </c>
      <c r="E290" s="121">
        <v>-6085.8</v>
      </c>
      <c r="F290" s="121">
        <v>-62.1</v>
      </c>
      <c r="G290" s="121">
        <v>-108426.6</v>
      </c>
      <c r="H290" s="121">
        <v>-90517.052500000005</v>
      </c>
      <c r="I290" s="121">
        <v>-143352.98486907966</v>
      </c>
      <c r="J290" s="34">
        <v>-26573.333463256386</v>
      </c>
      <c r="K290" s="34">
        <v>-185058</v>
      </c>
      <c r="L290" s="34">
        <v>-70918.2</v>
      </c>
      <c r="M290" s="34">
        <v>-168290.92744799625</v>
      </c>
      <c r="N290" s="34">
        <v>-23535.9</v>
      </c>
      <c r="O290" s="449">
        <v>203622.59700878945</v>
      </c>
      <c r="P290" s="449">
        <v>-32454.342899537834</v>
      </c>
      <c r="Q290" s="251">
        <f>SUM(LisäyksetVähennykset[[#This Row],[Kuntien yhdistymisavustus (-0,98 €/as)]:[TE25: Uudistuksen rahoituksen siirtymäajan porrastus (25 % kustannusperusteinen / 75 % vos-kriteerit)]])</f>
        <v>-668792.24417108065</v>
      </c>
      <c r="R290" s="112"/>
    </row>
    <row r="291" spans="1:18" s="45" customFormat="1" x14ac:dyDescent="0.25">
      <c r="A291" s="239">
        <v>976</v>
      </c>
      <c r="B291" s="239" t="s">
        <v>298</v>
      </c>
      <c r="C291" s="326">
        <v>-3646.58</v>
      </c>
      <c r="D291" s="121">
        <v>-6623.38</v>
      </c>
      <c r="E291" s="121">
        <v>-3646.58</v>
      </c>
      <c r="F291" s="121">
        <v>-37.21</v>
      </c>
      <c r="G291" s="121">
        <v>-64968.66</v>
      </c>
      <c r="H291" s="121">
        <v>-95242.686950000003</v>
      </c>
      <c r="I291" s="121">
        <v>-127900.7688860496</v>
      </c>
      <c r="J291" s="34">
        <v>-39538.950707597585</v>
      </c>
      <c r="K291" s="34">
        <v>-110885.8</v>
      </c>
      <c r="L291" s="34">
        <v>-42493.82</v>
      </c>
      <c r="M291" s="34">
        <v>-96120.3891386576</v>
      </c>
      <c r="N291" s="34">
        <v>-14102.59</v>
      </c>
      <c r="O291" s="449">
        <v>188751.6755361323</v>
      </c>
      <c r="P291" s="449">
        <v>55950.102959851545</v>
      </c>
      <c r="Q291" s="251">
        <f>SUM(LisäyksetVähennykset[[#This Row],[Kuntien yhdistymisavustus (-0,98 €/as)]:[TE25: Uudistuksen rahoituksen siirtymäajan porrastus (25 % kustannusperusteinen / 75 % vos-kriteerit)]])</f>
        <v>-360505.63718632091</v>
      </c>
      <c r="R291" s="112"/>
    </row>
    <row r="292" spans="1:18" s="45" customFormat="1" x14ac:dyDescent="0.25">
      <c r="A292" s="239">
        <v>977</v>
      </c>
      <c r="B292" s="239" t="s">
        <v>299</v>
      </c>
      <c r="C292" s="326">
        <v>-15097.88</v>
      </c>
      <c r="D292" s="121">
        <v>-27422.68</v>
      </c>
      <c r="E292" s="121">
        <v>-15097.88</v>
      </c>
      <c r="F292" s="121">
        <v>-154.06</v>
      </c>
      <c r="G292" s="121">
        <v>-268988.76</v>
      </c>
      <c r="H292" s="121">
        <v>-526412.05359999998</v>
      </c>
      <c r="I292" s="121">
        <v>-576692.41300287575</v>
      </c>
      <c r="J292" s="34">
        <v>-199498.65794829887</v>
      </c>
      <c r="K292" s="34">
        <v>-459098.8</v>
      </c>
      <c r="L292" s="34">
        <v>-175936.52</v>
      </c>
      <c r="M292" s="34">
        <v>-345610.96604653809</v>
      </c>
      <c r="N292" s="34">
        <v>-58388.74</v>
      </c>
      <c r="O292" s="449">
        <v>478610.95433419303</v>
      </c>
      <c r="P292" s="449">
        <v>-74036.895127125346</v>
      </c>
      <c r="Q292" s="251">
        <f>SUM(LisäyksetVähennykset[[#This Row],[Kuntien yhdistymisavustus (-0,98 €/as)]:[TE25: Uudistuksen rahoituksen siirtymäajan porrastus (25 % kustannusperusteinen / 75 % vos-kriteerit)]])</f>
        <v>-2263825.3513906454</v>
      </c>
      <c r="R292" s="112"/>
    </row>
    <row r="293" spans="1:18" s="45" customFormat="1" x14ac:dyDescent="0.25">
      <c r="A293" s="239">
        <v>980</v>
      </c>
      <c r="B293" s="239" t="s">
        <v>300</v>
      </c>
      <c r="C293" s="326">
        <v>-33029.919999999998</v>
      </c>
      <c r="D293" s="121">
        <v>-59993.120000000003</v>
      </c>
      <c r="E293" s="121">
        <v>-33029.919999999998</v>
      </c>
      <c r="F293" s="121">
        <v>-337.04</v>
      </c>
      <c r="G293" s="121">
        <v>-588471.84000000008</v>
      </c>
      <c r="H293" s="121">
        <v>-1049559.7775000001</v>
      </c>
      <c r="I293" s="121">
        <v>333869.35435929714</v>
      </c>
      <c r="J293" s="34">
        <v>-142047.08409410805</v>
      </c>
      <c r="K293" s="34">
        <v>-1004379.2000000001</v>
      </c>
      <c r="L293" s="34">
        <v>-384899.68</v>
      </c>
      <c r="M293" s="34">
        <v>-641043.91310227301</v>
      </c>
      <c r="N293" s="34">
        <v>-127738.16</v>
      </c>
      <c r="O293" s="449">
        <v>1154053.68178936</v>
      </c>
      <c r="P293" s="449">
        <v>-13168.28340299509</v>
      </c>
      <c r="Q293" s="251">
        <f>SUM(LisäyksetVähennykset[[#This Row],[Kuntien yhdistymisavustus (-0,98 €/as)]:[TE25: Uudistuksen rahoituksen siirtymäajan porrastus (25 % kustannusperusteinen / 75 % vos-kriteerit)]])</f>
        <v>-2589774.9019507198</v>
      </c>
      <c r="R293" s="112"/>
    </row>
    <row r="294" spans="1:18" s="45" customFormat="1" x14ac:dyDescent="0.25">
      <c r="A294" s="239">
        <v>981</v>
      </c>
      <c r="B294" s="239" t="s">
        <v>301</v>
      </c>
      <c r="C294" s="326">
        <v>-2149.14</v>
      </c>
      <c r="D294" s="121">
        <v>-3903.54</v>
      </c>
      <c r="E294" s="121">
        <v>-2149.14</v>
      </c>
      <c r="F294" s="121">
        <v>-21.93</v>
      </c>
      <c r="G294" s="121">
        <v>-38289.78</v>
      </c>
      <c r="H294" s="121">
        <v>-66998.053199999995</v>
      </c>
      <c r="I294" s="121">
        <v>660669.82322699786</v>
      </c>
      <c r="J294" s="34">
        <v>247937.88961482866</v>
      </c>
      <c r="K294" s="34">
        <v>-65351.4</v>
      </c>
      <c r="L294" s="34">
        <v>-25044.06</v>
      </c>
      <c r="M294" s="34">
        <v>-41921.640072847906</v>
      </c>
      <c r="N294" s="34">
        <v>-8311.4699999999993</v>
      </c>
      <c r="O294" s="449">
        <v>135696.79524591466</v>
      </c>
      <c r="P294" s="449">
        <v>-2599.3261703007011</v>
      </c>
      <c r="Q294" s="251">
        <f>SUM(LisäyksetVähennykset[[#This Row],[Kuntien yhdistymisavustus (-0,98 €/as)]:[TE25: Uudistuksen rahoituksen siirtymäajan porrastus (25 % kustannusperusteinen / 75 % vos-kriteerit)]])</f>
        <v>787565.02864459238</v>
      </c>
      <c r="R294" s="112"/>
    </row>
    <row r="295" spans="1:18" s="45" customFormat="1" x14ac:dyDescent="0.25">
      <c r="A295" s="239">
        <v>989</v>
      </c>
      <c r="B295" s="239" t="s">
        <v>302</v>
      </c>
      <c r="C295" s="326">
        <v>-5115.5999999999995</v>
      </c>
      <c r="D295" s="121">
        <v>-9291.6</v>
      </c>
      <c r="E295" s="121">
        <v>-5115.5999999999995</v>
      </c>
      <c r="F295" s="121">
        <v>-52.2</v>
      </c>
      <c r="G295" s="121">
        <v>-91141.200000000012</v>
      </c>
      <c r="H295" s="121">
        <v>-168664.09529999999</v>
      </c>
      <c r="I295" s="121">
        <v>-955924.69870101451</v>
      </c>
      <c r="J295" s="34">
        <v>-384883.12970457063</v>
      </c>
      <c r="K295" s="34">
        <v>-155556</v>
      </c>
      <c r="L295" s="34">
        <v>-59612.4</v>
      </c>
      <c r="M295" s="34">
        <v>-42714.526634929709</v>
      </c>
      <c r="N295" s="34">
        <v>-19783.8</v>
      </c>
      <c r="O295" s="449">
        <v>205006.83251165878</v>
      </c>
      <c r="P295" s="449">
        <v>26143.275469183063</v>
      </c>
      <c r="Q295" s="251">
        <f>SUM(LisäyksetVähennykset[[#This Row],[Kuntien yhdistymisavustus (-0,98 €/as)]:[TE25: Uudistuksen rahoituksen siirtymäajan porrastus (25 % kustannusperusteinen / 75 % vos-kriteerit)]])</f>
        <v>-1666704.7423596731</v>
      </c>
      <c r="R295" s="112"/>
    </row>
    <row r="296" spans="1:18" s="45" customFormat="1" x14ac:dyDescent="0.25">
      <c r="A296" s="239">
        <v>992</v>
      </c>
      <c r="B296" s="239" t="s">
        <v>303</v>
      </c>
      <c r="C296" s="326">
        <v>-17385.2</v>
      </c>
      <c r="D296" s="121">
        <v>-31577.200000000001</v>
      </c>
      <c r="E296" s="121">
        <v>-17385.2</v>
      </c>
      <c r="F296" s="121">
        <v>-177.4</v>
      </c>
      <c r="G296" s="121">
        <v>-309740.40000000002</v>
      </c>
      <c r="H296" s="121">
        <v>-959518.05605000001</v>
      </c>
      <c r="I296" s="121">
        <v>-217370.51605603099</v>
      </c>
      <c r="J296" s="34">
        <v>-5108.2668890914465</v>
      </c>
      <c r="K296" s="34">
        <v>-528652</v>
      </c>
      <c r="L296" s="34">
        <v>-202590.8</v>
      </c>
      <c r="M296" s="34">
        <v>-197246.52106888129</v>
      </c>
      <c r="N296" s="34">
        <v>-67234.600000000006</v>
      </c>
      <c r="O296" s="449">
        <v>1316622.2153600371</v>
      </c>
      <c r="P296" s="449">
        <v>123741.35656922997</v>
      </c>
      <c r="Q296" s="251">
        <f>SUM(LisäyksetVähennykset[[#This Row],[Kuntien yhdistymisavustus (-0,98 €/as)]:[TE25: Uudistuksen rahoituksen siirtymäajan porrastus (25 % kustannusperusteinen / 75 % vos-kriteerit)]])</f>
        <v>-1113622.5881347368</v>
      </c>
      <c r="R296" s="112"/>
    </row>
    <row r="312" spans="1:17" x14ac:dyDescent="0.25">
      <c r="A312" s="244"/>
      <c r="B312" s="245"/>
      <c r="C312" s="245"/>
      <c r="D312" s="41"/>
      <c r="E312" s="41"/>
      <c r="F312" s="41"/>
      <c r="G312" s="38"/>
      <c r="H312" s="38"/>
      <c r="I312" s="41"/>
      <c r="J312" s="41"/>
      <c r="K312" s="41"/>
      <c r="L312" s="41"/>
      <c r="M312" s="41"/>
      <c r="N312" s="41"/>
      <c r="O312" s="41"/>
      <c r="P312" s="41"/>
      <c r="Q312" s="249"/>
    </row>
    <row r="313" spans="1:17" x14ac:dyDescent="0.25">
      <c r="A313" s="244"/>
      <c r="B313" s="245"/>
      <c r="C313" s="245"/>
      <c r="D313" s="41"/>
      <c r="E313" s="41"/>
      <c r="F313" s="41"/>
      <c r="G313" s="38"/>
      <c r="H313" s="38"/>
      <c r="I313" s="41"/>
      <c r="J313" s="41"/>
      <c r="K313" s="41"/>
      <c r="L313" s="41"/>
      <c r="M313" s="41"/>
      <c r="N313" s="41"/>
      <c r="O313" s="41"/>
      <c r="P313" s="41"/>
      <c r="Q313" s="249"/>
    </row>
    <row r="314" spans="1:17" x14ac:dyDescent="0.25">
      <c r="A314" s="244"/>
      <c r="B314" s="245"/>
      <c r="C314" s="245"/>
      <c r="D314" s="41"/>
      <c r="E314" s="41"/>
      <c r="F314" s="41"/>
      <c r="G314" s="38"/>
      <c r="H314" s="38"/>
      <c r="I314" s="41"/>
      <c r="J314" s="41"/>
      <c r="K314" s="41"/>
      <c r="L314" s="41"/>
      <c r="M314" s="41"/>
      <c r="N314" s="41"/>
      <c r="O314" s="41"/>
      <c r="P314" s="41"/>
      <c r="Q314" s="249"/>
    </row>
    <row r="315" spans="1:17" x14ac:dyDescent="0.25">
      <c r="A315" s="244"/>
      <c r="B315" s="245"/>
      <c r="C315" s="245"/>
      <c r="D315" s="41"/>
      <c r="E315" s="41"/>
      <c r="F315" s="41"/>
      <c r="G315" s="38"/>
      <c r="H315" s="38"/>
      <c r="I315" s="41"/>
      <c r="J315" s="41"/>
      <c r="K315" s="41"/>
      <c r="L315" s="41"/>
      <c r="M315" s="41"/>
      <c r="N315" s="41"/>
      <c r="O315" s="41"/>
      <c r="P315" s="41"/>
      <c r="Q315" s="249"/>
    </row>
    <row r="316" spans="1:17" x14ac:dyDescent="0.25">
      <c r="A316" s="244"/>
      <c r="B316" s="245"/>
      <c r="C316" s="245"/>
      <c r="D316" s="41"/>
      <c r="E316" s="41"/>
      <c r="F316" s="41"/>
      <c r="G316" s="38"/>
      <c r="H316" s="38"/>
      <c r="I316" s="41"/>
      <c r="J316" s="41"/>
      <c r="K316" s="41"/>
      <c r="L316" s="41"/>
      <c r="M316" s="41"/>
      <c r="N316" s="41"/>
      <c r="O316" s="41"/>
      <c r="P316" s="41"/>
      <c r="Q316" s="249"/>
    </row>
    <row r="317" spans="1:17" x14ac:dyDescent="0.25">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5"/>
  <sheetViews>
    <sheetView workbookViewId="0">
      <selection activeCell="B37" sqref="B37"/>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1060</v>
      </c>
    </row>
    <row r="2" spans="1:12" x14ac:dyDescent="0.2">
      <c r="A2" s="130" t="s">
        <v>1421</v>
      </c>
    </row>
    <row r="4" spans="1:12" ht="33" customHeight="1" x14ac:dyDescent="0.2">
      <c r="A4" s="470" t="s">
        <v>1053</v>
      </c>
      <c r="B4" s="476" t="s">
        <v>1057</v>
      </c>
      <c r="C4" s="471"/>
      <c r="D4" s="471" t="s">
        <v>1054</v>
      </c>
      <c r="E4" s="470" t="s">
        <v>358</v>
      </c>
      <c r="F4" s="470" t="s">
        <v>1055</v>
      </c>
      <c r="G4" s="471" t="s">
        <v>1056</v>
      </c>
      <c r="H4" s="471" t="s">
        <v>709</v>
      </c>
      <c r="I4" s="470" t="s">
        <v>739</v>
      </c>
      <c r="J4" s="470" t="s">
        <v>650</v>
      </c>
      <c r="K4" s="471" t="s">
        <v>741</v>
      </c>
      <c r="L4" s="473" t="s">
        <v>363</v>
      </c>
    </row>
    <row r="5" spans="1:12" ht="15" x14ac:dyDescent="0.25">
      <c r="A5" s="472" t="s">
        <v>1084</v>
      </c>
      <c r="B5" s="477">
        <v>12017000</v>
      </c>
      <c r="C5" s="472"/>
      <c r="D5" s="472"/>
      <c r="E5" s="472"/>
      <c r="F5" s="472">
        <v>12017000</v>
      </c>
      <c r="G5" s="472"/>
      <c r="H5" s="472"/>
      <c r="I5" s="472"/>
      <c r="J5" s="472"/>
      <c r="K5" s="472"/>
      <c r="L5" s="474">
        <v>12017000</v>
      </c>
    </row>
    <row r="6" spans="1:12" ht="15" x14ac:dyDescent="0.25">
      <c r="A6" s="472" t="s">
        <v>1058</v>
      </c>
      <c r="B6" s="477">
        <v>-2150000</v>
      </c>
      <c r="C6" s="472"/>
      <c r="D6" s="472"/>
      <c r="E6" s="472"/>
      <c r="F6" s="472"/>
      <c r="G6" s="472"/>
      <c r="H6" s="472"/>
      <c r="I6" s="472">
        <v>-1075000</v>
      </c>
      <c r="J6" s="472"/>
      <c r="K6" s="472">
        <v>-1075000</v>
      </c>
      <c r="L6" s="474">
        <v>-2150000</v>
      </c>
    </row>
    <row r="7" spans="1:12" ht="15" x14ac:dyDescent="0.25">
      <c r="A7" s="472" t="s">
        <v>1085</v>
      </c>
      <c r="B7" s="477">
        <v>6363000</v>
      </c>
      <c r="C7" s="472"/>
      <c r="D7" s="472"/>
      <c r="E7" s="472">
        <v>508840.8847803371</v>
      </c>
      <c r="F7" s="472">
        <v>3027857.0169500574</v>
      </c>
      <c r="G7" s="472">
        <v>2826302.098269606</v>
      </c>
      <c r="H7" s="472"/>
      <c r="I7" s="472"/>
      <c r="J7" s="472"/>
      <c r="K7" s="472"/>
      <c r="L7" s="474">
        <v>6363000</v>
      </c>
    </row>
    <row r="8" spans="1:12" ht="15" x14ac:dyDescent="0.25">
      <c r="A8" s="472" t="s">
        <v>1059</v>
      </c>
      <c r="B8" s="477">
        <v>53495000</v>
      </c>
      <c r="C8" s="472"/>
      <c r="D8" s="472"/>
      <c r="E8" s="472"/>
      <c r="F8" s="472">
        <v>35663333.333333328</v>
      </c>
      <c r="G8" s="472">
        <v>17831666.666666668</v>
      </c>
      <c r="H8" s="472"/>
      <c r="I8" s="472"/>
      <c r="J8" s="472"/>
      <c r="K8" s="472"/>
      <c r="L8" s="474">
        <v>53495000</v>
      </c>
    </row>
    <row r="9" spans="1:12" ht="15" x14ac:dyDescent="0.25">
      <c r="A9" s="472" t="s">
        <v>1086</v>
      </c>
      <c r="B9" s="477">
        <v>-580000</v>
      </c>
      <c r="C9" s="472"/>
      <c r="D9" s="472"/>
      <c r="E9" s="472"/>
      <c r="F9" s="472">
        <v>-580000</v>
      </c>
      <c r="G9" s="472"/>
      <c r="H9" s="472"/>
      <c r="I9" s="472"/>
      <c r="J9" s="472"/>
      <c r="K9" s="472"/>
      <c r="L9" s="474">
        <v>-580000</v>
      </c>
    </row>
    <row r="10" spans="1:12" ht="15" x14ac:dyDescent="0.25">
      <c r="A10" s="472" t="s">
        <v>1087</v>
      </c>
      <c r="B10" s="477">
        <v>-2900000</v>
      </c>
      <c r="C10" s="472"/>
      <c r="D10" s="472"/>
      <c r="E10" s="472"/>
      <c r="F10" s="472"/>
      <c r="G10" s="472"/>
      <c r="H10" s="472"/>
      <c r="I10" s="472"/>
      <c r="J10" s="472"/>
      <c r="K10" s="472">
        <v>-2900000</v>
      </c>
      <c r="L10" s="474">
        <v>-2900000</v>
      </c>
    </row>
    <row r="11" spans="1:12" ht="15" x14ac:dyDescent="0.25">
      <c r="A11" s="472" t="s">
        <v>1088</v>
      </c>
      <c r="B11" s="477">
        <v>-400000</v>
      </c>
      <c r="C11" s="472"/>
      <c r="D11" s="472"/>
      <c r="E11" s="472"/>
      <c r="F11" s="472"/>
      <c r="G11" s="472"/>
      <c r="H11" s="472"/>
      <c r="I11" s="472"/>
      <c r="J11" s="472"/>
      <c r="K11" s="472">
        <v>-400000</v>
      </c>
      <c r="L11" s="474">
        <v>-400000</v>
      </c>
    </row>
    <row r="12" spans="1:12" ht="15" x14ac:dyDescent="0.25">
      <c r="A12" s="472" t="s">
        <v>1089</v>
      </c>
      <c r="B12" s="477">
        <v>1200000</v>
      </c>
      <c r="C12" s="472"/>
      <c r="D12" s="472"/>
      <c r="E12" s="472"/>
      <c r="F12" s="472"/>
      <c r="G12" s="472"/>
      <c r="H12" s="472"/>
      <c r="I12" s="472"/>
      <c r="J12" s="472">
        <v>1200000</v>
      </c>
      <c r="K12" s="472"/>
      <c r="L12" s="474">
        <v>1200000</v>
      </c>
    </row>
    <row r="13" spans="1:12" ht="15" x14ac:dyDescent="0.25">
      <c r="A13" s="472"/>
      <c r="B13" s="477"/>
      <c r="C13" s="472"/>
      <c r="D13" s="472"/>
      <c r="E13" s="472"/>
      <c r="F13" s="472"/>
      <c r="G13" s="472"/>
      <c r="H13" s="472"/>
      <c r="I13" s="472"/>
      <c r="J13" s="472"/>
      <c r="K13" s="472"/>
      <c r="L13" s="474"/>
    </row>
    <row r="14" spans="1:12" ht="15" x14ac:dyDescent="0.25">
      <c r="A14" s="472"/>
      <c r="B14" s="477"/>
      <c r="C14" s="472"/>
      <c r="D14" s="472"/>
      <c r="E14" s="472"/>
      <c r="F14" s="472"/>
      <c r="G14" s="472"/>
      <c r="H14" s="472"/>
      <c r="I14" s="472"/>
      <c r="J14" s="472"/>
      <c r="K14" s="472"/>
      <c r="L14" s="474"/>
    </row>
    <row r="15" spans="1:12" ht="15" x14ac:dyDescent="0.25">
      <c r="A15" s="475" t="s">
        <v>363</v>
      </c>
      <c r="B15" s="478">
        <f>SUM(B5:B14)</f>
        <v>67045000</v>
      </c>
      <c r="C15" s="475"/>
      <c r="D15" s="475">
        <f t="shared" ref="D15:L15" si="0">SUM(D5:D14)</f>
        <v>0</v>
      </c>
      <c r="E15" s="475">
        <f t="shared" si="0"/>
        <v>508840.8847803371</v>
      </c>
      <c r="F15" s="475">
        <f t="shared" si="0"/>
        <v>50128190.350283384</v>
      </c>
      <c r="G15" s="475">
        <f t="shared" si="0"/>
        <v>20657968.764936276</v>
      </c>
      <c r="H15" s="475">
        <f t="shared" si="0"/>
        <v>0</v>
      </c>
      <c r="I15" s="475">
        <f t="shared" si="0"/>
        <v>-1075000</v>
      </c>
      <c r="J15" s="475">
        <f t="shared" si="0"/>
        <v>1200000</v>
      </c>
      <c r="K15" s="478">
        <f t="shared" si="0"/>
        <v>-4375000</v>
      </c>
      <c r="L15" s="475">
        <f t="shared" si="0"/>
        <v>67045000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1091</v>
      </c>
      <c r="F1" s="321"/>
      <c r="G1" s="256"/>
      <c r="H1" s="14"/>
      <c r="P1"/>
      <c r="Q1" s="115"/>
      <c r="R1" s="115"/>
      <c r="S1" s="115"/>
    </row>
    <row r="2" spans="1:20" x14ac:dyDescent="0.25">
      <c r="A2" s="253" t="s">
        <v>355</v>
      </c>
      <c r="G2" s="256"/>
      <c r="H2" s="14"/>
      <c r="K2" s="257"/>
      <c r="P2"/>
      <c r="Q2" s="115"/>
      <c r="R2" s="115"/>
      <c r="S2" s="115"/>
    </row>
    <row r="3" spans="1:20" x14ac:dyDescent="0.25">
      <c r="A3" s="20" t="s">
        <v>1090</v>
      </c>
      <c r="F3" s="258"/>
      <c r="G3" s="256"/>
      <c r="H3" s="259"/>
      <c r="P3"/>
      <c r="Q3" s="115"/>
      <c r="R3" s="115"/>
      <c r="S3" s="115"/>
    </row>
    <row r="4" spans="1:20" x14ac:dyDescent="0.25">
      <c r="A4" s="20" t="s">
        <v>1112</v>
      </c>
      <c r="E4" s="195"/>
      <c r="G4" s="256"/>
      <c r="H4" s="14"/>
      <c r="M4" s="282"/>
      <c r="P4"/>
      <c r="Q4" s="115"/>
      <c r="R4" s="115"/>
      <c r="S4" s="115"/>
    </row>
    <row r="5" spans="1:20" x14ac:dyDescent="0.25">
      <c r="A5" s="272" t="s">
        <v>1423</v>
      </c>
      <c r="G5" s="256"/>
      <c r="H5" s="14"/>
      <c r="P5"/>
      <c r="Q5" s="115"/>
      <c r="R5" s="115"/>
      <c r="S5" s="115"/>
    </row>
    <row r="6" spans="1:20" x14ac:dyDescent="0.25">
      <c r="A6" s="20" t="s">
        <v>364</v>
      </c>
      <c r="G6" s="256"/>
      <c r="H6" s="14"/>
      <c r="P6"/>
      <c r="Q6" s="115"/>
      <c r="R6" s="115"/>
      <c r="S6" s="115"/>
    </row>
    <row r="7" spans="1:20" x14ac:dyDescent="0.25">
      <c r="A7" s="359" t="s">
        <v>722</v>
      </c>
      <c r="B7" s="361">
        <v>0.9</v>
      </c>
      <c r="D7" s="260"/>
      <c r="G7" s="256"/>
      <c r="H7" s="14"/>
      <c r="I7" s="261"/>
      <c r="L7" s="123"/>
      <c r="P7"/>
      <c r="Q7" s="115"/>
      <c r="R7" s="115"/>
      <c r="S7" s="115"/>
    </row>
    <row r="8" spans="1:20" x14ac:dyDescent="0.25">
      <c r="A8" s="360" t="s">
        <v>723</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1092</v>
      </c>
      <c r="D10" s="276" t="s">
        <v>1093</v>
      </c>
      <c r="E10" s="277" t="s">
        <v>684</v>
      </c>
      <c r="F10" s="277" t="s">
        <v>685</v>
      </c>
      <c r="G10" s="284" t="s">
        <v>698</v>
      </c>
      <c r="H10" s="285" t="s">
        <v>697</v>
      </c>
      <c r="I10" s="285" t="s">
        <v>721</v>
      </c>
      <c r="J10" s="285" t="s">
        <v>686</v>
      </c>
      <c r="K10" s="286" t="s">
        <v>687</v>
      </c>
      <c r="L10" s="287" t="s">
        <v>736</v>
      </c>
      <c r="M10" s="353" t="s">
        <v>688</v>
      </c>
      <c r="N10" s="354" t="s">
        <v>689</v>
      </c>
      <c r="Q10" s="279"/>
      <c r="R10" s="279"/>
      <c r="S10" s="279"/>
      <c r="T10" s="279"/>
    </row>
    <row r="11" spans="1:20" x14ac:dyDescent="0.25">
      <c r="A11" s="253"/>
      <c r="B11" s="254" t="s">
        <v>366</v>
      </c>
      <c r="C11" s="28">
        <f>SUM(C12:C303)</f>
        <v>5573310</v>
      </c>
      <c r="D11" s="27">
        <v>7.4700000000000006</v>
      </c>
      <c r="E11" s="28">
        <f t="shared" ref="E11:J11" si="0">SUM(E12:E303)</f>
        <v>9468604282.8800011</v>
      </c>
      <c r="F11" s="358">
        <f t="shared" si="0"/>
        <v>126803444562.07295</v>
      </c>
      <c r="G11" s="28">
        <f t="shared" si="0"/>
        <v>9472217308.78685</v>
      </c>
      <c r="H11" s="28">
        <f t="shared" si="0"/>
        <v>1675171615.5644441</v>
      </c>
      <c r="I11" s="28">
        <f t="shared" si="0"/>
        <v>1147087374.25875</v>
      </c>
      <c r="J11" s="28">
        <f t="shared" si="0"/>
        <v>12294476298.610046</v>
      </c>
      <c r="K11" s="265">
        <f>ROUND(Tasaus[[#This Row],[Laskennallinen verotulo yhteensä, €]]/Tasaus[[#This Row],[Asukasluku 31.12.2023]],2)</f>
        <v>2205.96</v>
      </c>
      <c r="L11" s="123">
        <v>0</v>
      </c>
      <c r="M11" s="367">
        <v>140.28556296183262</v>
      </c>
      <c r="N11" s="368">
        <v>781854930.91081142</v>
      </c>
      <c r="P11"/>
      <c r="Q11" s="115"/>
      <c r="R11" s="115"/>
      <c r="S11" s="115"/>
    </row>
    <row r="12" spans="1:20" x14ac:dyDescent="0.25">
      <c r="A12" s="266">
        <v>5</v>
      </c>
      <c r="B12" s="13" t="s">
        <v>367</v>
      </c>
      <c r="C12" s="267">
        <v>9113</v>
      </c>
      <c r="D12" s="268">
        <v>9.1</v>
      </c>
      <c r="E12" s="14">
        <v>13161066.57</v>
      </c>
      <c r="F12" s="14">
        <v>144627105.16483518</v>
      </c>
      <c r="G12" s="269">
        <f>Tasaus[[#This Row],[Verotettava tulo (kunnallisvero), €]]*($D$11/100)</f>
        <v>10803644.755813189</v>
      </c>
      <c r="H12" s="14">
        <v>2223445.5693433173</v>
      </c>
      <c r="I12" s="15">
        <v>1422981.3487500001</v>
      </c>
      <c r="J12" s="15">
        <f>SUM(Tasaus[[#This Row],[Laskennallinen kunnallisvero, €]:[Laskennallinen kiinteistövero, €]])</f>
        <v>14450071.673906507</v>
      </c>
      <c r="K12" s="15">
        <f>Tasaus[[#This Row],[Laskennallinen verotulo yhteensä, €]]/Tasaus[[#This Row],[Asukasluku 31.12.2023]]</f>
        <v>1585.654743103973</v>
      </c>
      <c r="L12" s="34">
        <f>$K$11-Tasaus[[#This Row],[Laskennallinen verotulo yhteensä, €/asukas (=tasausraja)]]</f>
        <v>620.305256896027</v>
      </c>
      <c r="M12" s="369">
        <v>558.27473120642435</v>
      </c>
      <c r="N12" s="370">
        <v>5087557.6254841452</v>
      </c>
      <c r="P12" s="116"/>
      <c r="Q12" s="117"/>
      <c r="R12" s="118"/>
    </row>
    <row r="13" spans="1:20" x14ac:dyDescent="0.25">
      <c r="A13" s="266">
        <v>9</v>
      </c>
      <c r="B13" s="13" t="s">
        <v>368</v>
      </c>
      <c r="C13" s="267">
        <v>2437</v>
      </c>
      <c r="D13" s="268">
        <v>9.3000000000000007</v>
      </c>
      <c r="E13" s="14">
        <v>3689289.54</v>
      </c>
      <c r="F13" s="14">
        <v>39669780</v>
      </c>
      <c r="G13" s="269">
        <f>Tasaus[[#This Row],[Verotettava tulo (kunnallisvero), €]]*($D$11/100)</f>
        <v>2963332.5660000001</v>
      </c>
      <c r="H13" s="14">
        <v>219258.01972922191</v>
      </c>
      <c r="I13" s="15">
        <v>222221.26295</v>
      </c>
      <c r="J13" s="15">
        <f>SUM(Tasaus[[#This Row],[Laskennallinen kunnallisvero, €]:[Laskennallinen kiinteistövero, €]])</f>
        <v>3404811.8486792217</v>
      </c>
      <c r="K13" s="15">
        <f>Tasaus[[#This Row],[Laskennallinen verotulo yhteensä, €]]/Tasaus[[#This Row],[Asukasluku 31.12.2023]]</f>
        <v>1397.1324779151505</v>
      </c>
      <c r="L13" s="34">
        <f>$K$11-Tasaus[[#This Row],[Laskennallinen verotulo yhteensä, €/asukas (=tasausraja)]]</f>
        <v>808.82752208484953</v>
      </c>
      <c r="M13" s="369">
        <v>727.9447698763646</v>
      </c>
      <c r="N13" s="370">
        <v>1774001.4041887005</v>
      </c>
      <c r="P13" s="116"/>
      <c r="Q13" s="117"/>
      <c r="R13" s="118"/>
    </row>
    <row r="14" spans="1:20" x14ac:dyDescent="0.25">
      <c r="A14" s="266">
        <v>10</v>
      </c>
      <c r="B14" s="13" t="s">
        <v>369</v>
      </c>
      <c r="C14" s="267">
        <v>10933</v>
      </c>
      <c r="D14" s="268">
        <v>9.6</v>
      </c>
      <c r="E14" s="14">
        <v>16545871.98</v>
      </c>
      <c r="F14" s="14">
        <v>172352833.125</v>
      </c>
      <c r="G14" s="269">
        <f>Tasaus[[#This Row],[Verotettava tulo (kunnallisvero), €]]*($D$11/100)</f>
        <v>12874756.6344375</v>
      </c>
      <c r="H14" s="14">
        <v>1877503.0312213574</v>
      </c>
      <c r="I14" s="15">
        <v>1827987.0567999997</v>
      </c>
      <c r="J14" s="15">
        <f>SUM(Tasaus[[#This Row],[Laskennallinen kunnallisvero, €]:[Laskennallinen kiinteistövero, €]])</f>
        <v>16580246.722458858</v>
      </c>
      <c r="K14" s="15">
        <f>Tasaus[[#This Row],[Laskennallinen verotulo yhteensä, €]]/Tasaus[[#This Row],[Asukasluku 31.12.2023]]</f>
        <v>1516.5322164510069</v>
      </c>
      <c r="L14" s="34">
        <f>$K$11-Tasaus[[#This Row],[Laskennallinen verotulo yhteensä, €/asukas (=tasausraja)]]</f>
        <v>689.42778354899315</v>
      </c>
      <c r="M14" s="369">
        <v>620.4850051940939</v>
      </c>
      <c r="N14" s="370">
        <v>6783762.5617870288</v>
      </c>
      <c r="P14" s="116"/>
      <c r="Q14" s="117"/>
      <c r="R14" s="118"/>
    </row>
    <row r="15" spans="1:20" x14ac:dyDescent="0.25">
      <c r="A15" s="266">
        <v>16</v>
      </c>
      <c r="B15" s="13" t="s">
        <v>370</v>
      </c>
      <c r="C15" s="267">
        <v>7968</v>
      </c>
      <c r="D15" s="268">
        <v>8.1</v>
      </c>
      <c r="E15" s="14">
        <v>12614540.039999999</v>
      </c>
      <c r="F15" s="14">
        <v>155735062.22222224</v>
      </c>
      <c r="G15" s="269">
        <f>Tasaus[[#This Row],[Verotettava tulo (kunnallisvero), €]]*($D$11/100)</f>
        <v>11633409.148000002</v>
      </c>
      <c r="H15" s="14">
        <v>1285100.701642317</v>
      </c>
      <c r="I15" s="15">
        <v>1940874.33565</v>
      </c>
      <c r="J15" s="15">
        <f>SUM(Tasaus[[#This Row],[Laskennallinen kunnallisvero, €]:[Laskennallinen kiinteistövero, €]])</f>
        <v>14859384.18529232</v>
      </c>
      <c r="K15" s="15">
        <f>Tasaus[[#This Row],[Laskennallinen verotulo yhteensä, €]]/Tasaus[[#This Row],[Asukasluku 31.12.2023]]</f>
        <v>1864.8825533750403</v>
      </c>
      <c r="L15" s="34">
        <f>$K$11-Tasaus[[#This Row],[Laskennallinen verotulo yhteensä, €/asukas (=tasausraja)]]</f>
        <v>341.07744662495975</v>
      </c>
      <c r="M15" s="369">
        <v>306.96970196246377</v>
      </c>
      <c r="N15" s="370">
        <v>2445934.5852369112</v>
      </c>
      <c r="P15" s="116"/>
      <c r="Q15" s="117"/>
      <c r="R15" s="118"/>
    </row>
    <row r="16" spans="1:20" x14ac:dyDescent="0.25">
      <c r="A16" s="266">
        <v>18</v>
      </c>
      <c r="B16" s="13" t="s">
        <v>371</v>
      </c>
      <c r="C16" s="267">
        <v>4700</v>
      </c>
      <c r="D16" s="268">
        <v>8.9</v>
      </c>
      <c r="E16" s="14">
        <v>9501508.1500000004</v>
      </c>
      <c r="F16" s="14">
        <v>106758518.53932583</v>
      </c>
      <c r="G16" s="269">
        <f>Tasaus[[#This Row],[Verotettava tulo (kunnallisvero), €]]*($D$11/100)</f>
        <v>7974861.3348876396</v>
      </c>
      <c r="H16" s="14">
        <v>725436.58598057553</v>
      </c>
      <c r="I16" s="15">
        <v>560949.85240000009</v>
      </c>
      <c r="J16" s="15">
        <f>SUM(Tasaus[[#This Row],[Laskennallinen kunnallisvero, €]:[Laskennallinen kiinteistövero, €]])</f>
        <v>9261247.7732682135</v>
      </c>
      <c r="K16" s="15">
        <f>Tasaus[[#This Row],[Laskennallinen verotulo yhteensä, €]]/Tasaus[[#This Row],[Asukasluku 31.12.2023]]</f>
        <v>1970.4782496315347</v>
      </c>
      <c r="L16" s="34">
        <f>$K$11-Tasaus[[#This Row],[Laskennallinen verotulo yhteensä, €/asukas (=tasausraja)]]</f>
        <v>235.48175036846533</v>
      </c>
      <c r="M16" s="369">
        <v>211.93357533161881</v>
      </c>
      <c r="N16" s="370">
        <v>996087.80405860837</v>
      </c>
      <c r="P16" s="116"/>
      <c r="Q16" s="117"/>
      <c r="R16" s="118"/>
    </row>
    <row r="17" spans="1:18" x14ac:dyDescent="0.25">
      <c r="A17" s="266">
        <v>19</v>
      </c>
      <c r="B17" s="13" t="s">
        <v>372</v>
      </c>
      <c r="C17" s="267">
        <v>3961</v>
      </c>
      <c r="D17" s="268">
        <v>8.9</v>
      </c>
      <c r="E17" s="14">
        <v>7229722.5800000001</v>
      </c>
      <c r="F17" s="14">
        <v>81232837.97752808</v>
      </c>
      <c r="G17" s="269">
        <f>Tasaus[[#This Row],[Verotettava tulo (kunnallisvero), €]]*($D$11/100)</f>
        <v>6068092.9969213475</v>
      </c>
      <c r="H17" s="14">
        <v>467324.97083427495</v>
      </c>
      <c r="I17" s="15">
        <v>432246.92705</v>
      </c>
      <c r="J17" s="15">
        <f>SUM(Tasaus[[#This Row],[Laskennallinen kunnallisvero, €]:[Laskennallinen kiinteistövero, €]])</f>
        <v>6967664.8948056223</v>
      </c>
      <c r="K17" s="15">
        <f>Tasaus[[#This Row],[Laskennallinen verotulo yhteensä, €]]/Tasaus[[#This Row],[Asukasluku 31.12.2023]]</f>
        <v>1759.0671282013689</v>
      </c>
      <c r="L17" s="34">
        <f>$K$11-Tasaus[[#This Row],[Laskennallinen verotulo yhteensä, €/asukas (=tasausraja)]]</f>
        <v>446.89287179863118</v>
      </c>
      <c r="M17" s="369">
        <v>402.20358461876805</v>
      </c>
      <c r="N17" s="370">
        <v>1593128.3986749402</v>
      </c>
      <c r="P17" s="116"/>
      <c r="Q17" s="117"/>
      <c r="R17" s="118"/>
    </row>
    <row r="18" spans="1:18" x14ac:dyDescent="0.25">
      <c r="A18" s="266">
        <v>20</v>
      </c>
      <c r="B18" s="13" t="s">
        <v>18</v>
      </c>
      <c r="C18" s="267">
        <v>16405</v>
      </c>
      <c r="D18" s="268">
        <v>9.9</v>
      </c>
      <c r="E18" s="14">
        <v>33376268.809999999</v>
      </c>
      <c r="F18" s="14">
        <v>337134028.38383836</v>
      </c>
      <c r="G18" s="269">
        <f>Tasaus[[#This Row],[Verotettava tulo (kunnallisvero), €]]*($D$11/100)</f>
        <v>25183911.920272727</v>
      </c>
      <c r="H18" s="14">
        <v>1597603.6314915409</v>
      </c>
      <c r="I18" s="15">
        <v>1861900.5022</v>
      </c>
      <c r="J18" s="15">
        <f>SUM(Tasaus[[#This Row],[Laskennallinen kunnallisvero, €]:[Laskennallinen kiinteistövero, €]])</f>
        <v>28643416.053964268</v>
      </c>
      <c r="K18" s="15">
        <f>Tasaus[[#This Row],[Laskennallinen verotulo yhteensä, €]]/Tasaus[[#This Row],[Asukasluku 31.12.2023]]</f>
        <v>1746.0174369987362</v>
      </c>
      <c r="L18" s="34">
        <f>$K$11-Tasaus[[#This Row],[Laskennallinen verotulo yhteensä, €/asukas (=tasausraja)]]</f>
        <v>459.94256300126381</v>
      </c>
      <c r="M18" s="369">
        <v>413.94830670113743</v>
      </c>
      <c r="N18" s="370">
        <v>6790821.9714321597</v>
      </c>
      <c r="P18" s="116"/>
      <c r="Q18" s="117"/>
      <c r="R18" s="118"/>
    </row>
    <row r="19" spans="1:18" x14ac:dyDescent="0.25">
      <c r="A19" s="266">
        <v>46</v>
      </c>
      <c r="B19" s="13" t="s">
        <v>373</v>
      </c>
      <c r="C19" s="267">
        <v>1320</v>
      </c>
      <c r="D19" s="268">
        <v>8.4</v>
      </c>
      <c r="E19" s="14">
        <v>1787767.84</v>
      </c>
      <c r="F19" s="14">
        <v>21282950.476190474</v>
      </c>
      <c r="G19" s="269">
        <f>Tasaus[[#This Row],[Verotettava tulo (kunnallisvero), €]]*($D$11/100)</f>
        <v>1589836.4005714285</v>
      </c>
      <c r="H19" s="14">
        <v>450913.31451659004</v>
      </c>
      <c r="I19" s="15">
        <v>285149.34195000003</v>
      </c>
      <c r="J19" s="15">
        <f>SUM(Tasaus[[#This Row],[Laskennallinen kunnallisvero, €]:[Laskennallinen kiinteistövero, €]])</f>
        <v>2325899.0570380185</v>
      </c>
      <c r="K19" s="15">
        <f>Tasaus[[#This Row],[Laskennallinen verotulo yhteensä, €]]/Tasaus[[#This Row],[Asukasluku 31.12.2023]]</f>
        <v>1762.0447401803169</v>
      </c>
      <c r="L19" s="34">
        <f>$K$11-Tasaus[[#This Row],[Laskennallinen verotulo yhteensä, €/asukas (=tasausraja)]]</f>
        <v>443.91525981968311</v>
      </c>
      <c r="M19" s="369">
        <v>399.52373383771481</v>
      </c>
      <c r="N19" s="370">
        <v>527371.32866578351</v>
      </c>
      <c r="P19" s="116"/>
      <c r="Q19" s="117"/>
      <c r="R19" s="118"/>
    </row>
    <row r="20" spans="1:18" x14ac:dyDescent="0.25">
      <c r="A20" s="266">
        <v>47</v>
      </c>
      <c r="B20" s="13" t="s">
        <v>374</v>
      </c>
      <c r="C20" s="267">
        <v>1771</v>
      </c>
      <c r="D20" s="268">
        <v>8.6</v>
      </c>
      <c r="E20" s="14">
        <v>2812259.36</v>
      </c>
      <c r="F20" s="14">
        <v>32700690.232558142</v>
      </c>
      <c r="G20" s="269">
        <f>Tasaus[[#This Row],[Verotettava tulo (kunnallisvero), €]]*($D$11/100)</f>
        <v>2442741.5603720932</v>
      </c>
      <c r="H20" s="14">
        <v>422281.78381484729</v>
      </c>
      <c r="I20" s="15">
        <v>568770.81205000007</v>
      </c>
      <c r="J20" s="15">
        <f>SUM(Tasaus[[#This Row],[Laskennallinen kunnallisvero, €]:[Laskennallinen kiinteistövero, €]])</f>
        <v>3433794.156236941</v>
      </c>
      <c r="K20" s="15">
        <f>Tasaus[[#This Row],[Laskennallinen verotulo yhteensä, €]]/Tasaus[[#This Row],[Asukasluku 31.12.2023]]</f>
        <v>1938.9012739903676</v>
      </c>
      <c r="L20" s="34">
        <f>$K$11-Tasaus[[#This Row],[Laskennallinen verotulo yhteensä, €/asukas (=tasausraja)]]</f>
        <v>267.05872600963244</v>
      </c>
      <c r="M20" s="369">
        <v>240.3528534086692</v>
      </c>
      <c r="N20" s="370">
        <v>425664.90338675317</v>
      </c>
      <c r="P20" s="116"/>
      <c r="Q20" s="117"/>
      <c r="R20" s="118"/>
    </row>
    <row r="21" spans="1:18" x14ac:dyDescent="0.25">
      <c r="A21" s="266">
        <v>49</v>
      </c>
      <c r="B21" s="13" t="s">
        <v>375</v>
      </c>
      <c r="C21" s="267">
        <v>314024</v>
      </c>
      <c r="D21" s="268">
        <v>5.3</v>
      </c>
      <c r="E21" s="14">
        <v>504780084.33999997</v>
      </c>
      <c r="F21" s="14">
        <v>9524152534.7169819</v>
      </c>
      <c r="G21" s="269">
        <f>Tasaus[[#This Row],[Verotettava tulo (kunnallisvero), €]]*($D$11/100)</f>
        <v>711454194.34335852</v>
      </c>
      <c r="H21" s="14">
        <v>136315015.68402797</v>
      </c>
      <c r="I21" s="15">
        <v>92421041.170949996</v>
      </c>
      <c r="J21" s="15">
        <f>SUM(Tasaus[[#This Row],[Laskennallinen kunnallisvero, €]:[Laskennallinen kiinteistövero, €]])</f>
        <v>940190251.19833636</v>
      </c>
      <c r="K21" s="15">
        <f>Tasaus[[#This Row],[Laskennallinen verotulo yhteensä, €]]/Tasaus[[#This Row],[Asukasluku 31.12.2023]]</f>
        <v>2994.0076274371909</v>
      </c>
      <c r="L21" s="34">
        <f>$K$11-Tasaus[[#This Row],[Laskennallinen verotulo yhteensä, €/asukas (=tasausraja)]]</f>
        <v>-788.04762743719084</v>
      </c>
      <c r="M21" s="369">
        <v>-78.804762743719095</v>
      </c>
      <c r="N21" s="370">
        <v>-24746586.815833647</v>
      </c>
      <c r="P21" s="116"/>
      <c r="Q21" s="117"/>
      <c r="R21" s="118"/>
    </row>
    <row r="22" spans="1:18" x14ac:dyDescent="0.25">
      <c r="A22" s="266">
        <v>50</v>
      </c>
      <c r="B22" s="13" t="s">
        <v>376</v>
      </c>
      <c r="C22" s="267">
        <v>11184</v>
      </c>
      <c r="D22" s="268">
        <v>9</v>
      </c>
      <c r="E22" s="14">
        <v>20949059.530000001</v>
      </c>
      <c r="F22" s="14">
        <v>232767328.1111111</v>
      </c>
      <c r="G22" s="269">
        <f>Tasaus[[#This Row],[Verotettava tulo (kunnallisvero), €]]*($D$11/100)</f>
        <v>17387719.409899998</v>
      </c>
      <c r="H22" s="14">
        <v>2032274.3145064565</v>
      </c>
      <c r="I22" s="15">
        <v>1728002.4642500002</v>
      </c>
      <c r="J22" s="15">
        <f>SUM(Tasaus[[#This Row],[Laskennallinen kunnallisvero, €]:[Laskennallinen kiinteistövero, €]])</f>
        <v>21147996.188656457</v>
      </c>
      <c r="K22" s="15">
        <f>Tasaus[[#This Row],[Laskennallinen verotulo yhteensä, €]]/Tasaus[[#This Row],[Asukasluku 31.12.2023]]</f>
        <v>1890.9152529199264</v>
      </c>
      <c r="L22" s="34">
        <f>$K$11-Tasaus[[#This Row],[Laskennallinen verotulo yhteensä, €/asukas (=tasausraja)]]</f>
        <v>315.04474708007365</v>
      </c>
      <c r="M22" s="369">
        <v>283.54027237206628</v>
      </c>
      <c r="N22" s="370">
        <v>3171114.4062091894</v>
      </c>
      <c r="P22" s="116"/>
      <c r="Q22" s="117"/>
      <c r="R22" s="118"/>
    </row>
    <row r="23" spans="1:18" x14ac:dyDescent="0.25">
      <c r="A23" s="266">
        <v>51</v>
      </c>
      <c r="B23" s="13" t="s">
        <v>377</v>
      </c>
      <c r="C23" s="267">
        <v>9143</v>
      </c>
      <c r="D23" s="268">
        <v>5.4</v>
      </c>
      <c r="E23" s="14">
        <v>10928737.51</v>
      </c>
      <c r="F23" s="14">
        <v>202384027.96296296</v>
      </c>
      <c r="G23" s="269">
        <f>Tasaus[[#This Row],[Verotettava tulo (kunnallisvero), €]]*($D$11/100)</f>
        <v>15118086.888833333</v>
      </c>
      <c r="H23" s="14">
        <v>2851071.2299313466</v>
      </c>
      <c r="I23" s="15">
        <v>5622540.6651499998</v>
      </c>
      <c r="J23" s="15">
        <f>SUM(Tasaus[[#This Row],[Laskennallinen kunnallisvero, €]:[Laskennallinen kiinteistövero, €]])</f>
        <v>23591698.783914678</v>
      </c>
      <c r="K23" s="15">
        <f>Tasaus[[#This Row],[Laskennallinen verotulo yhteensä, €]]/Tasaus[[#This Row],[Asukasluku 31.12.2023]]</f>
        <v>2580.3017372760228</v>
      </c>
      <c r="L23" s="34">
        <f>$K$11-Tasaus[[#This Row],[Laskennallinen verotulo yhteensä, €/asukas (=tasausraja)]]</f>
        <v>-374.34173727602274</v>
      </c>
      <c r="M23" s="369">
        <v>-37.434173727602278</v>
      </c>
      <c r="N23" s="370">
        <v>-342260.65039146761</v>
      </c>
      <c r="P23" s="116"/>
      <c r="Q23" s="117"/>
      <c r="R23" s="118"/>
    </row>
    <row r="24" spans="1:18" x14ac:dyDescent="0.25">
      <c r="A24" s="266">
        <v>52</v>
      </c>
      <c r="B24" s="13" t="s">
        <v>378</v>
      </c>
      <c r="C24" s="267">
        <v>2292</v>
      </c>
      <c r="D24" s="268">
        <v>9.8000000000000007</v>
      </c>
      <c r="E24" s="14">
        <v>3780915.9</v>
      </c>
      <c r="F24" s="14">
        <v>38580774.489795916</v>
      </c>
      <c r="G24" s="269">
        <f>Tasaus[[#This Row],[Verotettava tulo (kunnallisvero), €]]*($D$11/100)</f>
        <v>2881983.854387755</v>
      </c>
      <c r="H24" s="14">
        <v>585991.44780627533</v>
      </c>
      <c r="I24" s="15">
        <v>419729.63320000004</v>
      </c>
      <c r="J24" s="15">
        <f>SUM(Tasaus[[#This Row],[Laskennallinen kunnallisvero, €]:[Laskennallinen kiinteistövero, €]])</f>
        <v>3887704.9353940305</v>
      </c>
      <c r="K24" s="15">
        <f>Tasaus[[#This Row],[Laskennallinen verotulo yhteensä, €]]/Tasaus[[#This Row],[Asukasluku 31.12.2023]]</f>
        <v>1696.2063417949523</v>
      </c>
      <c r="L24" s="34">
        <f>$K$11-Tasaus[[#This Row],[Laskennallinen verotulo yhteensä, €/asukas (=tasausraja)]]</f>
        <v>509.75365820504771</v>
      </c>
      <c r="M24" s="369">
        <v>458.77829238454297</v>
      </c>
      <c r="N24" s="370">
        <v>1051519.8461453724</v>
      </c>
      <c r="P24" s="116"/>
      <c r="Q24" s="117"/>
      <c r="R24" s="118"/>
    </row>
    <row r="25" spans="1:18" x14ac:dyDescent="0.25">
      <c r="A25" s="266">
        <v>61</v>
      </c>
      <c r="B25" s="13" t="s">
        <v>379</v>
      </c>
      <c r="C25" s="267">
        <v>16469</v>
      </c>
      <c r="D25" s="268">
        <v>8.1999999999999993</v>
      </c>
      <c r="E25" s="14">
        <v>25662962.68</v>
      </c>
      <c r="F25" s="14">
        <v>312962959.51219517</v>
      </c>
      <c r="G25" s="269">
        <f>Tasaus[[#This Row],[Verotettava tulo (kunnallisvero), €]]*($D$11/100)</f>
        <v>23378333.07556098</v>
      </c>
      <c r="H25" s="14">
        <v>3234757.0597235891</v>
      </c>
      <c r="I25" s="15">
        <v>2675984.7375500002</v>
      </c>
      <c r="J25" s="15">
        <f>SUM(Tasaus[[#This Row],[Laskennallinen kunnallisvero, €]:[Laskennallinen kiinteistövero, €]])</f>
        <v>29289074.872834571</v>
      </c>
      <c r="K25" s="15">
        <f>Tasaus[[#This Row],[Laskennallinen verotulo yhteensä, €]]/Tasaus[[#This Row],[Asukasluku 31.12.2023]]</f>
        <v>1778.4367522517803</v>
      </c>
      <c r="L25" s="34">
        <f>$K$11-Tasaus[[#This Row],[Laskennallinen verotulo yhteensä, €/asukas (=tasausraja)]]</f>
        <v>427.52324774821977</v>
      </c>
      <c r="M25" s="369">
        <v>384.77092297339783</v>
      </c>
      <c r="N25" s="370">
        <v>6336792.3304488892</v>
      </c>
      <c r="P25" s="116"/>
      <c r="Q25" s="117"/>
      <c r="R25" s="118"/>
    </row>
    <row r="26" spans="1:18" x14ac:dyDescent="0.25">
      <c r="A26" s="266">
        <v>69</v>
      </c>
      <c r="B26" s="13" t="s">
        <v>380</v>
      </c>
      <c r="C26" s="267">
        <v>6558</v>
      </c>
      <c r="D26" s="268">
        <v>10.199999999999999</v>
      </c>
      <c r="E26" s="14">
        <v>11306251.24</v>
      </c>
      <c r="F26" s="14">
        <v>110845600.39215687</v>
      </c>
      <c r="G26" s="269">
        <f>Tasaus[[#This Row],[Verotettava tulo (kunnallisvero), €]]*($D$11/100)</f>
        <v>8280166.3492941186</v>
      </c>
      <c r="H26" s="14">
        <v>1907984.453938168</v>
      </c>
      <c r="I26" s="15">
        <v>847639.35090000008</v>
      </c>
      <c r="J26" s="15">
        <f>SUM(Tasaus[[#This Row],[Laskennallinen kunnallisvero, €]:[Laskennallinen kiinteistövero, €]])</f>
        <v>11035790.154132286</v>
      </c>
      <c r="K26" s="15">
        <f>Tasaus[[#This Row],[Laskennallinen verotulo yhteensä, €]]/Tasaus[[#This Row],[Asukasluku 31.12.2023]]</f>
        <v>1682.7981326825688</v>
      </c>
      <c r="L26" s="34">
        <f>$K$11-Tasaus[[#This Row],[Laskennallinen verotulo yhteensä, €/asukas (=tasausraja)]]</f>
        <v>523.16186731743119</v>
      </c>
      <c r="M26" s="369">
        <v>470.84568058568806</v>
      </c>
      <c r="N26" s="370">
        <v>3087805.9732809421</v>
      </c>
      <c r="P26" s="116"/>
      <c r="Q26" s="117"/>
      <c r="R26" s="118"/>
    </row>
    <row r="27" spans="1:18" x14ac:dyDescent="0.25">
      <c r="A27" s="266">
        <v>71</v>
      </c>
      <c r="B27" s="13" t="s">
        <v>381</v>
      </c>
      <c r="C27" s="267">
        <v>6473</v>
      </c>
      <c r="D27" s="268">
        <v>9.4</v>
      </c>
      <c r="E27" s="14">
        <v>9993643.9000000004</v>
      </c>
      <c r="F27" s="14">
        <v>106315360.63829787</v>
      </c>
      <c r="G27" s="269">
        <f>Tasaus[[#This Row],[Verotettava tulo (kunnallisvero), €]]*($D$11/100)</f>
        <v>7941757.4396808511</v>
      </c>
      <c r="H27" s="14">
        <v>951037.4755149706</v>
      </c>
      <c r="I27" s="15">
        <v>860134.34510000004</v>
      </c>
      <c r="J27" s="15">
        <f>SUM(Tasaus[[#This Row],[Laskennallinen kunnallisvero, €]:[Laskennallinen kiinteistövero, €]])</f>
        <v>9752929.2602958214</v>
      </c>
      <c r="K27" s="15">
        <f>Tasaus[[#This Row],[Laskennallinen verotulo yhteensä, €]]/Tasaus[[#This Row],[Asukasluku 31.12.2023]]</f>
        <v>1506.7092940361226</v>
      </c>
      <c r="L27" s="34">
        <f>$K$11-Tasaus[[#This Row],[Laskennallinen verotulo yhteensä, €/asukas (=tasausraja)]]</f>
        <v>699.25070596387741</v>
      </c>
      <c r="M27" s="369">
        <v>629.32563536748967</v>
      </c>
      <c r="N27" s="370">
        <v>4073624.8377337605</v>
      </c>
      <c r="P27" s="116"/>
      <c r="Q27" s="117"/>
      <c r="R27" s="118"/>
    </row>
    <row r="28" spans="1:18" x14ac:dyDescent="0.25">
      <c r="A28" s="266">
        <v>72</v>
      </c>
      <c r="B28" s="13" t="s">
        <v>382</v>
      </c>
      <c r="C28" s="267">
        <v>948</v>
      </c>
      <c r="D28" s="268">
        <v>7.9</v>
      </c>
      <c r="E28" s="14">
        <v>1485491.86</v>
      </c>
      <c r="F28" s="14">
        <v>18803694.430379745</v>
      </c>
      <c r="G28" s="269">
        <f>Tasaus[[#This Row],[Verotettava tulo (kunnallisvero), €]]*($D$11/100)</f>
        <v>1404635.9739493669</v>
      </c>
      <c r="H28" s="14">
        <v>96250.503032647859</v>
      </c>
      <c r="I28" s="15">
        <v>192324.97249999997</v>
      </c>
      <c r="J28" s="15">
        <f>SUM(Tasaus[[#This Row],[Laskennallinen kunnallisvero, €]:[Laskennallinen kiinteistövero, €]])</f>
        <v>1693211.4494820146</v>
      </c>
      <c r="K28" s="15">
        <f>Tasaus[[#This Row],[Laskennallinen verotulo yhteensä, €]]/Tasaus[[#This Row],[Asukasluku 31.12.2023]]</f>
        <v>1786.0880268797623</v>
      </c>
      <c r="L28" s="34">
        <f>$K$11-Tasaus[[#This Row],[Laskennallinen verotulo yhteensä, €/asukas (=tasausraja)]]</f>
        <v>419.87197312023773</v>
      </c>
      <c r="M28" s="369">
        <v>377.88477580821399</v>
      </c>
      <c r="N28" s="370">
        <v>358234.76746618684</v>
      </c>
      <c r="P28" s="116"/>
      <c r="Q28" s="117"/>
      <c r="R28" s="118"/>
    </row>
    <row r="29" spans="1:18" x14ac:dyDescent="0.25">
      <c r="A29" s="266">
        <v>74</v>
      </c>
      <c r="B29" s="13" t="s">
        <v>383</v>
      </c>
      <c r="C29" s="267">
        <v>1013</v>
      </c>
      <c r="D29" s="268">
        <v>10.8</v>
      </c>
      <c r="E29" s="14">
        <v>1675882.8</v>
      </c>
      <c r="F29" s="14">
        <v>15517433.333333332</v>
      </c>
      <c r="G29" s="269">
        <f>Tasaus[[#This Row],[Verotettava tulo (kunnallisvero), €]]*($D$11/100)</f>
        <v>1159152.27</v>
      </c>
      <c r="H29" s="14">
        <v>279567.54823277309</v>
      </c>
      <c r="I29" s="15">
        <v>181190.37315</v>
      </c>
      <c r="J29" s="15">
        <f>SUM(Tasaus[[#This Row],[Laskennallinen kunnallisvero, €]:[Laskennallinen kiinteistövero, €]])</f>
        <v>1619910.1913827732</v>
      </c>
      <c r="K29" s="15">
        <f>Tasaus[[#This Row],[Laskennallinen verotulo yhteensä, €]]/Tasaus[[#This Row],[Asukasluku 31.12.2023]]</f>
        <v>1599.1216104469627</v>
      </c>
      <c r="L29" s="34">
        <f>$K$11-Tasaus[[#This Row],[Laskennallinen verotulo yhteensä, €/asukas (=tasausraja)]]</f>
        <v>606.83838955303736</v>
      </c>
      <c r="M29" s="369">
        <v>546.15455059773365</v>
      </c>
      <c r="N29" s="370">
        <v>553254.55975550413</v>
      </c>
      <c r="P29" s="116"/>
      <c r="Q29" s="117"/>
      <c r="R29" s="118"/>
    </row>
    <row r="30" spans="1:18" x14ac:dyDescent="0.25">
      <c r="A30" s="266">
        <v>75</v>
      </c>
      <c r="B30" s="13" t="s">
        <v>384</v>
      </c>
      <c r="C30" s="267">
        <v>19534</v>
      </c>
      <c r="D30" s="268">
        <v>9.4</v>
      </c>
      <c r="E30" s="14">
        <v>39255556.420000002</v>
      </c>
      <c r="F30" s="14">
        <v>417612302.34042549</v>
      </c>
      <c r="G30" s="269">
        <f>Tasaus[[#This Row],[Verotettava tulo (kunnallisvero), €]]*($D$11/100)</f>
        <v>31195638.984829783</v>
      </c>
      <c r="H30" s="14">
        <v>5319531.4201789973</v>
      </c>
      <c r="I30" s="15">
        <v>3689437.8167000003</v>
      </c>
      <c r="J30" s="15">
        <f>SUM(Tasaus[[#This Row],[Laskennallinen kunnallisvero, €]:[Laskennallinen kiinteistövero, €]])</f>
        <v>40204608.221708775</v>
      </c>
      <c r="K30" s="15">
        <f>Tasaus[[#This Row],[Laskennallinen verotulo yhteensä, €]]/Tasaus[[#This Row],[Asukasluku 31.12.2023]]</f>
        <v>2058.1861483418029</v>
      </c>
      <c r="L30" s="34">
        <f>$K$11-Tasaus[[#This Row],[Laskennallinen verotulo yhteensä, €/asukas (=tasausraja)]]</f>
        <v>147.77385165819715</v>
      </c>
      <c r="M30" s="369">
        <v>132.99646649237744</v>
      </c>
      <c r="N30" s="370">
        <v>2597952.9764621006</v>
      </c>
      <c r="P30" s="116"/>
      <c r="Q30" s="117"/>
      <c r="R30" s="118"/>
    </row>
    <row r="31" spans="1:18" x14ac:dyDescent="0.25">
      <c r="A31" s="266">
        <v>77</v>
      </c>
      <c r="B31" s="13" t="s">
        <v>385</v>
      </c>
      <c r="C31" s="267">
        <v>4549</v>
      </c>
      <c r="D31" s="268">
        <v>9.4</v>
      </c>
      <c r="E31" s="14">
        <v>7164743.3700000001</v>
      </c>
      <c r="F31" s="14">
        <v>76220674.148936167</v>
      </c>
      <c r="G31" s="269">
        <f>Tasaus[[#This Row],[Verotettava tulo (kunnallisvero), €]]*($D$11/100)</f>
        <v>5693684.3589255316</v>
      </c>
      <c r="H31" s="14">
        <v>1060560.3632577355</v>
      </c>
      <c r="I31" s="15">
        <v>763308.33830000006</v>
      </c>
      <c r="J31" s="15">
        <f>SUM(Tasaus[[#This Row],[Laskennallinen kunnallisvero, €]:[Laskennallinen kiinteistövero, €]])</f>
        <v>7517553.0604832666</v>
      </c>
      <c r="K31" s="15">
        <f>Tasaus[[#This Row],[Laskennallinen verotulo yhteensä, €]]/Tasaus[[#This Row],[Asukasluku 31.12.2023]]</f>
        <v>1652.5726666263502</v>
      </c>
      <c r="L31" s="34">
        <f>$K$11-Tasaus[[#This Row],[Laskennallinen verotulo yhteensä, €/asukas (=tasausraja)]]</f>
        <v>553.38733337364988</v>
      </c>
      <c r="M31" s="369">
        <v>498.04860003628488</v>
      </c>
      <c r="N31" s="370">
        <v>2265623.0815650597</v>
      </c>
      <c r="P31" s="116"/>
      <c r="Q31" s="117"/>
      <c r="R31" s="118"/>
    </row>
    <row r="32" spans="1:18" x14ac:dyDescent="0.25">
      <c r="A32" s="266">
        <v>78</v>
      </c>
      <c r="B32" s="13" t="s">
        <v>386</v>
      </c>
      <c r="C32" s="267">
        <v>7721</v>
      </c>
      <c r="D32" s="268">
        <v>9.1</v>
      </c>
      <c r="E32" s="14">
        <v>16731446.49</v>
      </c>
      <c r="F32" s="14">
        <v>183862049.34065935</v>
      </c>
      <c r="G32" s="269">
        <f>Tasaus[[#This Row],[Verotettava tulo (kunnallisvero), €]]*($D$11/100)</f>
        <v>13734495.085747253</v>
      </c>
      <c r="H32" s="14">
        <v>2401150.957148463</v>
      </c>
      <c r="I32" s="15">
        <v>1543821.7756999999</v>
      </c>
      <c r="J32" s="15">
        <f>SUM(Tasaus[[#This Row],[Laskennallinen kunnallisvero, €]:[Laskennallinen kiinteistövero, €]])</f>
        <v>17679467.818595715</v>
      </c>
      <c r="K32" s="15">
        <f>Tasaus[[#This Row],[Laskennallinen verotulo yhteensä, €]]/Tasaus[[#This Row],[Asukasluku 31.12.2023]]</f>
        <v>2289.789900090107</v>
      </c>
      <c r="L32" s="34">
        <f>$K$11-Tasaus[[#This Row],[Laskennallinen verotulo yhteensä, €/asukas (=tasausraja)]]</f>
        <v>-83.829900090107003</v>
      </c>
      <c r="M32" s="369">
        <v>-8.382990009010701</v>
      </c>
      <c r="N32" s="370">
        <v>-64725.065859571623</v>
      </c>
      <c r="P32" s="116"/>
      <c r="Q32" s="117"/>
      <c r="R32" s="118"/>
    </row>
    <row r="33" spans="1:18" x14ac:dyDescent="0.25">
      <c r="A33" s="266">
        <v>79</v>
      </c>
      <c r="B33" s="13" t="s">
        <v>387</v>
      </c>
      <c r="C33" s="267">
        <v>6703</v>
      </c>
      <c r="D33" s="268">
        <v>8.9</v>
      </c>
      <c r="E33" s="14">
        <v>12375829.48</v>
      </c>
      <c r="F33" s="14">
        <v>139054263.8202247</v>
      </c>
      <c r="G33" s="269">
        <f>Tasaus[[#This Row],[Verotettava tulo (kunnallisvero), €]]*($D$11/100)</f>
        <v>10387353.507370785</v>
      </c>
      <c r="H33" s="14">
        <v>6307042.7423139755</v>
      </c>
      <c r="I33" s="15">
        <v>1350865.1080500002</v>
      </c>
      <c r="J33" s="15">
        <f>SUM(Tasaus[[#This Row],[Laskennallinen kunnallisvero, €]:[Laskennallinen kiinteistövero, €]])</f>
        <v>18045261.357734762</v>
      </c>
      <c r="K33" s="15">
        <f>Tasaus[[#This Row],[Laskennallinen verotulo yhteensä, €]]/Tasaus[[#This Row],[Asukasluku 31.12.2023]]</f>
        <v>2692.1171651103627</v>
      </c>
      <c r="L33" s="34">
        <f>$K$11-Tasaus[[#This Row],[Laskennallinen verotulo yhteensä, €/asukas (=tasausraja)]]</f>
        <v>-486.15716511036271</v>
      </c>
      <c r="M33" s="369">
        <v>-48.615716511036275</v>
      </c>
      <c r="N33" s="370">
        <v>-325871.14777347614</v>
      </c>
      <c r="P33" s="116"/>
      <c r="Q33" s="117"/>
      <c r="R33" s="118"/>
    </row>
    <row r="34" spans="1:18" x14ac:dyDescent="0.25">
      <c r="A34" s="266">
        <v>81</v>
      </c>
      <c r="B34" s="13" t="s">
        <v>388</v>
      </c>
      <c r="C34" s="267">
        <v>2531</v>
      </c>
      <c r="D34" s="268">
        <v>8.9</v>
      </c>
      <c r="E34" s="14">
        <v>3666370.58</v>
      </c>
      <c r="F34" s="14">
        <v>41195175.056179777</v>
      </c>
      <c r="G34" s="269">
        <f>Tasaus[[#This Row],[Verotettava tulo (kunnallisvero), €]]*($D$11/100)</f>
        <v>3077279.5766966296</v>
      </c>
      <c r="H34" s="14">
        <v>1175867.9536233677</v>
      </c>
      <c r="I34" s="15">
        <v>875965.04579999996</v>
      </c>
      <c r="J34" s="15">
        <f>SUM(Tasaus[[#This Row],[Laskennallinen kunnallisvero, €]:[Laskennallinen kiinteistövero, €]])</f>
        <v>5129112.5761199966</v>
      </c>
      <c r="K34" s="15">
        <f>Tasaus[[#This Row],[Laskennallinen verotulo yhteensä, €]]/Tasaus[[#This Row],[Asukasluku 31.12.2023]]</f>
        <v>2026.5162292058462</v>
      </c>
      <c r="L34" s="34">
        <f>$K$11-Tasaus[[#This Row],[Laskennallinen verotulo yhteensä, €/asukas (=tasausraja)]]</f>
        <v>179.44377079415381</v>
      </c>
      <c r="M34" s="369">
        <v>161.49939371473843</v>
      </c>
      <c r="N34" s="370">
        <v>408754.96549200296</v>
      </c>
      <c r="P34" s="116"/>
      <c r="Q34" s="117"/>
      <c r="R34" s="118"/>
    </row>
    <row r="35" spans="1:18" x14ac:dyDescent="0.25">
      <c r="A35" s="266">
        <v>82</v>
      </c>
      <c r="B35" s="13" t="s">
        <v>389</v>
      </c>
      <c r="C35" s="267">
        <v>9371</v>
      </c>
      <c r="D35" s="268">
        <v>8.1</v>
      </c>
      <c r="E35" s="14">
        <v>17437189.940000001</v>
      </c>
      <c r="F35" s="14">
        <v>215273949.87654325</v>
      </c>
      <c r="G35" s="269">
        <f>Tasaus[[#This Row],[Verotettava tulo (kunnallisvero), €]]*($D$11/100)</f>
        <v>16080964.055777781</v>
      </c>
      <c r="H35" s="14">
        <v>2438072.9121756344</v>
      </c>
      <c r="I35" s="15">
        <v>1569419.6997500001</v>
      </c>
      <c r="J35" s="15">
        <f>SUM(Tasaus[[#This Row],[Laskennallinen kunnallisvero, €]:[Laskennallinen kiinteistövero, €]])</f>
        <v>20088456.667703412</v>
      </c>
      <c r="K35" s="15">
        <f>Tasaus[[#This Row],[Laskennallinen verotulo yhteensä, €]]/Tasaus[[#This Row],[Asukasluku 31.12.2023]]</f>
        <v>2143.6833494507964</v>
      </c>
      <c r="L35" s="34">
        <f>$K$11-Tasaus[[#This Row],[Laskennallinen verotulo yhteensä, €/asukas (=tasausraja)]]</f>
        <v>62.276650549203623</v>
      </c>
      <c r="M35" s="369">
        <v>56.048985494283265</v>
      </c>
      <c r="N35" s="370">
        <v>525235.04306692851</v>
      </c>
      <c r="P35" s="116"/>
      <c r="Q35" s="117"/>
      <c r="R35" s="118"/>
    </row>
    <row r="36" spans="1:18" x14ac:dyDescent="0.25">
      <c r="A36" s="266">
        <v>86</v>
      </c>
      <c r="B36" s="13" t="s">
        <v>390</v>
      </c>
      <c r="C36" s="267">
        <v>7998</v>
      </c>
      <c r="D36" s="268">
        <v>8.9</v>
      </c>
      <c r="E36" s="14">
        <v>15314871.970000001</v>
      </c>
      <c r="F36" s="14">
        <v>172077213.14606741</v>
      </c>
      <c r="G36" s="269">
        <f>Tasaus[[#This Row],[Verotettava tulo (kunnallisvero), €]]*($D$11/100)</f>
        <v>12854167.822011236</v>
      </c>
      <c r="H36" s="14">
        <v>975655.7975773057</v>
      </c>
      <c r="I36" s="15">
        <v>989647.60245000012</v>
      </c>
      <c r="J36" s="15">
        <f>SUM(Tasaus[[#This Row],[Laskennallinen kunnallisvero, €]:[Laskennallinen kiinteistövero, €]])</f>
        <v>14819471.222038543</v>
      </c>
      <c r="K36" s="15">
        <f>Tasaus[[#This Row],[Laskennallinen verotulo yhteensä, €]]/Tasaus[[#This Row],[Asukasluku 31.12.2023]]</f>
        <v>1852.8971270365771</v>
      </c>
      <c r="L36" s="34">
        <f>$K$11-Tasaus[[#This Row],[Laskennallinen verotulo yhteensä, €/asukas (=tasausraja)]]</f>
        <v>353.06287296342293</v>
      </c>
      <c r="M36" s="369">
        <v>317.75658566708063</v>
      </c>
      <c r="N36" s="370">
        <v>2541417.1721653109</v>
      </c>
      <c r="P36" s="116"/>
      <c r="Q36" s="117"/>
      <c r="R36" s="118"/>
    </row>
    <row r="37" spans="1:18" x14ac:dyDescent="0.25">
      <c r="A37" s="266">
        <v>90</v>
      </c>
      <c r="B37" s="13" t="s">
        <v>391</v>
      </c>
      <c r="C37" s="267">
        <v>3001</v>
      </c>
      <c r="D37" s="268">
        <v>8.8000000000000007</v>
      </c>
      <c r="E37" s="14">
        <v>4295548.6500000004</v>
      </c>
      <c r="F37" s="14">
        <v>48813052.840909094</v>
      </c>
      <c r="G37" s="269">
        <f>Tasaus[[#This Row],[Verotettava tulo (kunnallisvero), €]]*($D$11/100)</f>
        <v>3646335.0472159092</v>
      </c>
      <c r="H37" s="14">
        <v>1380176.4068209694</v>
      </c>
      <c r="I37" s="15">
        <v>680561.52615000005</v>
      </c>
      <c r="J37" s="15">
        <f>SUM(Tasaus[[#This Row],[Laskennallinen kunnallisvero, €]:[Laskennallinen kiinteistövero, €]])</f>
        <v>5707072.9801868787</v>
      </c>
      <c r="K37" s="15">
        <f>Tasaus[[#This Row],[Laskennallinen verotulo yhteensä, €]]/Tasaus[[#This Row],[Asukasluku 31.12.2023]]</f>
        <v>1901.7237521449113</v>
      </c>
      <c r="L37" s="34">
        <f>$K$11-Tasaus[[#This Row],[Laskennallinen verotulo yhteensä, €/asukas (=tasausraja)]]</f>
        <v>304.23624785508878</v>
      </c>
      <c r="M37" s="369">
        <v>273.8126230695799</v>
      </c>
      <c r="N37" s="370">
        <v>821711.68183180923</v>
      </c>
      <c r="P37" s="116"/>
      <c r="Q37" s="117"/>
      <c r="R37" s="118"/>
    </row>
    <row r="38" spans="1:18" x14ac:dyDescent="0.25">
      <c r="A38" s="266">
        <v>91</v>
      </c>
      <c r="B38" s="13" t="s">
        <v>392</v>
      </c>
      <c r="C38" s="267">
        <v>674500</v>
      </c>
      <c r="D38" s="268">
        <v>5.3</v>
      </c>
      <c r="E38" s="14">
        <v>1017752998.4</v>
      </c>
      <c r="F38" s="14">
        <v>19202886762.264153</v>
      </c>
      <c r="G38" s="269">
        <f>Tasaus[[#This Row],[Verotettava tulo (kunnallisvero), €]]*($D$11/100)</f>
        <v>1434455641.1411324</v>
      </c>
      <c r="H38" s="14">
        <v>422484251.75699085</v>
      </c>
      <c r="I38" s="15">
        <v>204345941.44760004</v>
      </c>
      <c r="J38" s="15">
        <f>SUM(Tasaus[[#This Row],[Laskennallinen kunnallisvero, €]:[Laskennallinen kiinteistövero, €]])</f>
        <v>2061285834.3457234</v>
      </c>
      <c r="K38" s="15">
        <f>Tasaus[[#This Row],[Laskennallinen verotulo yhteensä, €]]/Tasaus[[#This Row],[Asukasluku 31.12.2023]]</f>
        <v>3056.0205105199752</v>
      </c>
      <c r="L38" s="34">
        <f>$K$11-Tasaus[[#This Row],[Laskennallinen verotulo yhteensä, €/asukas (=tasausraja)]]</f>
        <v>-850.0605105199752</v>
      </c>
      <c r="M38" s="369">
        <v>-85.006051051997531</v>
      </c>
      <c r="N38" s="370">
        <v>-57336581.434572332</v>
      </c>
      <c r="P38" s="116"/>
      <c r="Q38" s="117"/>
      <c r="R38" s="118"/>
    </row>
    <row r="39" spans="1:18" x14ac:dyDescent="0.25">
      <c r="A39" s="266">
        <v>92</v>
      </c>
      <c r="B39" s="13" t="s">
        <v>393</v>
      </c>
      <c r="C39" s="267">
        <v>247443</v>
      </c>
      <c r="D39" s="268">
        <v>6.4</v>
      </c>
      <c r="E39" s="14">
        <v>379928890.80000001</v>
      </c>
      <c r="F39" s="14">
        <v>5936388918.75</v>
      </c>
      <c r="G39" s="269">
        <f>Tasaus[[#This Row],[Verotettava tulo (kunnallisvero), €]]*($D$11/100)</f>
        <v>443448252.23062503</v>
      </c>
      <c r="H39" s="14">
        <v>70010042.607822523</v>
      </c>
      <c r="I39" s="15">
        <v>58570420.757300004</v>
      </c>
      <c r="J39" s="15">
        <f>SUM(Tasaus[[#This Row],[Laskennallinen kunnallisvero, €]:[Laskennallinen kiinteistövero, €]])</f>
        <v>572028715.59574759</v>
      </c>
      <c r="K39" s="15">
        <f>Tasaus[[#This Row],[Laskennallinen verotulo yhteensä, €]]/Tasaus[[#This Row],[Asukasluku 31.12.2023]]</f>
        <v>2311.7595389473436</v>
      </c>
      <c r="L39" s="34">
        <f>$K$11-Tasaus[[#This Row],[Laskennallinen verotulo yhteensä, €/asukas (=tasausraja)]]</f>
        <v>-105.79953894734354</v>
      </c>
      <c r="M39" s="369">
        <v>-10.579953894734354</v>
      </c>
      <c r="N39" s="370">
        <v>-2617935.5315747526</v>
      </c>
      <c r="P39" s="116"/>
      <c r="Q39" s="117"/>
      <c r="R39" s="118"/>
    </row>
    <row r="40" spans="1:18" x14ac:dyDescent="0.25">
      <c r="A40" s="266">
        <v>97</v>
      </c>
      <c r="B40" s="13" t="s">
        <v>394</v>
      </c>
      <c r="C40" s="267">
        <v>2062</v>
      </c>
      <c r="D40" s="268">
        <v>7.4</v>
      </c>
      <c r="E40" s="14">
        <v>2723661.44</v>
      </c>
      <c r="F40" s="14">
        <v>36806235.675675675</v>
      </c>
      <c r="G40" s="269">
        <f>Tasaus[[#This Row],[Verotettava tulo (kunnallisvero), €]]*($D$11/100)</f>
        <v>2749425.8049729732</v>
      </c>
      <c r="H40" s="14">
        <v>683058.26196718775</v>
      </c>
      <c r="I40" s="15">
        <v>895198.19270000001</v>
      </c>
      <c r="J40" s="15">
        <f>SUM(Tasaus[[#This Row],[Laskennallinen kunnallisvero, €]:[Laskennallinen kiinteistövero, €]])</f>
        <v>4327682.2596401609</v>
      </c>
      <c r="K40" s="15">
        <f>Tasaus[[#This Row],[Laskennallinen verotulo yhteensä, €]]/Tasaus[[#This Row],[Asukasluku 31.12.2023]]</f>
        <v>2098.7789813967802</v>
      </c>
      <c r="L40" s="34">
        <f>$K$11-Tasaus[[#This Row],[Laskennallinen verotulo yhteensä, €/asukas (=tasausraja)]]</f>
        <v>107.18101860321985</v>
      </c>
      <c r="M40" s="369">
        <v>96.462916742897875</v>
      </c>
      <c r="N40" s="370">
        <v>198906.53432385542</v>
      </c>
      <c r="P40" s="116"/>
      <c r="Q40" s="117"/>
      <c r="R40" s="118"/>
    </row>
    <row r="41" spans="1:18" x14ac:dyDescent="0.25">
      <c r="A41" s="266">
        <v>98</v>
      </c>
      <c r="B41" s="13" t="s">
        <v>395</v>
      </c>
      <c r="C41" s="267">
        <v>22885</v>
      </c>
      <c r="D41" s="268">
        <v>8.3000000000000007</v>
      </c>
      <c r="E41" s="14">
        <v>42265471.859999999</v>
      </c>
      <c r="F41" s="14">
        <v>509222552.53012043</v>
      </c>
      <c r="G41" s="269">
        <f>Tasaus[[#This Row],[Verotettava tulo (kunnallisvero), €]]*($D$11/100)</f>
        <v>38038924.673999995</v>
      </c>
      <c r="H41" s="14">
        <v>2408942.0128152915</v>
      </c>
      <c r="I41" s="15">
        <v>3201826.0348499999</v>
      </c>
      <c r="J41" s="15">
        <f>SUM(Tasaus[[#This Row],[Laskennallinen kunnallisvero, €]:[Laskennallinen kiinteistövero, €]])</f>
        <v>43649692.721665286</v>
      </c>
      <c r="K41" s="15">
        <f>Tasaus[[#This Row],[Laskennallinen verotulo yhteensä, €]]/Tasaus[[#This Row],[Asukasluku 31.12.2023]]</f>
        <v>1907.3494744009301</v>
      </c>
      <c r="L41" s="34">
        <f>$K$11-Tasaus[[#This Row],[Laskennallinen verotulo yhteensä, €/asukas (=tasausraja)]]</f>
        <v>298.61052559906989</v>
      </c>
      <c r="M41" s="369">
        <v>268.74947303916292</v>
      </c>
      <c r="N41" s="370">
        <v>6150331.6905012438</v>
      </c>
      <c r="P41" s="116"/>
      <c r="Q41" s="117"/>
      <c r="R41" s="118"/>
    </row>
    <row r="42" spans="1:18" x14ac:dyDescent="0.25">
      <c r="A42" s="266">
        <v>102</v>
      </c>
      <c r="B42" s="13" t="s">
        <v>396</v>
      </c>
      <c r="C42" s="267">
        <v>9646</v>
      </c>
      <c r="D42" s="268">
        <v>9</v>
      </c>
      <c r="E42" s="14">
        <v>16292629.9</v>
      </c>
      <c r="F42" s="14">
        <v>181029221.1111111</v>
      </c>
      <c r="G42" s="269">
        <f>Tasaus[[#This Row],[Verotettava tulo (kunnallisvero), €]]*($D$11/100)</f>
        <v>13522882.817</v>
      </c>
      <c r="H42" s="14">
        <v>1815499.5691801473</v>
      </c>
      <c r="I42" s="15">
        <v>1618627.2842999999</v>
      </c>
      <c r="J42" s="15">
        <f>SUM(Tasaus[[#This Row],[Laskennallinen kunnallisvero, €]:[Laskennallinen kiinteistövero, €]])</f>
        <v>16957009.670480147</v>
      </c>
      <c r="K42" s="15">
        <f>Tasaus[[#This Row],[Laskennallinen verotulo yhteensä, €]]/Tasaus[[#This Row],[Asukasluku 31.12.2023]]</f>
        <v>1757.9317510346409</v>
      </c>
      <c r="L42" s="34">
        <f>$K$11-Tasaus[[#This Row],[Laskennallinen verotulo yhteensä, €/asukas (=tasausraja)]]</f>
        <v>448.02824896535913</v>
      </c>
      <c r="M42" s="369">
        <v>403.2254240688232</v>
      </c>
      <c r="N42" s="370">
        <v>3889512.4405678688</v>
      </c>
      <c r="P42" s="116"/>
      <c r="Q42" s="117"/>
      <c r="R42" s="118"/>
    </row>
    <row r="43" spans="1:18" x14ac:dyDescent="0.25">
      <c r="A43" s="266">
        <v>103</v>
      </c>
      <c r="B43" s="13" t="s">
        <v>397</v>
      </c>
      <c r="C43" s="267">
        <v>2125</v>
      </c>
      <c r="D43" s="268">
        <v>9.3000000000000007</v>
      </c>
      <c r="E43" s="14">
        <v>3575767.12</v>
      </c>
      <c r="F43" s="14">
        <v>38449108.817204297</v>
      </c>
      <c r="G43" s="269">
        <f>Tasaus[[#This Row],[Verotettava tulo (kunnallisvero), €]]*($D$11/100)</f>
        <v>2872148.428645161</v>
      </c>
      <c r="H43" s="14">
        <v>295045.96644342697</v>
      </c>
      <c r="I43" s="15">
        <v>291499.93275000004</v>
      </c>
      <c r="J43" s="15">
        <f>SUM(Tasaus[[#This Row],[Laskennallinen kunnallisvero, €]:[Laskennallinen kiinteistövero, €]])</f>
        <v>3458694.327838588</v>
      </c>
      <c r="K43" s="15">
        <f>Tasaus[[#This Row],[Laskennallinen verotulo yhteensä, €]]/Tasaus[[#This Row],[Asukasluku 31.12.2023]]</f>
        <v>1627.6208601593355</v>
      </c>
      <c r="L43" s="34">
        <f>$K$11-Tasaus[[#This Row],[Laskennallinen verotulo yhteensä, €/asukas (=tasausraja)]]</f>
        <v>578.33913984066453</v>
      </c>
      <c r="M43" s="369">
        <v>520.50522585659814</v>
      </c>
      <c r="N43" s="370">
        <v>1106073.604945271</v>
      </c>
      <c r="P43" s="116"/>
      <c r="Q43" s="117"/>
      <c r="R43" s="118"/>
    </row>
    <row r="44" spans="1:18" x14ac:dyDescent="0.25">
      <c r="A44" s="266">
        <v>105</v>
      </c>
      <c r="B44" s="13" t="s">
        <v>398</v>
      </c>
      <c r="C44" s="267">
        <v>2063</v>
      </c>
      <c r="D44" s="268">
        <v>9</v>
      </c>
      <c r="E44" s="14">
        <v>2938939</v>
      </c>
      <c r="F44" s="14">
        <v>32654877.777777776</v>
      </c>
      <c r="G44" s="269">
        <f>Tasaus[[#This Row],[Verotettava tulo (kunnallisvero), €]]*($D$11/100)</f>
        <v>2439319.37</v>
      </c>
      <c r="H44" s="14">
        <v>532821.83576258295</v>
      </c>
      <c r="I44" s="15">
        <v>418703.91434999998</v>
      </c>
      <c r="J44" s="15">
        <f>SUM(Tasaus[[#This Row],[Laskennallinen kunnallisvero, €]:[Laskennallinen kiinteistövero, €]])</f>
        <v>3390845.120112583</v>
      </c>
      <c r="K44" s="15">
        <f>Tasaus[[#This Row],[Laskennallinen verotulo yhteensä, €]]/Tasaus[[#This Row],[Asukasluku 31.12.2023]]</f>
        <v>1643.6476588039666</v>
      </c>
      <c r="L44" s="34">
        <f>$K$11-Tasaus[[#This Row],[Laskennallinen verotulo yhteensä, €/asukas (=tasausraja)]]</f>
        <v>562.31234119603346</v>
      </c>
      <c r="M44" s="369">
        <v>506.0811070764301</v>
      </c>
      <c r="N44" s="370">
        <v>1044045.3238986753</v>
      </c>
      <c r="P44" s="116"/>
      <c r="Q44" s="117"/>
      <c r="R44" s="118"/>
    </row>
    <row r="45" spans="1:18" x14ac:dyDescent="0.25">
      <c r="A45" s="266">
        <v>106</v>
      </c>
      <c r="B45" s="13" t="s">
        <v>399</v>
      </c>
      <c r="C45" s="267">
        <v>46901</v>
      </c>
      <c r="D45" s="268">
        <v>7.6</v>
      </c>
      <c r="E45" s="14">
        <v>87652126.150000006</v>
      </c>
      <c r="F45" s="14">
        <v>1153317449.3421054</v>
      </c>
      <c r="G45" s="269">
        <f>Tasaus[[#This Row],[Verotettava tulo (kunnallisvero), €]]*($D$11/100)</f>
        <v>86152813.465855271</v>
      </c>
      <c r="H45" s="14">
        <v>8730591.0789968576</v>
      </c>
      <c r="I45" s="15">
        <v>8143752.676</v>
      </c>
      <c r="J45" s="15">
        <f>SUM(Tasaus[[#This Row],[Laskennallinen kunnallisvero, €]:[Laskennallinen kiinteistövero, €]])</f>
        <v>103027157.22085212</v>
      </c>
      <c r="K45" s="15">
        <f>Tasaus[[#This Row],[Laskennallinen verotulo yhteensä, €]]/Tasaus[[#This Row],[Asukasluku 31.12.2023]]</f>
        <v>2196.6942542984611</v>
      </c>
      <c r="L45" s="34">
        <f>$K$11-Tasaus[[#This Row],[Laskennallinen verotulo yhteensä, €/asukas (=tasausraja)]]</f>
        <v>9.26574570153889</v>
      </c>
      <c r="M45" s="369">
        <v>8.339171131385001</v>
      </c>
      <c r="N45" s="370">
        <v>391115.46523308795</v>
      </c>
      <c r="P45" s="116"/>
      <c r="Q45" s="117"/>
      <c r="R45" s="118"/>
    </row>
    <row r="46" spans="1:18" x14ac:dyDescent="0.25">
      <c r="A46" s="266">
        <v>108</v>
      </c>
      <c r="B46" s="13" t="s">
        <v>400</v>
      </c>
      <c r="C46" s="267">
        <v>10319</v>
      </c>
      <c r="D46" s="268">
        <v>9.4</v>
      </c>
      <c r="E46" s="14">
        <v>19059189.16</v>
      </c>
      <c r="F46" s="14">
        <v>202757331.4893617</v>
      </c>
      <c r="G46" s="269">
        <f>Tasaus[[#This Row],[Verotettava tulo (kunnallisvero), €]]*($D$11/100)</f>
        <v>15145972.662255319</v>
      </c>
      <c r="H46" s="14">
        <v>1347723.1395954778</v>
      </c>
      <c r="I46" s="15">
        <v>1315085.66295</v>
      </c>
      <c r="J46" s="15">
        <f>SUM(Tasaus[[#This Row],[Laskennallinen kunnallisvero, €]:[Laskennallinen kiinteistövero, €]])</f>
        <v>17808781.464800797</v>
      </c>
      <c r="K46" s="15">
        <f>Tasaus[[#This Row],[Laskennallinen verotulo yhteensä, €]]/Tasaus[[#This Row],[Asukasluku 31.12.2023]]</f>
        <v>1725.8243497238877</v>
      </c>
      <c r="L46" s="34">
        <f>$K$11-Tasaus[[#This Row],[Laskennallinen verotulo yhteensä, €/asukas (=tasausraja)]]</f>
        <v>480.1356502761123</v>
      </c>
      <c r="M46" s="369">
        <v>432.12208524850109</v>
      </c>
      <c r="N46" s="370">
        <v>4459067.7976792827</v>
      </c>
      <c r="P46" s="116"/>
      <c r="Q46" s="117"/>
      <c r="R46" s="118"/>
    </row>
    <row r="47" spans="1:18" x14ac:dyDescent="0.25">
      <c r="A47" s="266">
        <v>109</v>
      </c>
      <c r="B47" s="13" t="s">
        <v>401</v>
      </c>
      <c r="C47" s="267">
        <v>68319</v>
      </c>
      <c r="D47" s="268">
        <v>8.4</v>
      </c>
      <c r="E47" s="14">
        <v>128835074.33</v>
      </c>
      <c r="F47" s="14">
        <v>1533750884.8809524</v>
      </c>
      <c r="G47" s="269">
        <f>Tasaus[[#This Row],[Verotettava tulo (kunnallisvero), €]]*($D$11/100)</f>
        <v>114571191.10060714</v>
      </c>
      <c r="H47" s="14">
        <v>18117106.995234959</v>
      </c>
      <c r="I47" s="15">
        <v>13627660.067600001</v>
      </c>
      <c r="J47" s="15">
        <f>SUM(Tasaus[[#This Row],[Laskennallinen kunnallisvero, €]:[Laskennallinen kiinteistövero, €]])</f>
        <v>146315958.16344211</v>
      </c>
      <c r="K47" s="15">
        <f>Tasaus[[#This Row],[Laskennallinen verotulo yhteensä, €]]/Tasaus[[#This Row],[Asukasluku 31.12.2023]]</f>
        <v>2141.6583697571996</v>
      </c>
      <c r="L47" s="34">
        <f>$K$11-Tasaus[[#This Row],[Laskennallinen verotulo yhteensä, €/asukas (=tasausraja)]]</f>
        <v>64.301630242800456</v>
      </c>
      <c r="M47" s="369">
        <v>57.871467218520415</v>
      </c>
      <c r="N47" s="370">
        <v>3953720.7689020964</v>
      </c>
      <c r="P47" s="116"/>
      <c r="Q47" s="117"/>
      <c r="R47" s="118"/>
    </row>
    <row r="48" spans="1:18" x14ac:dyDescent="0.25">
      <c r="A48" s="266">
        <v>111</v>
      </c>
      <c r="B48" s="13" t="s">
        <v>402</v>
      </c>
      <c r="C48" s="267">
        <v>17953</v>
      </c>
      <c r="D48" s="268">
        <v>8.1999999999999993</v>
      </c>
      <c r="E48" s="14">
        <v>29163364.309999999</v>
      </c>
      <c r="F48" s="14">
        <v>355650784.26829273</v>
      </c>
      <c r="G48" s="269">
        <f>Tasaus[[#This Row],[Verotettava tulo (kunnallisvero), €]]*($D$11/100)</f>
        <v>26567113.584841467</v>
      </c>
      <c r="H48" s="14">
        <v>4323115.2207700014</v>
      </c>
      <c r="I48" s="15">
        <v>3966916.0750499992</v>
      </c>
      <c r="J48" s="15">
        <f>SUM(Tasaus[[#This Row],[Laskennallinen kunnallisvero, €]:[Laskennallinen kiinteistövero, €]])</f>
        <v>34857144.880661465</v>
      </c>
      <c r="K48" s="15">
        <f>Tasaus[[#This Row],[Laskennallinen verotulo yhteensä, €]]/Tasaus[[#This Row],[Asukasluku 31.12.2023]]</f>
        <v>1941.577724094105</v>
      </c>
      <c r="L48" s="34">
        <f>$K$11-Tasaus[[#This Row],[Laskennallinen verotulo yhteensä, €/asukas (=tasausraja)]]</f>
        <v>264.38227590589509</v>
      </c>
      <c r="M48" s="369">
        <v>237.94404831530559</v>
      </c>
      <c r="N48" s="370">
        <v>4271809.4994046809</v>
      </c>
      <c r="P48" s="116"/>
      <c r="Q48" s="117"/>
      <c r="R48" s="118"/>
    </row>
    <row r="49" spans="1:18" x14ac:dyDescent="0.25">
      <c r="A49" s="266">
        <v>139</v>
      </c>
      <c r="B49" s="13" t="s">
        <v>403</v>
      </c>
      <c r="C49" s="267">
        <v>9766</v>
      </c>
      <c r="D49" s="268">
        <v>8.9</v>
      </c>
      <c r="E49" s="14">
        <v>15593359.539999999</v>
      </c>
      <c r="F49" s="14">
        <v>175206286.96629211</v>
      </c>
      <c r="G49" s="269">
        <f>Tasaus[[#This Row],[Verotettava tulo (kunnallisvero), €]]*($D$11/100)</f>
        <v>13087909.636382021</v>
      </c>
      <c r="H49" s="14">
        <v>1085287.2364407592</v>
      </c>
      <c r="I49" s="15">
        <v>1108779.6324</v>
      </c>
      <c r="J49" s="15">
        <f>SUM(Tasaus[[#This Row],[Laskennallinen kunnallisvero, €]:[Laskennallinen kiinteistövero, €]])</f>
        <v>15281976.505222781</v>
      </c>
      <c r="K49" s="15">
        <f>Tasaus[[#This Row],[Laskennallinen verotulo yhteensä, €]]/Tasaus[[#This Row],[Asukasluku 31.12.2023]]</f>
        <v>1564.8143052654905</v>
      </c>
      <c r="L49" s="34">
        <f>$K$11-Tasaus[[#This Row],[Laskennallinen verotulo yhteensä, €/asukas (=tasausraja)]]</f>
        <v>641.14569473450956</v>
      </c>
      <c r="M49" s="369">
        <v>577.03112526105861</v>
      </c>
      <c r="N49" s="370">
        <v>5635285.969299498</v>
      </c>
      <c r="P49" s="116"/>
      <c r="Q49" s="117"/>
      <c r="R49" s="118"/>
    </row>
    <row r="50" spans="1:18" x14ac:dyDescent="0.25">
      <c r="A50" s="266">
        <v>140</v>
      </c>
      <c r="B50" s="13" t="s">
        <v>404</v>
      </c>
      <c r="C50" s="267">
        <v>20618</v>
      </c>
      <c r="D50" s="268">
        <v>7.9</v>
      </c>
      <c r="E50" s="14">
        <v>30829818.399999999</v>
      </c>
      <c r="F50" s="14">
        <v>390250865.82278478</v>
      </c>
      <c r="G50" s="269">
        <f>Tasaus[[#This Row],[Verotettava tulo (kunnallisvero), €]]*($D$11/100)</f>
        <v>29151739.676962025</v>
      </c>
      <c r="H50" s="14">
        <v>4925932.4273173288</v>
      </c>
      <c r="I50" s="15">
        <v>3082445.3237000001</v>
      </c>
      <c r="J50" s="15">
        <f>SUM(Tasaus[[#This Row],[Laskennallinen kunnallisvero, €]:[Laskennallinen kiinteistövero, €]])</f>
        <v>37160117.427979358</v>
      </c>
      <c r="K50" s="15">
        <f>Tasaus[[#This Row],[Laskennallinen verotulo yhteensä, €]]/Tasaus[[#This Row],[Asukasluku 31.12.2023]]</f>
        <v>1802.3143577446579</v>
      </c>
      <c r="L50" s="34">
        <f>$K$11-Tasaus[[#This Row],[Laskennallinen verotulo yhteensä, €/asukas (=tasausraja)]]</f>
        <v>403.64564225534218</v>
      </c>
      <c r="M50" s="369">
        <v>363.28107802980799</v>
      </c>
      <c r="N50" s="370">
        <v>7490129.2668185811</v>
      </c>
      <c r="P50" s="116"/>
      <c r="Q50" s="117"/>
      <c r="R50" s="118"/>
    </row>
    <row r="51" spans="1:18" x14ac:dyDescent="0.25">
      <c r="A51" s="266">
        <v>142</v>
      </c>
      <c r="B51" s="13" t="s">
        <v>405</v>
      </c>
      <c r="C51" s="267">
        <v>6444</v>
      </c>
      <c r="D51" s="268">
        <v>8.6</v>
      </c>
      <c r="E51" s="14">
        <v>10443726.32</v>
      </c>
      <c r="F51" s="14">
        <v>121438678.13953489</v>
      </c>
      <c r="G51" s="269">
        <f>Tasaus[[#This Row],[Verotettava tulo (kunnallisvero), €]]*($D$11/100)</f>
        <v>9071469.2570232563</v>
      </c>
      <c r="H51" s="14">
        <v>837036.1839751557</v>
      </c>
      <c r="I51" s="15">
        <v>1399418.6237999999</v>
      </c>
      <c r="J51" s="15">
        <f>SUM(Tasaus[[#This Row],[Laskennallinen kunnallisvero, €]:[Laskennallinen kiinteistövero, €]])</f>
        <v>11307924.064798413</v>
      </c>
      <c r="K51" s="15">
        <f>Tasaus[[#This Row],[Laskennallinen verotulo yhteensä, €]]/Tasaus[[#This Row],[Asukasluku 31.12.2023]]</f>
        <v>1754.7988927371839</v>
      </c>
      <c r="L51" s="34">
        <f>$K$11-Tasaus[[#This Row],[Laskennallinen verotulo yhteensä, €/asukas (=tasausraja)]]</f>
        <v>451.16110726281613</v>
      </c>
      <c r="M51" s="369">
        <v>406.04499653653454</v>
      </c>
      <c r="N51" s="370">
        <v>2616553.9576814286</v>
      </c>
      <c r="P51" s="116"/>
      <c r="Q51" s="117"/>
      <c r="R51" s="118"/>
    </row>
    <row r="52" spans="1:18" x14ac:dyDescent="0.25">
      <c r="A52" s="266">
        <v>143</v>
      </c>
      <c r="B52" s="13" t="s">
        <v>406</v>
      </c>
      <c r="C52" s="267">
        <v>6850</v>
      </c>
      <c r="D52" s="268">
        <v>9.4</v>
      </c>
      <c r="E52" s="14">
        <v>11216663.58</v>
      </c>
      <c r="F52" s="14">
        <v>119326208.29787233</v>
      </c>
      <c r="G52" s="269">
        <f>Tasaus[[#This Row],[Verotettava tulo (kunnallisvero), €]]*($D$11/100)</f>
        <v>8913667.7598510645</v>
      </c>
      <c r="H52" s="14">
        <v>1713270.0436172269</v>
      </c>
      <c r="I52" s="15">
        <v>1432283.7656</v>
      </c>
      <c r="J52" s="15">
        <f>SUM(Tasaus[[#This Row],[Laskennallinen kunnallisvero, €]:[Laskennallinen kiinteistövero, €]])</f>
        <v>12059221.56906829</v>
      </c>
      <c r="K52" s="15">
        <f>Tasaus[[#This Row],[Laskennallinen verotulo yhteensä, €]]/Tasaus[[#This Row],[Asukasluku 31.12.2023]]</f>
        <v>1760.470302053765</v>
      </c>
      <c r="L52" s="34">
        <f>$K$11-Tasaus[[#This Row],[Laskennallinen verotulo yhteensä, €/asukas (=tasausraja)]]</f>
        <v>445.48969794623508</v>
      </c>
      <c r="M52" s="369">
        <v>400.94072815161161</v>
      </c>
      <c r="N52" s="370">
        <v>2746443.9878385393</v>
      </c>
      <c r="P52" s="116"/>
      <c r="Q52" s="117"/>
      <c r="R52" s="118"/>
    </row>
    <row r="53" spans="1:18" x14ac:dyDescent="0.25">
      <c r="A53" s="266">
        <v>145</v>
      </c>
      <c r="B53" s="13" t="s">
        <v>407</v>
      </c>
      <c r="C53" s="267">
        <v>12343</v>
      </c>
      <c r="D53" s="268">
        <v>8.4</v>
      </c>
      <c r="E53" s="14">
        <v>20049117.66</v>
      </c>
      <c r="F53" s="14">
        <v>238679972.14285713</v>
      </c>
      <c r="G53" s="269">
        <f>Tasaus[[#This Row],[Verotettava tulo (kunnallisvero), €]]*($D$11/100)</f>
        <v>17829393.919071428</v>
      </c>
      <c r="H53" s="14">
        <v>1306797.3568899459</v>
      </c>
      <c r="I53" s="15">
        <v>1479292.60185</v>
      </c>
      <c r="J53" s="15">
        <f>SUM(Tasaus[[#This Row],[Laskennallinen kunnallisvero, €]:[Laskennallinen kiinteistövero, €]])</f>
        <v>20615483.877811372</v>
      </c>
      <c r="K53" s="15">
        <f>Tasaus[[#This Row],[Laskennallinen verotulo yhteensä, €]]/Tasaus[[#This Row],[Asukasluku 31.12.2023]]</f>
        <v>1670.2166311116723</v>
      </c>
      <c r="L53" s="34">
        <f>$K$11-Tasaus[[#This Row],[Laskennallinen verotulo yhteensä, €/asukas (=tasausraja)]]</f>
        <v>535.74336888832772</v>
      </c>
      <c r="M53" s="369">
        <v>482.16903199949496</v>
      </c>
      <c r="N53" s="370">
        <v>5951412.3619697662</v>
      </c>
      <c r="P53" s="116"/>
      <c r="Q53" s="117"/>
      <c r="R53" s="118"/>
    </row>
    <row r="54" spans="1:18" x14ac:dyDescent="0.25">
      <c r="A54" s="266">
        <v>146</v>
      </c>
      <c r="B54" s="13" t="s">
        <v>408</v>
      </c>
      <c r="C54" s="267">
        <v>4406</v>
      </c>
      <c r="D54" s="268">
        <v>8.4</v>
      </c>
      <c r="E54" s="14">
        <v>6085243.9500000002</v>
      </c>
      <c r="F54" s="14">
        <v>72443380.357142851</v>
      </c>
      <c r="G54" s="269">
        <f>Tasaus[[#This Row],[Verotettava tulo (kunnallisvero), €]]*($D$11/100)</f>
        <v>5411520.512678571</v>
      </c>
      <c r="H54" s="14">
        <v>2434337.7820244101</v>
      </c>
      <c r="I54" s="15">
        <v>878542.41904999991</v>
      </c>
      <c r="J54" s="15">
        <f>SUM(Tasaus[[#This Row],[Laskennallinen kunnallisvero, €]:[Laskennallinen kiinteistövero, €]])</f>
        <v>8724400.7137529813</v>
      </c>
      <c r="K54" s="15">
        <f>Tasaus[[#This Row],[Laskennallinen verotulo yhteensä, €]]/Tasaus[[#This Row],[Asukasluku 31.12.2023]]</f>
        <v>1980.1181828763008</v>
      </c>
      <c r="L54" s="34">
        <f>$K$11-Tasaus[[#This Row],[Laskennallinen verotulo yhteensä, €/asukas (=tasausraja)]]</f>
        <v>225.84181712369923</v>
      </c>
      <c r="M54" s="369">
        <v>203.25763541132932</v>
      </c>
      <c r="N54" s="370">
        <v>895553.14162231702</v>
      </c>
      <c r="P54" s="116"/>
      <c r="Q54" s="117"/>
      <c r="R54" s="118"/>
    </row>
    <row r="55" spans="1:18" x14ac:dyDescent="0.25">
      <c r="A55" s="266">
        <v>148</v>
      </c>
      <c r="B55" s="13" t="s">
        <v>409</v>
      </c>
      <c r="C55" s="267">
        <v>7127</v>
      </c>
      <c r="D55" s="268">
        <v>6.4</v>
      </c>
      <c r="E55" s="14">
        <v>10019188.359999999</v>
      </c>
      <c r="F55" s="14">
        <v>156549818.125</v>
      </c>
      <c r="G55" s="269">
        <f>Tasaus[[#This Row],[Verotettava tulo (kunnallisvero), €]]*($D$11/100)</f>
        <v>11694271.4139375</v>
      </c>
      <c r="H55" s="14">
        <v>1865473.288815666</v>
      </c>
      <c r="I55" s="15">
        <v>2593637.2066499996</v>
      </c>
      <c r="J55" s="15">
        <f>SUM(Tasaus[[#This Row],[Laskennallinen kunnallisvero, €]:[Laskennallinen kiinteistövero, €]])</f>
        <v>16153381.909403166</v>
      </c>
      <c r="K55" s="15">
        <f>Tasaus[[#This Row],[Laskennallinen verotulo yhteensä, €]]/Tasaus[[#This Row],[Asukasluku 31.12.2023]]</f>
        <v>2266.5051086576632</v>
      </c>
      <c r="L55" s="34">
        <f>$K$11-Tasaus[[#This Row],[Laskennallinen verotulo yhteensä, €/asukas (=tasausraja)]]</f>
        <v>-60.54510865766315</v>
      </c>
      <c r="M55" s="369">
        <v>-6.0545108657663151</v>
      </c>
      <c r="N55" s="370">
        <v>-43150.498940316531</v>
      </c>
      <c r="P55" s="116"/>
      <c r="Q55" s="117"/>
      <c r="R55" s="118"/>
    </row>
    <row r="56" spans="1:18" x14ac:dyDescent="0.25">
      <c r="A56" s="266">
        <v>149</v>
      </c>
      <c r="B56" s="13" t="s">
        <v>410</v>
      </c>
      <c r="C56" s="267">
        <v>5379</v>
      </c>
      <c r="D56" s="268">
        <v>8.1</v>
      </c>
      <c r="E56" s="14">
        <v>11063334.369999999</v>
      </c>
      <c r="F56" s="14">
        <v>136584374.93827161</v>
      </c>
      <c r="G56" s="269">
        <f>Tasaus[[#This Row],[Verotettava tulo (kunnallisvero), €]]*($D$11/100)</f>
        <v>10202852.80788889</v>
      </c>
      <c r="H56" s="14">
        <v>730967.16506936145</v>
      </c>
      <c r="I56" s="15">
        <v>1574270.4210500002</v>
      </c>
      <c r="J56" s="15">
        <f>SUM(Tasaus[[#This Row],[Laskennallinen kunnallisvero, €]:[Laskennallinen kiinteistövero, €]])</f>
        <v>12508090.394008253</v>
      </c>
      <c r="K56" s="15">
        <f>Tasaus[[#This Row],[Laskennallinen verotulo yhteensä, €]]/Tasaus[[#This Row],[Asukasluku 31.12.2023]]</f>
        <v>2325.3560873783699</v>
      </c>
      <c r="L56" s="34">
        <f>$K$11-Tasaus[[#This Row],[Laskennallinen verotulo yhteensä, €/asukas (=tasausraja)]]</f>
        <v>-119.39608737836988</v>
      </c>
      <c r="M56" s="369">
        <v>-11.93960873783699</v>
      </c>
      <c r="N56" s="370">
        <v>-64223.15540082517</v>
      </c>
      <c r="P56" s="116"/>
      <c r="Q56" s="117"/>
      <c r="R56" s="118"/>
    </row>
    <row r="57" spans="1:18" x14ac:dyDescent="0.25">
      <c r="A57" s="266">
        <v>151</v>
      </c>
      <c r="B57" s="13" t="s">
        <v>411</v>
      </c>
      <c r="C57" s="267">
        <v>1814</v>
      </c>
      <c r="D57" s="268">
        <v>9.8000000000000007</v>
      </c>
      <c r="E57" s="14">
        <v>2969048.09</v>
      </c>
      <c r="F57" s="14">
        <v>30296409.081632651</v>
      </c>
      <c r="G57" s="269">
        <f>Tasaus[[#This Row],[Verotettava tulo (kunnallisvero), €]]*($D$11/100)</f>
        <v>2263141.7583979592</v>
      </c>
      <c r="H57" s="14">
        <v>1072369.8205959802</v>
      </c>
      <c r="I57" s="15">
        <v>325917.11074999999</v>
      </c>
      <c r="J57" s="15">
        <f>SUM(Tasaus[[#This Row],[Laskennallinen kunnallisvero, €]:[Laskennallinen kiinteistövero, €]])</f>
        <v>3661428.6897439393</v>
      </c>
      <c r="K57" s="15">
        <f>Tasaus[[#This Row],[Laskennallinen verotulo yhteensä, €]]/Tasaus[[#This Row],[Asukasluku 31.12.2023]]</f>
        <v>2018.4281641366811</v>
      </c>
      <c r="L57" s="34">
        <f>$K$11-Tasaus[[#This Row],[Laskennallinen verotulo yhteensä, €/asukas (=tasausraja)]]</f>
        <v>187.53183586331897</v>
      </c>
      <c r="M57" s="369">
        <v>168.77865227698709</v>
      </c>
      <c r="N57" s="370">
        <v>306164.47523045458</v>
      </c>
      <c r="P57" s="116"/>
      <c r="Q57" s="117"/>
      <c r="R57" s="118"/>
    </row>
    <row r="58" spans="1:18" x14ac:dyDescent="0.25">
      <c r="A58" s="266">
        <v>152</v>
      </c>
      <c r="B58" s="13" t="s">
        <v>412</v>
      </c>
      <c r="C58" s="267">
        <v>4357</v>
      </c>
      <c r="D58" s="268">
        <v>9.5</v>
      </c>
      <c r="E58" s="14">
        <v>7671246.2300000004</v>
      </c>
      <c r="F58" s="14">
        <v>80749960.315789476</v>
      </c>
      <c r="G58" s="269">
        <f>Tasaus[[#This Row],[Verotettava tulo (kunnallisvero), €]]*($D$11/100)</f>
        <v>6032022.0355894743</v>
      </c>
      <c r="H58" s="14">
        <v>650560.93772820686</v>
      </c>
      <c r="I58" s="15">
        <v>529894.18594999996</v>
      </c>
      <c r="J58" s="15">
        <f>SUM(Tasaus[[#This Row],[Laskennallinen kunnallisvero, €]:[Laskennallinen kiinteistövero, €]])</f>
        <v>7212477.1592676807</v>
      </c>
      <c r="K58" s="15">
        <f>Tasaus[[#This Row],[Laskennallinen verotulo yhteensä, €]]/Tasaus[[#This Row],[Asukasluku 31.12.2023]]</f>
        <v>1655.3769013696765</v>
      </c>
      <c r="L58" s="34">
        <f>$K$11-Tasaus[[#This Row],[Laskennallinen verotulo yhteensä, €/asukas (=tasausraja)]]</f>
        <v>550.58309863032355</v>
      </c>
      <c r="M58" s="369">
        <v>495.52478876729123</v>
      </c>
      <c r="N58" s="370">
        <v>2159001.5046590879</v>
      </c>
      <c r="P58" s="116"/>
      <c r="Q58" s="117"/>
      <c r="R58" s="118"/>
    </row>
    <row r="59" spans="1:18" x14ac:dyDescent="0.25">
      <c r="A59" s="266">
        <v>153</v>
      </c>
      <c r="B59" s="13" t="s">
        <v>413</v>
      </c>
      <c r="C59" s="267">
        <v>24919</v>
      </c>
      <c r="D59" s="268">
        <v>8.6</v>
      </c>
      <c r="E59" s="14">
        <v>44786023.770000003</v>
      </c>
      <c r="F59" s="14">
        <v>520767718.25581396</v>
      </c>
      <c r="G59" s="269">
        <f>Tasaus[[#This Row],[Verotettava tulo (kunnallisvero), €]]*($D$11/100)</f>
        <v>38901348.553709306</v>
      </c>
      <c r="H59" s="14">
        <v>4342757.6130654635</v>
      </c>
      <c r="I59" s="15">
        <v>4182461.4270500001</v>
      </c>
      <c r="J59" s="15">
        <f>SUM(Tasaus[[#This Row],[Laskennallinen kunnallisvero, €]:[Laskennallinen kiinteistövero, €]])</f>
        <v>47426567.593824774</v>
      </c>
      <c r="K59" s="15">
        <f>Tasaus[[#This Row],[Laskennallinen verotulo yhteensä, €]]/Tasaus[[#This Row],[Asukasluku 31.12.2023]]</f>
        <v>1903.2291662516463</v>
      </c>
      <c r="L59" s="34">
        <f>$K$11-Tasaus[[#This Row],[Laskennallinen verotulo yhteensä, €/asukas (=tasausraja)]]</f>
        <v>302.73083374835369</v>
      </c>
      <c r="M59" s="369">
        <v>272.45775037351831</v>
      </c>
      <c r="N59" s="370">
        <v>6789374.6815577028</v>
      </c>
      <c r="P59" s="116"/>
      <c r="Q59" s="117"/>
      <c r="R59" s="118"/>
    </row>
    <row r="60" spans="1:18" x14ac:dyDescent="0.25">
      <c r="A60" s="266">
        <v>165</v>
      </c>
      <c r="B60" s="13" t="s">
        <v>414</v>
      </c>
      <c r="C60" s="267">
        <v>16123</v>
      </c>
      <c r="D60" s="268">
        <v>8.4</v>
      </c>
      <c r="E60" s="14">
        <v>29839059.780000001</v>
      </c>
      <c r="F60" s="14">
        <v>355226902.14285713</v>
      </c>
      <c r="G60" s="269">
        <f>Tasaus[[#This Row],[Verotettava tulo (kunnallisvero), €]]*($D$11/100)</f>
        <v>26535449.590071429</v>
      </c>
      <c r="H60" s="14">
        <v>2692598.4874444962</v>
      </c>
      <c r="I60" s="15">
        <v>2421449.7840999998</v>
      </c>
      <c r="J60" s="15">
        <f>SUM(Tasaus[[#This Row],[Laskennallinen kunnallisvero, €]:[Laskennallinen kiinteistövero, €]])</f>
        <v>31649497.861615926</v>
      </c>
      <c r="K60" s="15">
        <f>Tasaus[[#This Row],[Laskennallinen verotulo yhteensä, €]]/Tasaus[[#This Row],[Asukasluku 31.12.2023]]</f>
        <v>1963.0030305536145</v>
      </c>
      <c r="L60" s="34">
        <f>$K$11-Tasaus[[#This Row],[Laskennallinen verotulo yhteensä, €/asukas (=tasausraja)]]</f>
        <v>242.95696944638553</v>
      </c>
      <c r="M60" s="369">
        <v>218.66127250174699</v>
      </c>
      <c r="N60" s="370">
        <v>3525475.6965456665</v>
      </c>
      <c r="P60" s="116"/>
      <c r="Q60" s="117"/>
      <c r="R60" s="118"/>
    </row>
    <row r="61" spans="1:18" x14ac:dyDescent="0.25">
      <c r="A61" s="266">
        <v>167</v>
      </c>
      <c r="B61" s="13" t="s">
        <v>415</v>
      </c>
      <c r="C61" s="267">
        <v>78062</v>
      </c>
      <c r="D61" s="268">
        <v>7.9</v>
      </c>
      <c r="E61" s="14">
        <v>116359715.59999999</v>
      </c>
      <c r="F61" s="14">
        <v>1472907792.4050632</v>
      </c>
      <c r="G61" s="269">
        <f>Tasaus[[#This Row],[Verotettava tulo (kunnallisvero), €]]*($D$11/100)</f>
        <v>110026212.09265822</v>
      </c>
      <c r="H61" s="14">
        <v>20170532.52911102</v>
      </c>
      <c r="I61" s="15">
        <v>13014221.398150001</v>
      </c>
      <c r="J61" s="15">
        <f>SUM(Tasaus[[#This Row],[Laskennallinen kunnallisvero, €]:[Laskennallinen kiinteistövero, €]])</f>
        <v>143210966.01991925</v>
      </c>
      <c r="K61" s="15">
        <f>Tasaus[[#This Row],[Laskennallinen verotulo yhteensä, €]]/Tasaus[[#This Row],[Asukasluku 31.12.2023]]</f>
        <v>1834.5797701816409</v>
      </c>
      <c r="L61" s="34">
        <f>$K$11-Tasaus[[#This Row],[Laskennallinen verotulo yhteensä, €/asukas (=tasausraja)]]</f>
        <v>371.38022981835911</v>
      </c>
      <c r="M61" s="369">
        <v>334.24220683652322</v>
      </c>
      <c r="N61" s="370">
        <v>26091615.150072675</v>
      </c>
      <c r="P61" s="116"/>
      <c r="Q61" s="117"/>
      <c r="R61" s="118"/>
    </row>
    <row r="62" spans="1:18" x14ac:dyDescent="0.25">
      <c r="A62" s="266">
        <v>169</v>
      </c>
      <c r="B62" s="13" t="s">
        <v>416</v>
      </c>
      <c r="C62" s="267">
        <v>4916</v>
      </c>
      <c r="D62" s="268">
        <v>8.6999999999999993</v>
      </c>
      <c r="E62" s="14">
        <v>8789020.0399999991</v>
      </c>
      <c r="F62" s="14">
        <v>101023218.8505747</v>
      </c>
      <c r="G62" s="269">
        <f>Tasaus[[#This Row],[Verotettava tulo (kunnallisvero), €]]*($D$11/100)</f>
        <v>7546434.4481379306</v>
      </c>
      <c r="H62" s="14">
        <v>494241.62835316447</v>
      </c>
      <c r="I62" s="15">
        <v>616357.28104999999</v>
      </c>
      <c r="J62" s="15">
        <f>SUM(Tasaus[[#This Row],[Laskennallinen kunnallisvero, €]:[Laskennallinen kiinteistövero, €]])</f>
        <v>8657033.3575410955</v>
      </c>
      <c r="K62" s="15">
        <f>Tasaus[[#This Row],[Laskennallinen verotulo yhteensä, €]]/Tasaus[[#This Row],[Asukasluku 31.12.2023]]</f>
        <v>1760.9913257813457</v>
      </c>
      <c r="L62" s="34">
        <f>$K$11-Tasaus[[#This Row],[Laskennallinen verotulo yhteensä, €/asukas (=tasausraja)]]</f>
        <v>444.96867421865431</v>
      </c>
      <c r="M62" s="369">
        <v>400.47180679678888</v>
      </c>
      <c r="N62" s="370">
        <v>1968719.4022130142</v>
      </c>
      <c r="P62" s="116"/>
      <c r="Q62" s="117"/>
      <c r="R62" s="118"/>
    </row>
    <row r="63" spans="1:18" x14ac:dyDescent="0.25">
      <c r="A63" s="266">
        <v>171</v>
      </c>
      <c r="B63" s="13" t="s">
        <v>417</v>
      </c>
      <c r="C63" s="267">
        <v>4590</v>
      </c>
      <c r="D63" s="268">
        <v>8.6</v>
      </c>
      <c r="E63" s="14">
        <v>7500897.9000000004</v>
      </c>
      <c r="F63" s="14">
        <v>87219743.02325581</v>
      </c>
      <c r="G63" s="269">
        <f>Tasaus[[#This Row],[Verotettava tulo (kunnallisvero), €]]*($D$11/100)</f>
        <v>6515314.803837209</v>
      </c>
      <c r="H63" s="14">
        <v>1181450.6305493978</v>
      </c>
      <c r="I63" s="15">
        <v>705530.0662</v>
      </c>
      <c r="J63" s="15">
        <f>SUM(Tasaus[[#This Row],[Laskennallinen kunnallisvero, €]:[Laskennallinen kiinteistövero, €]])</f>
        <v>8402295.5005866066</v>
      </c>
      <c r="K63" s="15">
        <f>Tasaus[[#This Row],[Laskennallinen verotulo yhteensä, €]]/Tasaus[[#This Row],[Asukasluku 31.12.2023]]</f>
        <v>1830.565468537387</v>
      </c>
      <c r="L63" s="34">
        <f>$K$11-Tasaus[[#This Row],[Laskennallinen verotulo yhteensä, €/asukas (=tasausraja)]]</f>
        <v>375.39453146261303</v>
      </c>
      <c r="M63" s="369">
        <v>337.85507831635175</v>
      </c>
      <c r="N63" s="370">
        <v>1550754.8094720545</v>
      </c>
      <c r="P63" s="116"/>
      <c r="Q63" s="117"/>
      <c r="R63" s="118"/>
    </row>
    <row r="64" spans="1:18" x14ac:dyDescent="0.25">
      <c r="A64" s="266">
        <v>172</v>
      </c>
      <c r="B64" s="13" t="s">
        <v>418</v>
      </c>
      <c r="C64" s="267">
        <v>4079</v>
      </c>
      <c r="D64" s="268">
        <v>9</v>
      </c>
      <c r="E64" s="14">
        <v>6178234.9299999997</v>
      </c>
      <c r="F64" s="14">
        <v>68647054.777777776</v>
      </c>
      <c r="G64" s="269">
        <f>Tasaus[[#This Row],[Verotettava tulo (kunnallisvero), €]]*($D$11/100)</f>
        <v>5127934.9918999998</v>
      </c>
      <c r="H64" s="14">
        <v>1068813.0962218137</v>
      </c>
      <c r="I64" s="15">
        <v>952583.02559999994</v>
      </c>
      <c r="J64" s="15">
        <f>SUM(Tasaus[[#This Row],[Laskennallinen kunnallisvero, €]:[Laskennallinen kiinteistövero, €]])</f>
        <v>7149331.113721814</v>
      </c>
      <c r="K64" s="15">
        <f>Tasaus[[#This Row],[Laskennallinen verotulo yhteensä, €]]/Tasaus[[#This Row],[Asukasluku 31.12.2023]]</f>
        <v>1752.7166250850244</v>
      </c>
      <c r="L64" s="34">
        <f>$K$11-Tasaus[[#This Row],[Laskennallinen verotulo yhteensä, €/asukas (=tasausraja)]]</f>
        <v>453.24337491497567</v>
      </c>
      <c r="M64" s="369">
        <v>407.91903742347813</v>
      </c>
      <c r="N64" s="370">
        <v>1663901.7536503673</v>
      </c>
      <c r="P64" s="116"/>
      <c r="Q64" s="117"/>
      <c r="R64" s="118"/>
    </row>
    <row r="65" spans="1:18" x14ac:dyDescent="0.25">
      <c r="A65" s="266">
        <v>176</v>
      </c>
      <c r="B65" s="13" t="s">
        <v>419</v>
      </c>
      <c r="C65" s="267">
        <v>4259</v>
      </c>
      <c r="D65" s="268">
        <v>8.5</v>
      </c>
      <c r="E65" s="14">
        <v>5600144.2000000002</v>
      </c>
      <c r="F65" s="14">
        <v>65884049.411764704</v>
      </c>
      <c r="G65" s="269">
        <f>Tasaus[[#This Row],[Verotettava tulo (kunnallisvero), €]]*($D$11/100)</f>
        <v>4921538.4910588237</v>
      </c>
      <c r="H65" s="14">
        <v>1330500.1976643752</v>
      </c>
      <c r="I65" s="15">
        <v>820668.13355000003</v>
      </c>
      <c r="J65" s="15">
        <f>SUM(Tasaus[[#This Row],[Laskennallinen kunnallisvero, €]:[Laskennallinen kiinteistövero, €]])</f>
        <v>7072706.8222731994</v>
      </c>
      <c r="K65" s="15">
        <f>Tasaus[[#This Row],[Laskennallinen verotulo yhteensä, €]]/Tasaus[[#This Row],[Asukasluku 31.12.2023]]</f>
        <v>1660.6496412944821</v>
      </c>
      <c r="L65" s="34">
        <f>$K$11-Tasaus[[#This Row],[Laskennallinen verotulo yhteensä, €/asukas (=tasausraja)]]</f>
        <v>545.31035870551796</v>
      </c>
      <c r="M65" s="369">
        <v>490.77932283496619</v>
      </c>
      <c r="N65" s="370">
        <v>2090229.1359541211</v>
      </c>
      <c r="P65" s="116"/>
      <c r="Q65" s="117"/>
      <c r="R65" s="118"/>
    </row>
    <row r="66" spans="1:18" x14ac:dyDescent="0.25">
      <c r="A66" s="266">
        <v>177</v>
      </c>
      <c r="B66" s="13" t="s">
        <v>420</v>
      </c>
      <c r="C66" s="267">
        <v>1708</v>
      </c>
      <c r="D66" s="268">
        <v>8.4</v>
      </c>
      <c r="E66" s="14">
        <v>2612607.08</v>
      </c>
      <c r="F66" s="14">
        <v>31102465.238095235</v>
      </c>
      <c r="G66" s="269">
        <f>Tasaus[[#This Row],[Verotettava tulo (kunnallisvero), €]]*($D$11/100)</f>
        <v>2323354.1532857143</v>
      </c>
      <c r="H66" s="14">
        <v>1348988.5642338754</v>
      </c>
      <c r="I66" s="15">
        <v>324188.12335000001</v>
      </c>
      <c r="J66" s="15">
        <f>SUM(Tasaus[[#This Row],[Laskennallinen kunnallisvero, €]:[Laskennallinen kiinteistövero, €]])</f>
        <v>3996530.8408695897</v>
      </c>
      <c r="K66" s="15">
        <f>Tasaus[[#This Row],[Laskennallinen verotulo yhteensä, €]]/Tasaus[[#This Row],[Asukasluku 31.12.2023]]</f>
        <v>2339.8892510946075</v>
      </c>
      <c r="L66" s="34">
        <f>$K$11-Tasaus[[#This Row],[Laskennallinen verotulo yhteensä, €/asukas (=tasausraja)]]</f>
        <v>-133.92925109460748</v>
      </c>
      <c r="M66" s="369">
        <v>-13.392925109460748</v>
      </c>
      <c r="N66" s="370">
        <v>-22875.116086958958</v>
      </c>
      <c r="P66" s="116"/>
      <c r="Q66" s="117"/>
      <c r="R66" s="118"/>
    </row>
    <row r="67" spans="1:18" x14ac:dyDescent="0.25">
      <c r="A67" s="266">
        <v>178</v>
      </c>
      <c r="B67" s="13" t="s">
        <v>421</v>
      </c>
      <c r="C67" s="267">
        <v>5734</v>
      </c>
      <c r="D67" s="268">
        <v>8.1</v>
      </c>
      <c r="E67" s="14">
        <v>7907342.9699999997</v>
      </c>
      <c r="F67" s="14">
        <v>97621518.148148149</v>
      </c>
      <c r="G67" s="269">
        <f>Tasaus[[#This Row],[Verotettava tulo (kunnallisvero), €]]*($D$11/100)</f>
        <v>7292327.405666667</v>
      </c>
      <c r="H67" s="14">
        <v>1608021.5237687363</v>
      </c>
      <c r="I67" s="15">
        <v>1089143.0647000002</v>
      </c>
      <c r="J67" s="15">
        <f>SUM(Tasaus[[#This Row],[Laskennallinen kunnallisvero, €]:[Laskennallinen kiinteistövero, €]])</f>
        <v>9989491.994135404</v>
      </c>
      <c r="K67" s="15">
        <f>Tasaus[[#This Row],[Laskennallinen verotulo yhteensä, €]]/Tasaus[[#This Row],[Asukasluku 31.12.2023]]</f>
        <v>1742.1506791306947</v>
      </c>
      <c r="L67" s="34">
        <f>$K$11-Tasaus[[#This Row],[Laskennallinen verotulo yhteensä, €/asukas (=tasausraja)]]</f>
        <v>463.80932086930534</v>
      </c>
      <c r="M67" s="369">
        <v>417.42838878237484</v>
      </c>
      <c r="N67" s="370">
        <v>2393534.3812781372</v>
      </c>
      <c r="P67" s="116"/>
      <c r="Q67" s="117"/>
      <c r="R67" s="118"/>
    </row>
    <row r="68" spans="1:18" x14ac:dyDescent="0.25">
      <c r="A68" s="266">
        <v>179</v>
      </c>
      <c r="B68" s="13" t="s">
        <v>422</v>
      </c>
      <c r="C68" s="267">
        <v>147746</v>
      </c>
      <c r="D68" s="268">
        <v>8</v>
      </c>
      <c r="E68" s="14">
        <v>244051672.41</v>
      </c>
      <c r="F68" s="14">
        <v>3050645905.125</v>
      </c>
      <c r="G68" s="269">
        <f>Tasaus[[#This Row],[Verotettava tulo (kunnallisvero), €]]*($D$11/100)</f>
        <v>227883249.11283749</v>
      </c>
      <c r="H68" s="14">
        <v>25970429.461082816</v>
      </c>
      <c r="I68" s="15">
        <v>27478987.722950004</v>
      </c>
      <c r="J68" s="15">
        <f>SUM(Tasaus[[#This Row],[Laskennallinen kunnallisvero, €]:[Laskennallinen kiinteistövero, €]])</f>
        <v>281332666.29687029</v>
      </c>
      <c r="K68" s="15">
        <f>Tasaus[[#This Row],[Laskennallinen verotulo yhteensä, €]]/Tasaus[[#This Row],[Asukasluku 31.12.2023]]</f>
        <v>1904.1643516363915</v>
      </c>
      <c r="L68" s="34">
        <f>$K$11-Tasaus[[#This Row],[Laskennallinen verotulo yhteensä, €/asukas (=tasausraja)]]</f>
        <v>301.79564836360851</v>
      </c>
      <c r="M68" s="369">
        <v>271.61608352724767</v>
      </c>
      <c r="N68" s="370">
        <v>40130189.876816735</v>
      </c>
      <c r="P68" s="116"/>
      <c r="Q68" s="117"/>
      <c r="R68" s="118"/>
    </row>
    <row r="69" spans="1:18" x14ac:dyDescent="0.25">
      <c r="A69" s="266">
        <v>181</v>
      </c>
      <c r="B69" s="13" t="s">
        <v>423</v>
      </c>
      <c r="C69" s="267">
        <v>1682</v>
      </c>
      <c r="D69" s="268">
        <v>9.9</v>
      </c>
      <c r="E69" s="14">
        <v>2792884.17</v>
      </c>
      <c r="F69" s="14">
        <v>28210951.212121211</v>
      </c>
      <c r="G69" s="269">
        <f>Tasaus[[#This Row],[Verotettava tulo (kunnallisvero), €]]*($D$11/100)</f>
        <v>2107358.0555454544</v>
      </c>
      <c r="H69" s="14">
        <v>269396.57625171199</v>
      </c>
      <c r="I69" s="15">
        <v>261458.06305000003</v>
      </c>
      <c r="J69" s="15">
        <f>SUM(Tasaus[[#This Row],[Laskennallinen kunnallisvero, €]:[Laskennallinen kiinteistövero, €]])</f>
        <v>2638212.6948471665</v>
      </c>
      <c r="K69" s="15">
        <f>Tasaus[[#This Row],[Laskennallinen verotulo yhteensä, €]]/Tasaus[[#This Row],[Asukasluku 31.12.2023]]</f>
        <v>1568.4974404561037</v>
      </c>
      <c r="L69" s="34">
        <f>$K$11-Tasaus[[#This Row],[Laskennallinen verotulo yhteensä, €/asukas (=tasausraja)]]</f>
        <v>637.4625595438963</v>
      </c>
      <c r="M69" s="369">
        <v>573.71630358950665</v>
      </c>
      <c r="N69" s="370">
        <v>964990.82263755018</v>
      </c>
      <c r="P69" s="116"/>
      <c r="Q69" s="117"/>
      <c r="R69" s="118"/>
    </row>
    <row r="70" spans="1:18" x14ac:dyDescent="0.25">
      <c r="A70" s="266">
        <v>182</v>
      </c>
      <c r="B70" s="13" t="s">
        <v>70</v>
      </c>
      <c r="C70" s="267">
        <v>19182</v>
      </c>
      <c r="D70" s="268">
        <v>9.4</v>
      </c>
      <c r="E70" s="14">
        <v>36427183.969999999</v>
      </c>
      <c r="F70" s="14">
        <v>387523233.72340423</v>
      </c>
      <c r="G70" s="269">
        <f>Tasaus[[#This Row],[Verotettava tulo (kunnallisvero), €]]*($D$11/100)</f>
        <v>28947985.559138298</v>
      </c>
      <c r="H70" s="14">
        <v>6576799.3129458725</v>
      </c>
      <c r="I70" s="15">
        <v>3731179.0765500003</v>
      </c>
      <c r="J70" s="15">
        <f>SUM(Tasaus[[#This Row],[Laskennallinen kunnallisvero, €]:[Laskennallinen kiinteistövero, €]])</f>
        <v>39255963.94863417</v>
      </c>
      <c r="K70" s="15">
        <f>Tasaus[[#This Row],[Laskennallinen verotulo yhteensä, €]]/Tasaus[[#This Row],[Asukasluku 31.12.2023]]</f>
        <v>2046.5000494543931</v>
      </c>
      <c r="L70" s="34">
        <f>$K$11-Tasaus[[#This Row],[Laskennallinen verotulo yhteensä, €/asukas (=tasausraja)]]</f>
        <v>159.45995054560694</v>
      </c>
      <c r="M70" s="369">
        <v>143.51395549104626</v>
      </c>
      <c r="N70" s="370">
        <v>2752884.6942292494</v>
      </c>
      <c r="P70" s="116"/>
      <c r="Q70" s="117"/>
      <c r="R70" s="118"/>
    </row>
    <row r="71" spans="1:18" x14ac:dyDescent="0.25">
      <c r="A71" s="266">
        <v>186</v>
      </c>
      <c r="B71" s="13" t="s">
        <v>424</v>
      </c>
      <c r="C71" s="267">
        <v>46490</v>
      </c>
      <c r="D71" s="268">
        <v>7.6</v>
      </c>
      <c r="E71" s="14">
        <v>90116092.890000001</v>
      </c>
      <c r="F71" s="14">
        <v>1185738064.3421054</v>
      </c>
      <c r="G71" s="269">
        <f>Tasaus[[#This Row],[Verotettava tulo (kunnallisvero), €]]*($D$11/100)</f>
        <v>88574633.406355277</v>
      </c>
      <c r="H71" s="14">
        <v>4525787.0312991962</v>
      </c>
      <c r="I71" s="15">
        <v>7857826.7739999993</v>
      </c>
      <c r="J71" s="15">
        <f>SUM(Tasaus[[#This Row],[Laskennallinen kunnallisvero, €]:[Laskennallinen kiinteistövero, €]])</f>
        <v>100958247.21165447</v>
      </c>
      <c r="K71" s="15">
        <f>Tasaus[[#This Row],[Laskennallinen verotulo yhteensä, €]]/Tasaus[[#This Row],[Asukasluku 31.12.2023]]</f>
        <v>2171.6121146838991</v>
      </c>
      <c r="L71" s="34">
        <f>$K$11-Tasaus[[#This Row],[Laskennallinen verotulo yhteensä, €/asukas (=tasausraja)]]</f>
        <v>34.347885316100928</v>
      </c>
      <c r="M71" s="369">
        <v>30.913096784490836</v>
      </c>
      <c r="N71" s="370">
        <v>1437149.8695109789</v>
      </c>
      <c r="P71" s="116"/>
      <c r="Q71" s="117"/>
      <c r="R71" s="118"/>
    </row>
    <row r="72" spans="1:18" x14ac:dyDescent="0.25">
      <c r="A72" s="266">
        <v>202</v>
      </c>
      <c r="B72" s="13" t="s">
        <v>425</v>
      </c>
      <c r="C72" s="267">
        <v>36339</v>
      </c>
      <c r="D72" s="268">
        <v>7.6</v>
      </c>
      <c r="E72" s="14">
        <v>71133160.219999999</v>
      </c>
      <c r="F72" s="14">
        <v>935962634.47368431</v>
      </c>
      <c r="G72" s="269">
        <f>Tasaus[[#This Row],[Verotettava tulo (kunnallisvero), €]]*($D$11/100)</f>
        <v>69916408.795184225</v>
      </c>
      <c r="H72" s="14">
        <v>4937650.9228368485</v>
      </c>
      <c r="I72" s="15">
        <v>5432468.9847500008</v>
      </c>
      <c r="J72" s="15">
        <f>SUM(Tasaus[[#This Row],[Laskennallinen kunnallisvero, €]:[Laskennallinen kiinteistövero, €]])</f>
        <v>80286528.702771083</v>
      </c>
      <c r="K72" s="15">
        <f>Tasaus[[#This Row],[Laskennallinen verotulo yhteensä, €]]/Tasaus[[#This Row],[Asukasluku 31.12.2023]]</f>
        <v>2209.3763918316708</v>
      </c>
      <c r="L72" s="34">
        <f>$K$11-Tasaus[[#This Row],[Laskennallinen verotulo yhteensä, €/asukas (=tasausraja)]]</f>
        <v>-3.4163918316708077</v>
      </c>
      <c r="M72" s="369">
        <v>-0.34163918316708081</v>
      </c>
      <c r="N72" s="370">
        <v>-12414.82627710855</v>
      </c>
      <c r="P72" s="116"/>
      <c r="Q72" s="117"/>
      <c r="R72" s="118"/>
    </row>
    <row r="73" spans="1:18" x14ac:dyDescent="0.25">
      <c r="A73" s="266">
        <v>204</v>
      </c>
      <c r="B73" s="13" t="s">
        <v>426</v>
      </c>
      <c r="C73" s="267">
        <v>2628</v>
      </c>
      <c r="D73" s="268">
        <v>9.8000000000000007</v>
      </c>
      <c r="E73" s="14">
        <v>4046953.77</v>
      </c>
      <c r="F73" s="14">
        <v>41295446.632653058</v>
      </c>
      <c r="G73" s="269">
        <f>Tasaus[[#This Row],[Verotettava tulo (kunnallisvero), €]]*($D$11/100)</f>
        <v>3084769.8634591834</v>
      </c>
      <c r="H73" s="14">
        <v>758158.55073320365</v>
      </c>
      <c r="I73" s="15">
        <v>492030.61475000001</v>
      </c>
      <c r="J73" s="15">
        <f>SUM(Tasaus[[#This Row],[Laskennallinen kunnallisvero, €]:[Laskennallinen kiinteistövero, €]])</f>
        <v>4334959.0289423866</v>
      </c>
      <c r="K73" s="15">
        <f>Tasaus[[#This Row],[Laskennallinen verotulo yhteensä, €]]/Tasaus[[#This Row],[Asukasluku 31.12.2023]]</f>
        <v>1649.5277887908626</v>
      </c>
      <c r="L73" s="34">
        <f>$K$11-Tasaus[[#This Row],[Laskennallinen verotulo yhteensä, €/asukas (=tasausraja)]]</f>
        <v>556.43221120913745</v>
      </c>
      <c r="M73" s="369">
        <v>500.78899008822373</v>
      </c>
      <c r="N73" s="370">
        <v>1316073.465951852</v>
      </c>
      <c r="P73" s="116"/>
      <c r="Q73" s="117"/>
      <c r="R73" s="118"/>
    </row>
    <row r="74" spans="1:18" x14ac:dyDescent="0.25">
      <c r="A74" s="266">
        <v>205</v>
      </c>
      <c r="B74" s="13" t="s">
        <v>427</v>
      </c>
      <c r="C74" s="267">
        <v>36513</v>
      </c>
      <c r="D74" s="268">
        <v>8.4</v>
      </c>
      <c r="E74" s="14">
        <v>62439465.18</v>
      </c>
      <c r="F74" s="14">
        <v>743326966.42857134</v>
      </c>
      <c r="G74" s="269">
        <f>Tasaus[[#This Row],[Verotettava tulo (kunnallisvero), €]]*($D$11/100)</f>
        <v>55526524.392214283</v>
      </c>
      <c r="H74" s="14">
        <v>7358968.0984449619</v>
      </c>
      <c r="I74" s="15">
        <v>5443601.8547</v>
      </c>
      <c r="J74" s="15">
        <f>SUM(Tasaus[[#This Row],[Laskennallinen kunnallisvero, €]:[Laskennallinen kiinteistövero, €]])</f>
        <v>68329094.345359251</v>
      </c>
      <c r="K74" s="15">
        <f>Tasaus[[#This Row],[Laskennallinen verotulo yhteensä, €]]/Tasaus[[#This Row],[Asukasluku 31.12.2023]]</f>
        <v>1871.3634690482636</v>
      </c>
      <c r="L74" s="34">
        <f>$K$11-Tasaus[[#This Row],[Laskennallinen verotulo yhteensä, €/asukas (=tasausraja)]]</f>
        <v>334.59653095173644</v>
      </c>
      <c r="M74" s="369">
        <v>301.13687785656282</v>
      </c>
      <c r="N74" s="370">
        <v>10995410.821176678</v>
      </c>
      <c r="P74" s="116"/>
      <c r="Q74" s="117"/>
      <c r="R74" s="118"/>
    </row>
    <row r="75" spans="1:18" x14ac:dyDescent="0.25">
      <c r="A75" s="266">
        <v>208</v>
      </c>
      <c r="B75" s="13" t="s">
        <v>428</v>
      </c>
      <c r="C75" s="267">
        <v>12372</v>
      </c>
      <c r="D75" s="268">
        <v>8.3000000000000007</v>
      </c>
      <c r="E75" s="14">
        <v>18155140.98</v>
      </c>
      <c r="F75" s="14">
        <v>218736638.31325299</v>
      </c>
      <c r="G75" s="269">
        <f>Tasaus[[#This Row],[Verotettava tulo (kunnallisvero), €]]*($D$11/100)</f>
        <v>16339626.881999999</v>
      </c>
      <c r="H75" s="14">
        <v>3135500.9637782956</v>
      </c>
      <c r="I75" s="15">
        <v>2279798.3316500001</v>
      </c>
      <c r="J75" s="15">
        <f>SUM(Tasaus[[#This Row],[Laskennallinen kunnallisvero, €]:[Laskennallinen kiinteistövero, €]])</f>
        <v>21754926.177428294</v>
      </c>
      <c r="K75" s="15">
        <f>Tasaus[[#This Row],[Laskennallinen verotulo yhteensä, €]]/Tasaus[[#This Row],[Asukasluku 31.12.2023]]</f>
        <v>1758.400111334327</v>
      </c>
      <c r="L75" s="34">
        <f>$K$11-Tasaus[[#This Row],[Laskennallinen verotulo yhteensä, €/asukas (=tasausraja)]]</f>
        <v>447.55988866567304</v>
      </c>
      <c r="M75" s="369">
        <v>402.80389979910575</v>
      </c>
      <c r="N75" s="370">
        <v>4983489.8483145367</v>
      </c>
      <c r="P75" s="116"/>
      <c r="Q75" s="117"/>
      <c r="R75" s="118"/>
    </row>
    <row r="76" spans="1:18" x14ac:dyDescent="0.25">
      <c r="A76" s="266">
        <v>211</v>
      </c>
      <c r="B76" s="13" t="s">
        <v>429</v>
      </c>
      <c r="C76" s="267">
        <v>33473</v>
      </c>
      <c r="D76" s="268">
        <v>9.4</v>
      </c>
      <c r="E76" s="14">
        <v>73865506.150000006</v>
      </c>
      <c r="F76" s="14">
        <v>785803256.91489375</v>
      </c>
      <c r="G76" s="269">
        <f>Tasaus[[#This Row],[Verotettava tulo (kunnallisvero), €]]*($D$11/100)</f>
        <v>58699503.291542567</v>
      </c>
      <c r="H76" s="14">
        <v>3791605.0443824055</v>
      </c>
      <c r="I76" s="15">
        <v>5623596.9056500001</v>
      </c>
      <c r="J76" s="15">
        <f>SUM(Tasaus[[#This Row],[Laskennallinen kunnallisvero, €]:[Laskennallinen kiinteistövero, €]])</f>
        <v>68114705.241574973</v>
      </c>
      <c r="K76" s="15">
        <f>Tasaus[[#This Row],[Laskennallinen verotulo yhteensä, €]]/Tasaus[[#This Row],[Asukasluku 31.12.2023]]</f>
        <v>2034.9148639672264</v>
      </c>
      <c r="L76" s="34">
        <f>$K$11-Tasaus[[#This Row],[Laskennallinen verotulo yhteensä, €/asukas (=tasausraja)]]</f>
        <v>171.0451360327736</v>
      </c>
      <c r="M76" s="369">
        <v>153.94062242949624</v>
      </c>
      <c r="N76" s="370">
        <v>5152854.4545825282</v>
      </c>
      <c r="P76" s="116"/>
      <c r="Q76" s="117"/>
      <c r="R76" s="118"/>
    </row>
    <row r="77" spans="1:18" x14ac:dyDescent="0.25">
      <c r="A77" s="266">
        <v>213</v>
      </c>
      <c r="B77" s="13" t="s">
        <v>430</v>
      </c>
      <c r="C77" s="267">
        <v>5114</v>
      </c>
      <c r="D77" s="268">
        <v>9.4</v>
      </c>
      <c r="E77" s="14">
        <v>8288933.9100000001</v>
      </c>
      <c r="F77" s="14">
        <v>88180147.978723407</v>
      </c>
      <c r="G77" s="269">
        <f>Tasaus[[#This Row],[Verotettava tulo (kunnallisvero), €]]*($D$11/100)</f>
        <v>6587057.054010639</v>
      </c>
      <c r="H77" s="14">
        <v>1910740.2787629331</v>
      </c>
      <c r="I77" s="15">
        <v>1274931.3149000001</v>
      </c>
      <c r="J77" s="15">
        <f>SUM(Tasaus[[#This Row],[Laskennallinen kunnallisvero, €]:[Laskennallinen kiinteistövero, €]])</f>
        <v>9772728.6476735715</v>
      </c>
      <c r="K77" s="15">
        <f>Tasaus[[#This Row],[Laskennallinen verotulo yhteensä, €]]/Tasaus[[#This Row],[Asukasluku 31.12.2023]]</f>
        <v>1910.9754883992123</v>
      </c>
      <c r="L77" s="34">
        <f>$K$11-Tasaus[[#This Row],[Laskennallinen verotulo yhteensä, €/asukas (=tasausraja)]]</f>
        <v>294.98451160078776</v>
      </c>
      <c r="M77" s="369">
        <v>265.48606044070897</v>
      </c>
      <c r="N77" s="370">
        <v>1357695.7130937856</v>
      </c>
      <c r="P77" s="116"/>
      <c r="Q77" s="117"/>
      <c r="R77" s="118"/>
    </row>
    <row r="78" spans="1:18" x14ac:dyDescent="0.25">
      <c r="A78" s="266">
        <v>214</v>
      </c>
      <c r="B78" s="13" t="s">
        <v>431</v>
      </c>
      <c r="C78" s="267">
        <v>12394</v>
      </c>
      <c r="D78" s="268">
        <v>9.1</v>
      </c>
      <c r="E78" s="14">
        <v>20198311.960000001</v>
      </c>
      <c r="F78" s="14">
        <v>221959472.08791208</v>
      </c>
      <c r="G78" s="269">
        <f>Tasaus[[#This Row],[Verotettava tulo (kunnallisvero), €]]*($D$11/100)</f>
        <v>16580372.564967033</v>
      </c>
      <c r="H78" s="14">
        <v>3051396.1250271359</v>
      </c>
      <c r="I78" s="352">
        <v>2210808.86045</v>
      </c>
      <c r="J78" s="15">
        <f>SUM(Tasaus[[#This Row],[Laskennallinen kunnallisvero, €]:[Laskennallinen kiinteistövero, €]])</f>
        <v>21842577.550444167</v>
      </c>
      <c r="K78" s="15">
        <f>Tasaus[[#This Row],[Laskennallinen verotulo yhteensä, €]]/Tasaus[[#This Row],[Asukasluku 31.12.2023]]</f>
        <v>1762.350940006791</v>
      </c>
      <c r="L78" s="34">
        <f>$K$11-Tasaus[[#This Row],[Laskennallinen verotulo yhteensä, €/asukas (=tasausraja)]]</f>
        <v>443.60905999320903</v>
      </c>
      <c r="M78" s="369">
        <v>399.24815399388814</v>
      </c>
      <c r="N78" s="370">
        <v>4948281.6206002496</v>
      </c>
      <c r="P78" s="116"/>
      <c r="Q78" s="117"/>
      <c r="R78" s="118"/>
    </row>
    <row r="79" spans="1:18" x14ac:dyDescent="0.25">
      <c r="A79" s="266">
        <v>216</v>
      </c>
      <c r="B79" s="13" t="s">
        <v>432</v>
      </c>
      <c r="C79" s="267">
        <v>1217</v>
      </c>
      <c r="D79" s="268">
        <v>9.1999999999999993</v>
      </c>
      <c r="E79" s="14">
        <v>1704358.47</v>
      </c>
      <c r="F79" s="14">
        <v>18525635.543478262</v>
      </c>
      <c r="G79" s="269">
        <f>Tasaus[[#This Row],[Verotettava tulo (kunnallisvero), €]]*($D$11/100)</f>
        <v>1383864.9750978262</v>
      </c>
      <c r="H79" s="14">
        <v>467602.04421948927</v>
      </c>
      <c r="I79" s="15">
        <v>300721.57540000003</v>
      </c>
      <c r="J79" s="15">
        <f>SUM(Tasaus[[#This Row],[Laskennallinen kunnallisvero, €]:[Laskennallinen kiinteistövero, €]])</f>
        <v>2152188.5947173154</v>
      </c>
      <c r="K79" s="15">
        <f>Tasaus[[#This Row],[Laskennallinen verotulo yhteensä, €]]/Tasaus[[#This Row],[Asukasluku 31.12.2023]]</f>
        <v>1768.4376291843182</v>
      </c>
      <c r="L79" s="34">
        <f>$K$11-Tasaus[[#This Row],[Laskennallinen verotulo yhteensä, €/asukas (=tasausraja)]]</f>
        <v>437.52237081568182</v>
      </c>
      <c r="M79" s="369">
        <v>393.77013373411364</v>
      </c>
      <c r="N79" s="370">
        <v>479218.25275441632</v>
      </c>
      <c r="P79" s="116"/>
      <c r="Q79" s="117"/>
      <c r="R79" s="118"/>
    </row>
    <row r="80" spans="1:18" x14ac:dyDescent="0.25">
      <c r="A80" s="266">
        <v>217</v>
      </c>
      <c r="B80" s="13" t="s">
        <v>433</v>
      </c>
      <c r="C80" s="267">
        <v>5246</v>
      </c>
      <c r="D80" s="268">
        <v>8.9</v>
      </c>
      <c r="E80" s="14">
        <v>8414447.2899999991</v>
      </c>
      <c r="F80" s="14">
        <v>94544351.57303369</v>
      </c>
      <c r="G80" s="269">
        <f>Tasaus[[#This Row],[Verotettava tulo (kunnallisvero), €]]*($D$11/100)</f>
        <v>7062463.0625056168</v>
      </c>
      <c r="H80" s="14">
        <v>853444.32243244792</v>
      </c>
      <c r="I80" s="15">
        <v>724317.73965</v>
      </c>
      <c r="J80" s="15">
        <f>SUM(Tasaus[[#This Row],[Laskennallinen kunnallisvero, €]:[Laskennallinen kiinteistövero, €]])</f>
        <v>8640225.1245880648</v>
      </c>
      <c r="K80" s="15">
        <f>Tasaus[[#This Row],[Laskennallinen verotulo yhteensä, €]]/Tasaus[[#This Row],[Asukasluku 31.12.2023]]</f>
        <v>1647.0120328989831</v>
      </c>
      <c r="L80" s="34">
        <f>$K$11-Tasaus[[#This Row],[Laskennallinen verotulo yhteensä, €/asukas (=tasausraja)]]</f>
        <v>558.94796710101696</v>
      </c>
      <c r="M80" s="369">
        <v>503.05317039091528</v>
      </c>
      <c r="N80" s="370">
        <v>2639016.9318707418</v>
      </c>
      <c r="P80" s="116"/>
      <c r="Q80" s="117"/>
      <c r="R80" s="118"/>
    </row>
    <row r="81" spans="1:18" x14ac:dyDescent="0.25">
      <c r="A81" s="266">
        <v>218</v>
      </c>
      <c r="B81" s="13" t="s">
        <v>434</v>
      </c>
      <c r="C81" s="267">
        <v>1188</v>
      </c>
      <c r="D81" s="268">
        <v>9.8000000000000007</v>
      </c>
      <c r="E81" s="14">
        <v>1886815.82</v>
      </c>
      <c r="F81" s="14">
        <v>19253222.653061222</v>
      </c>
      <c r="G81" s="269">
        <f>Tasaus[[#This Row],[Verotettava tulo (kunnallisvero), €]]*($D$11/100)</f>
        <v>1438215.7321836734</v>
      </c>
      <c r="H81" s="14">
        <v>227188.11464014248</v>
      </c>
      <c r="I81" s="15">
        <v>160033.10744999998</v>
      </c>
      <c r="J81" s="15">
        <f>SUM(Tasaus[[#This Row],[Laskennallinen kunnallisvero, €]:[Laskennallinen kiinteistövero, €]])</f>
        <v>1825436.954273816</v>
      </c>
      <c r="K81" s="15">
        <f>Tasaus[[#This Row],[Laskennallinen verotulo yhteensä, €]]/Tasaus[[#This Row],[Asukasluku 31.12.2023]]</f>
        <v>1536.5630928230773</v>
      </c>
      <c r="L81" s="34">
        <f>$K$11-Tasaus[[#This Row],[Laskennallinen verotulo yhteensä, €/asukas (=tasausraja)]]</f>
        <v>669.3969071769227</v>
      </c>
      <c r="M81" s="369">
        <v>602.45721645923049</v>
      </c>
      <c r="N81" s="370">
        <v>715719.17315356585</v>
      </c>
      <c r="P81" s="116"/>
      <c r="Q81" s="117"/>
      <c r="R81" s="118"/>
    </row>
    <row r="82" spans="1:18" x14ac:dyDescent="0.25">
      <c r="A82" s="266">
        <v>224</v>
      </c>
      <c r="B82" s="13" t="s">
        <v>435</v>
      </c>
      <c r="C82" s="267">
        <v>8581</v>
      </c>
      <c r="D82" s="268">
        <v>8.6</v>
      </c>
      <c r="E82" s="14">
        <v>14608475.119999999</v>
      </c>
      <c r="F82" s="14">
        <v>169865989.76744187</v>
      </c>
      <c r="G82" s="269">
        <f>Tasaus[[#This Row],[Verotettava tulo (kunnallisvero), €]]*($D$11/100)</f>
        <v>12688989.435627908</v>
      </c>
      <c r="H82" s="14">
        <v>845788.11808067223</v>
      </c>
      <c r="I82" s="15">
        <v>1199718.5322500002</v>
      </c>
      <c r="J82" s="15">
        <f>SUM(Tasaus[[#This Row],[Laskennallinen kunnallisvero, €]:[Laskennallinen kiinteistövero, €]])</f>
        <v>14734496.08595858</v>
      </c>
      <c r="K82" s="15">
        <f>Tasaus[[#This Row],[Laskennallinen verotulo yhteensä, €]]/Tasaus[[#This Row],[Asukasluku 31.12.2023]]</f>
        <v>1717.107107092248</v>
      </c>
      <c r="L82" s="34">
        <f>$K$11-Tasaus[[#This Row],[Laskennallinen verotulo yhteensä, €/asukas (=tasausraja)]]</f>
        <v>488.85289290775199</v>
      </c>
      <c r="M82" s="369">
        <v>439.96760361697682</v>
      </c>
      <c r="N82" s="370">
        <v>3775362.006637278</v>
      </c>
      <c r="P82" s="116"/>
      <c r="Q82" s="117"/>
      <c r="R82" s="118"/>
    </row>
    <row r="83" spans="1:18" x14ac:dyDescent="0.25">
      <c r="A83" s="266">
        <v>226</v>
      </c>
      <c r="B83" s="13" t="s">
        <v>436</v>
      </c>
      <c r="C83" s="267">
        <v>3625</v>
      </c>
      <c r="D83" s="268">
        <v>8.8000000000000007</v>
      </c>
      <c r="E83" s="14">
        <v>5130998.46</v>
      </c>
      <c r="F83" s="14">
        <v>58306800.68181818</v>
      </c>
      <c r="G83" s="269">
        <f>Tasaus[[#This Row],[Verotettava tulo (kunnallisvero), €]]*($D$11/100)</f>
        <v>4355518.0109318178</v>
      </c>
      <c r="H83" s="14">
        <v>1088730.3841793905</v>
      </c>
      <c r="I83" s="15">
        <v>736740.00710000005</v>
      </c>
      <c r="J83" s="15">
        <f>SUM(Tasaus[[#This Row],[Laskennallinen kunnallisvero, €]:[Laskennallinen kiinteistövero, €]])</f>
        <v>6180988.4022112088</v>
      </c>
      <c r="K83" s="15">
        <f>Tasaus[[#This Row],[Laskennallinen verotulo yhteensä, €]]/Tasaus[[#This Row],[Asukasluku 31.12.2023]]</f>
        <v>1705.1002488858508</v>
      </c>
      <c r="L83" s="34">
        <f>$K$11-Tasaus[[#This Row],[Laskennallinen verotulo yhteensä, €/asukas (=tasausraja)]]</f>
        <v>500.85975111414928</v>
      </c>
      <c r="M83" s="369">
        <v>450.77377600273434</v>
      </c>
      <c r="N83" s="370">
        <v>1634054.9380099119</v>
      </c>
      <c r="P83" s="116"/>
      <c r="Q83" s="117"/>
      <c r="R83" s="118"/>
    </row>
    <row r="84" spans="1:18" x14ac:dyDescent="0.25">
      <c r="A84" s="266">
        <v>230</v>
      </c>
      <c r="B84" s="13" t="s">
        <v>437</v>
      </c>
      <c r="C84" s="267">
        <v>2216</v>
      </c>
      <c r="D84" s="268">
        <v>8.9</v>
      </c>
      <c r="E84" s="14">
        <v>3141745.66</v>
      </c>
      <c r="F84" s="14">
        <v>35300513.033707865</v>
      </c>
      <c r="G84" s="269">
        <f>Tasaus[[#This Row],[Verotettava tulo (kunnallisvero), €]]*($D$11/100)</f>
        <v>2636948.3236179776</v>
      </c>
      <c r="H84" s="14">
        <v>489683.82142153673</v>
      </c>
      <c r="I84" s="15">
        <v>360415.68170000002</v>
      </c>
      <c r="J84" s="15">
        <f>SUM(Tasaus[[#This Row],[Laskennallinen kunnallisvero, €]:[Laskennallinen kiinteistövero, €]])</f>
        <v>3487047.8267395142</v>
      </c>
      <c r="K84" s="15">
        <f>Tasaus[[#This Row],[Laskennallinen verotulo yhteensä, €]]/Tasaus[[#This Row],[Asukasluku 31.12.2023]]</f>
        <v>1573.5775391423801</v>
      </c>
      <c r="L84" s="34">
        <f>$K$11-Tasaus[[#This Row],[Laskennallinen verotulo yhteensä, €/asukas (=tasausraja)]]</f>
        <v>632.38246085761989</v>
      </c>
      <c r="M84" s="369">
        <v>569.14421477185795</v>
      </c>
      <c r="N84" s="370">
        <v>1261223.5799344373</v>
      </c>
      <c r="P84" s="116"/>
      <c r="Q84" s="117"/>
      <c r="R84" s="118"/>
    </row>
    <row r="85" spans="1:18" x14ac:dyDescent="0.25">
      <c r="A85" s="266">
        <v>231</v>
      </c>
      <c r="B85" s="13" t="s">
        <v>438</v>
      </c>
      <c r="C85" s="267">
        <v>1208</v>
      </c>
      <c r="D85" s="268">
        <v>10.3</v>
      </c>
      <c r="E85" s="14">
        <v>2654714.63</v>
      </c>
      <c r="F85" s="14">
        <v>25773928.446601938</v>
      </c>
      <c r="G85" s="269">
        <f>Tasaus[[#This Row],[Verotettava tulo (kunnallisvero), €]]*($D$11/100)</f>
        <v>1925312.4549611649</v>
      </c>
      <c r="H85" s="14">
        <v>933345.98808299447</v>
      </c>
      <c r="I85" s="15">
        <v>291105.40870000003</v>
      </c>
      <c r="J85" s="15">
        <f>SUM(Tasaus[[#This Row],[Laskennallinen kunnallisvero, €]:[Laskennallinen kiinteistövero, €]])</f>
        <v>3149763.8517441596</v>
      </c>
      <c r="K85" s="15">
        <f>Tasaus[[#This Row],[Laskennallinen verotulo yhteensä, €]]/Tasaus[[#This Row],[Asukasluku 31.12.2023]]</f>
        <v>2607.4204070729797</v>
      </c>
      <c r="L85" s="34">
        <f>$K$11-Tasaus[[#This Row],[Laskennallinen verotulo yhteensä, €/asukas (=tasausraja)]]</f>
        <v>-401.46040707297971</v>
      </c>
      <c r="M85" s="369">
        <v>-40.146040707297971</v>
      </c>
      <c r="N85" s="370">
        <v>-48496.417174415947</v>
      </c>
      <c r="P85" s="116"/>
      <c r="Q85" s="117"/>
      <c r="R85" s="118"/>
    </row>
    <row r="86" spans="1:18" x14ac:dyDescent="0.25">
      <c r="A86" s="266">
        <v>232</v>
      </c>
      <c r="B86" s="13" t="s">
        <v>439</v>
      </c>
      <c r="C86" s="267">
        <v>12618</v>
      </c>
      <c r="D86" s="268">
        <v>9.4</v>
      </c>
      <c r="E86" s="14">
        <v>20353614.280000001</v>
      </c>
      <c r="F86" s="14">
        <v>216527811.4893617</v>
      </c>
      <c r="G86" s="269">
        <f>Tasaus[[#This Row],[Verotettava tulo (kunnallisvero), €]]*($D$11/100)</f>
        <v>16174627.518255319</v>
      </c>
      <c r="H86" s="14">
        <v>3619464.9117184873</v>
      </c>
      <c r="I86" s="15">
        <v>1961326.51345</v>
      </c>
      <c r="J86" s="15">
        <f>SUM(Tasaus[[#This Row],[Laskennallinen kunnallisvero, €]:[Laskennallinen kiinteistövero, €]])</f>
        <v>21755418.943423808</v>
      </c>
      <c r="K86" s="15">
        <f>Tasaus[[#This Row],[Laskennallinen verotulo yhteensä, €]]/Tasaus[[#This Row],[Asukasluku 31.12.2023]]</f>
        <v>1724.1574689668576</v>
      </c>
      <c r="L86" s="34">
        <f>$K$11-Tasaus[[#This Row],[Laskennallinen verotulo yhteensä, €/asukas (=tasausraja)]]</f>
        <v>481.80253103314249</v>
      </c>
      <c r="M86" s="369">
        <v>433.62227792982827</v>
      </c>
      <c r="N86" s="370">
        <v>5471445.9029185735</v>
      </c>
      <c r="P86" s="116"/>
      <c r="Q86" s="117"/>
      <c r="R86" s="118"/>
    </row>
    <row r="87" spans="1:18" x14ac:dyDescent="0.25">
      <c r="A87" s="266">
        <v>233</v>
      </c>
      <c r="B87" s="13" t="s">
        <v>440</v>
      </c>
      <c r="C87" s="267">
        <v>15165</v>
      </c>
      <c r="D87" s="268">
        <v>9.1</v>
      </c>
      <c r="E87" s="14">
        <v>24598688.739999998</v>
      </c>
      <c r="F87" s="14">
        <v>270315260.87912089</v>
      </c>
      <c r="G87" s="269">
        <f>Tasaus[[#This Row],[Verotettava tulo (kunnallisvero), €]]*($D$11/100)</f>
        <v>20192549.987670332</v>
      </c>
      <c r="H87" s="14">
        <v>2674768.6308370745</v>
      </c>
      <c r="I87" s="15">
        <v>2412574.4702500007</v>
      </c>
      <c r="J87" s="15">
        <f>SUM(Tasaus[[#This Row],[Laskennallinen kunnallisvero, €]:[Laskennallinen kiinteistövero, €]])</f>
        <v>25279893.088757407</v>
      </c>
      <c r="K87" s="15">
        <f>Tasaus[[#This Row],[Laskennallinen verotulo yhteensä, €]]/Tasaus[[#This Row],[Asukasluku 31.12.2023]]</f>
        <v>1666.9893233601983</v>
      </c>
      <c r="L87" s="34">
        <f>$K$11-Tasaus[[#This Row],[Laskennallinen verotulo yhteensä, €/asukas (=tasausraja)]]</f>
        <v>538.9706766398017</v>
      </c>
      <c r="M87" s="369">
        <v>485.07360897582151</v>
      </c>
      <c r="N87" s="370">
        <v>7356141.2801183332</v>
      </c>
      <c r="P87" s="116"/>
      <c r="Q87" s="117"/>
      <c r="R87" s="118"/>
    </row>
    <row r="88" spans="1:18" x14ac:dyDescent="0.25">
      <c r="A88" s="266">
        <v>235</v>
      </c>
      <c r="B88" s="13" t="s">
        <v>441</v>
      </c>
      <c r="C88" s="267">
        <v>10270</v>
      </c>
      <c r="D88" s="268">
        <v>4.4000000000000004</v>
      </c>
      <c r="E88" s="14">
        <v>20231236.579999998</v>
      </c>
      <c r="F88" s="14">
        <v>459800831.36363626</v>
      </c>
      <c r="G88" s="269">
        <f>Tasaus[[#This Row],[Verotettava tulo (kunnallisvero), €]]*($D$11/100)</f>
        <v>34347122.102863632</v>
      </c>
      <c r="H88" s="14">
        <v>1266998.9646816892</v>
      </c>
      <c r="I88" s="15">
        <v>3312535.3414499997</v>
      </c>
      <c r="J88" s="15">
        <f>SUM(Tasaus[[#This Row],[Laskennallinen kunnallisvero, €]:[Laskennallinen kiinteistövero, €]])</f>
        <v>38926656.408995323</v>
      </c>
      <c r="K88" s="15">
        <f>Tasaus[[#This Row],[Laskennallinen verotulo yhteensä, €]]/Tasaus[[#This Row],[Asukasluku 31.12.2023]]</f>
        <v>3790.3268168447248</v>
      </c>
      <c r="L88" s="34">
        <f>$K$11-Tasaus[[#This Row],[Laskennallinen verotulo yhteensä, €/asukas (=tasausraja)]]</f>
        <v>-1584.3668168447248</v>
      </c>
      <c r="M88" s="369">
        <v>-158.43668168447249</v>
      </c>
      <c r="N88" s="370">
        <v>-1627144.7208995325</v>
      </c>
      <c r="P88" s="116"/>
      <c r="Q88" s="117"/>
      <c r="R88" s="118"/>
    </row>
    <row r="89" spans="1:18" x14ac:dyDescent="0.25">
      <c r="A89" s="266">
        <v>236</v>
      </c>
      <c r="B89" s="13" t="s">
        <v>442</v>
      </c>
      <c r="C89" s="267">
        <v>4137</v>
      </c>
      <c r="D89" s="268">
        <v>9.4</v>
      </c>
      <c r="E89" s="14">
        <v>6854806.96</v>
      </c>
      <c r="F89" s="14">
        <v>72923478.297872335</v>
      </c>
      <c r="G89" s="269">
        <f>Tasaus[[#This Row],[Verotettava tulo (kunnallisvero), €]]*($D$11/100)</f>
        <v>5447383.8288510637</v>
      </c>
      <c r="H89" s="14">
        <v>636109.90226937854</v>
      </c>
      <c r="I89" s="15">
        <v>602465.54260000004</v>
      </c>
      <c r="J89" s="15">
        <f>SUM(Tasaus[[#This Row],[Laskennallinen kunnallisvero, €]:[Laskennallinen kiinteistövero, €]])</f>
        <v>6685959.2737204423</v>
      </c>
      <c r="K89" s="15">
        <f>Tasaus[[#This Row],[Laskennallinen verotulo yhteensä, €]]/Tasaus[[#This Row],[Asukasluku 31.12.2023]]</f>
        <v>1616.1371220015571</v>
      </c>
      <c r="L89" s="34">
        <f>$K$11-Tasaus[[#This Row],[Laskennallinen verotulo yhteensä, €/asukas (=tasausraja)]]</f>
        <v>589.82287799844289</v>
      </c>
      <c r="M89" s="369">
        <v>530.84059019859865</v>
      </c>
      <c r="N89" s="370">
        <v>2196087.5216516028</v>
      </c>
      <c r="P89" s="116"/>
      <c r="Q89" s="117"/>
      <c r="R89" s="118"/>
    </row>
    <row r="90" spans="1:18" x14ac:dyDescent="0.25">
      <c r="A90" s="266">
        <v>239</v>
      </c>
      <c r="B90" s="13" t="s">
        <v>443</v>
      </c>
      <c r="C90" s="267">
        <v>2035</v>
      </c>
      <c r="D90" s="268">
        <v>7.9</v>
      </c>
      <c r="E90" s="14">
        <v>2714483.26</v>
      </c>
      <c r="F90" s="14">
        <v>34360547.594936706</v>
      </c>
      <c r="G90" s="269">
        <f>Tasaus[[#This Row],[Verotettava tulo (kunnallisvero), €]]*($D$11/100)</f>
        <v>2566732.9053417719</v>
      </c>
      <c r="H90" s="14">
        <v>3874441.9457377438</v>
      </c>
      <c r="I90" s="15">
        <v>321768.75090000004</v>
      </c>
      <c r="J90" s="15">
        <f>SUM(Tasaus[[#This Row],[Laskennallinen kunnallisvero, €]:[Laskennallinen kiinteistövero, €]])</f>
        <v>6762943.6019795164</v>
      </c>
      <c r="K90" s="15">
        <f>Tasaus[[#This Row],[Laskennallinen verotulo yhteensä, €]]/Tasaus[[#This Row],[Asukasluku 31.12.2023]]</f>
        <v>3323.3138093265438</v>
      </c>
      <c r="L90" s="34">
        <f>$K$11-Tasaus[[#This Row],[Laskennallinen verotulo yhteensä, €/asukas (=tasausraja)]]</f>
        <v>-1117.3538093265438</v>
      </c>
      <c r="M90" s="369">
        <v>-111.73538093265438</v>
      </c>
      <c r="N90" s="370">
        <v>-227381.50019795165</v>
      </c>
      <c r="P90" s="116"/>
      <c r="Q90" s="117"/>
      <c r="R90" s="118"/>
    </row>
    <row r="91" spans="1:18" x14ac:dyDescent="0.25">
      <c r="A91" s="266">
        <v>240</v>
      </c>
      <c r="B91" s="13" t="s">
        <v>444</v>
      </c>
      <c r="C91" s="267">
        <v>19371</v>
      </c>
      <c r="D91" s="268">
        <v>9.6</v>
      </c>
      <c r="E91" s="14">
        <v>38396741.079999998</v>
      </c>
      <c r="F91" s="14">
        <v>399966052.91666669</v>
      </c>
      <c r="G91" s="269">
        <f>Tasaus[[#This Row],[Verotettava tulo (kunnallisvero), €]]*($D$11/100)</f>
        <v>29877464.152875002</v>
      </c>
      <c r="H91" s="14">
        <v>7457717.7900108704</v>
      </c>
      <c r="I91" s="15">
        <v>3760345.0286500002</v>
      </c>
      <c r="J91" s="15">
        <f>SUM(Tasaus[[#This Row],[Laskennallinen kunnallisvero, €]:[Laskennallinen kiinteistövero, €]])</f>
        <v>41095526.971535876</v>
      </c>
      <c r="K91" s="15">
        <f>Tasaus[[#This Row],[Laskennallinen verotulo yhteensä, €]]/Tasaus[[#This Row],[Asukasluku 31.12.2023]]</f>
        <v>2121.4974431643113</v>
      </c>
      <c r="L91" s="34">
        <f>$K$11-Tasaus[[#This Row],[Laskennallinen verotulo yhteensä, €/asukas (=tasausraja)]]</f>
        <v>84.462556835688702</v>
      </c>
      <c r="M91" s="369">
        <v>76.016301152119837</v>
      </c>
      <c r="N91" s="370">
        <v>1472511.7696177133</v>
      </c>
      <c r="P91" s="116"/>
      <c r="Q91" s="117"/>
      <c r="R91" s="118"/>
    </row>
    <row r="92" spans="1:18" x14ac:dyDescent="0.25">
      <c r="A92" s="266">
        <v>241</v>
      </c>
      <c r="B92" s="13" t="s">
        <v>445</v>
      </c>
      <c r="C92" s="267">
        <v>7691</v>
      </c>
      <c r="D92" s="268">
        <v>8.6</v>
      </c>
      <c r="E92" s="14">
        <v>15163388.789999999</v>
      </c>
      <c r="F92" s="14">
        <v>176318474.30232558</v>
      </c>
      <c r="G92" s="269">
        <f>Tasaus[[#This Row],[Verotettava tulo (kunnallisvero), €]]*($D$11/100)</f>
        <v>13170990.030383721</v>
      </c>
      <c r="H92" s="14">
        <v>1413887.8954469115</v>
      </c>
      <c r="I92" s="15">
        <v>1056142.6790499999</v>
      </c>
      <c r="J92" s="15">
        <f>SUM(Tasaus[[#This Row],[Laskennallinen kunnallisvero, €]:[Laskennallinen kiinteistövero, €]])</f>
        <v>15641020.604880633</v>
      </c>
      <c r="K92" s="15">
        <f>Tasaus[[#This Row],[Laskennallinen verotulo yhteensä, €]]/Tasaus[[#This Row],[Asukasluku 31.12.2023]]</f>
        <v>2033.6784039631559</v>
      </c>
      <c r="L92" s="34">
        <f>$K$11-Tasaus[[#This Row],[Laskennallinen verotulo yhteensä, €/asukas (=tasausraja)]]</f>
        <v>172.28159603684412</v>
      </c>
      <c r="M92" s="369">
        <v>155.0534364331597</v>
      </c>
      <c r="N92" s="370">
        <v>1192515.9796074312</v>
      </c>
      <c r="P92" s="116"/>
      <c r="Q92" s="117"/>
      <c r="R92" s="118"/>
    </row>
    <row r="93" spans="1:18" x14ac:dyDescent="0.25">
      <c r="A93" s="266">
        <v>244</v>
      </c>
      <c r="B93" s="13" t="s">
        <v>446</v>
      </c>
      <c r="C93" s="267">
        <v>19514</v>
      </c>
      <c r="D93" s="268">
        <v>7.9</v>
      </c>
      <c r="E93" s="14">
        <v>35074180.450000003</v>
      </c>
      <c r="F93" s="14">
        <v>443976967.72151905</v>
      </c>
      <c r="G93" s="269">
        <f>Tasaus[[#This Row],[Verotettava tulo (kunnallisvero), €]]*($D$11/100)</f>
        <v>33165079.488797475</v>
      </c>
      <c r="H93" s="14">
        <v>3740817.1913417224</v>
      </c>
      <c r="I93" s="15">
        <v>2860382.7111000004</v>
      </c>
      <c r="J93" s="15">
        <f>SUM(Tasaus[[#This Row],[Laskennallinen kunnallisvero, €]:[Laskennallinen kiinteistövero, €]])</f>
        <v>39766279.391239196</v>
      </c>
      <c r="K93" s="15">
        <f>Tasaus[[#This Row],[Laskennallinen verotulo yhteensä, €]]/Tasaus[[#This Row],[Asukasluku 31.12.2023]]</f>
        <v>2037.8333192189809</v>
      </c>
      <c r="L93" s="34">
        <f>$K$11-Tasaus[[#This Row],[Laskennallinen verotulo yhteensä, €/asukas (=tasausraja)]]</f>
        <v>168.1266807810191</v>
      </c>
      <c r="M93" s="369">
        <v>151.31401270291721</v>
      </c>
      <c r="N93" s="370">
        <v>2952741.6438847263</v>
      </c>
      <c r="P93" s="116"/>
      <c r="Q93" s="117"/>
      <c r="R93" s="118"/>
    </row>
    <row r="94" spans="1:18" x14ac:dyDescent="0.25">
      <c r="A94" s="266">
        <v>245</v>
      </c>
      <c r="B94" s="13" t="s">
        <v>447</v>
      </c>
      <c r="C94" s="267">
        <v>38211</v>
      </c>
      <c r="D94" s="268">
        <v>6.9</v>
      </c>
      <c r="E94" s="14">
        <v>64312933.350000001</v>
      </c>
      <c r="F94" s="14">
        <v>932071497.82608688</v>
      </c>
      <c r="G94" s="269">
        <f>Tasaus[[#This Row],[Verotettava tulo (kunnallisvero), €]]*($D$11/100)</f>
        <v>69625740.887608692</v>
      </c>
      <c r="H94" s="14">
        <v>5558110.199253493</v>
      </c>
      <c r="I94" s="15">
        <v>6522220.1092500007</v>
      </c>
      <c r="J94" s="15">
        <f>SUM(Tasaus[[#This Row],[Laskennallinen kunnallisvero, €]:[Laskennallinen kiinteistövero, €]])</f>
        <v>81706071.196112186</v>
      </c>
      <c r="K94" s="15">
        <f>Tasaus[[#This Row],[Laskennallinen verotulo yhteensä, €]]/Tasaus[[#This Row],[Asukasluku 31.12.2023]]</f>
        <v>2138.2866503392265</v>
      </c>
      <c r="L94" s="34">
        <f>$K$11-Tasaus[[#This Row],[Laskennallinen verotulo yhteensä, €/asukas (=tasausraja)]]</f>
        <v>67.673349660773511</v>
      </c>
      <c r="M94" s="369">
        <v>60.906014694696161</v>
      </c>
      <c r="N94" s="370">
        <v>2327279.7274990352</v>
      </c>
      <c r="P94" s="116"/>
      <c r="Q94" s="117"/>
      <c r="R94" s="118"/>
    </row>
    <row r="95" spans="1:18" x14ac:dyDescent="0.25">
      <c r="A95" s="266">
        <v>249</v>
      </c>
      <c r="B95" s="13" t="s">
        <v>448</v>
      </c>
      <c r="C95" s="267">
        <v>9184</v>
      </c>
      <c r="D95" s="268">
        <v>9.1</v>
      </c>
      <c r="E95" s="14">
        <v>15276409.01</v>
      </c>
      <c r="F95" s="14">
        <v>167872626.48351648</v>
      </c>
      <c r="G95" s="269">
        <f>Tasaus[[#This Row],[Verotettava tulo (kunnallisvero), €]]*($D$11/100)</f>
        <v>12540085.198318683</v>
      </c>
      <c r="H95" s="14">
        <v>2445356.5583601086</v>
      </c>
      <c r="I95" s="15">
        <v>1609855.3913499999</v>
      </c>
      <c r="J95" s="15">
        <f>SUM(Tasaus[[#This Row],[Laskennallinen kunnallisvero, €]:[Laskennallinen kiinteistövero, €]])</f>
        <v>16595297.148028791</v>
      </c>
      <c r="K95" s="15">
        <f>Tasaus[[#This Row],[Laskennallinen verotulo yhteensä, €]]/Tasaus[[#This Row],[Asukasluku 31.12.2023]]</f>
        <v>1806.97921907979</v>
      </c>
      <c r="L95" s="34">
        <f>$K$11-Tasaus[[#This Row],[Laskennallinen verotulo yhteensä, €/asukas (=tasausraja)]]</f>
        <v>398.98078092021001</v>
      </c>
      <c r="M95" s="369">
        <v>359.08270282818904</v>
      </c>
      <c r="N95" s="370">
        <v>3297815.5427740882</v>
      </c>
      <c r="P95" s="116"/>
      <c r="Q95" s="117"/>
      <c r="R95" s="118"/>
    </row>
    <row r="96" spans="1:18" x14ac:dyDescent="0.25">
      <c r="A96" s="266">
        <v>250</v>
      </c>
      <c r="B96" s="13" t="s">
        <v>449</v>
      </c>
      <c r="C96" s="267">
        <v>1749</v>
      </c>
      <c r="D96" s="268">
        <v>8.9</v>
      </c>
      <c r="E96" s="14">
        <v>2421126.9900000002</v>
      </c>
      <c r="F96" s="14">
        <v>27203674.044943821</v>
      </c>
      <c r="G96" s="269">
        <f>Tasaus[[#This Row],[Verotettava tulo (kunnallisvero), €]]*($D$11/100)</f>
        <v>2032114.4511573035</v>
      </c>
      <c r="H96" s="14">
        <v>614547.59578531771</v>
      </c>
      <c r="I96" s="15">
        <v>309786.14525</v>
      </c>
      <c r="J96" s="15">
        <f>SUM(Tasaus[[#This Row],[Laskennallinen kunnallisvero, €]:[Laskennallinen kiinteistövero, €]])</f>
        <v>2956448.1921926215</v>
      </c>
      <c r="K96" s="15">
        <f>Tasaus[[#This Row],[Laskennallinen verotulo yhteensä, €]]/Tasaus[[#This Row],[Asukasluku 31.12.2023]]</f>
        <v>1690.3648897613616</v>
      </c>
      <c r="L96" s="34">
        <f>$K$11-Tasaus[[#This Row],[Laskennallinen verotulo yhteensä, €/asukas (=tasausraja)]]</f>
        <v>515.59511023863843</v>
      </c>
      <c r="M96" s="369">
        <v>464.03559921477461</v>
      </c>
      <c r="N96" s="370">
        <v>811598.26302664075</v>
      </c>
      <c r="P96" s="116"/>
      <c r="Q96" s="117"/>
      <c r="R96" s="118"/>
    </row>
    <row r="97" spans="1:18" x14ac:dyDescent="0.25">
      <c r="A97" s="266">
        <v>256</v>
      </c>
      <c r="B97" s="13" t="s">
        <v>450</v>
      </c>
      <c r="C97" s="267">
        <v>1523</v>
      </c>
      <c r="D97" s="268">
        <v>9.5</v>
      </c>
      <c r="E97" s="14">
        <v>2103523.11</v>
      </c>
      <c r="F97" s="14">
        <v>22142348.52631579</v>
      </c>
      <c r="G97" s="269">
        <f>Tasaus[[#This Row],[Verotettava tulo (kunnallisvero), €]]*($D$11/100)</f>
        <v>1654033.4349157896</v>
      </c>
      <c r="H97" s="14">
        <v>434694.97300334135</v>
      </c>
      <c r="I97" s="15">
        <v>226692.81235000002</v>
      </c>
      <c r="J97" s="15">
        <f>SUM(Tasaus[[#This Row],[Laskennallinen kunnallisvero, €]:[Laskennallinen kiinteistövero, €]])</f>
        <v>2315421.220269131</v>
      </c>
      <c r="K97" s="15">
        <f>Tasaus[[#This Row],[Laskennallinen verotulo yhteensä, €]]/Tasaus[[#This Row],[Asukasluku 31.12.2023]]</f>
        <v>1520.3028366836054</v>
      </c>
      <c r="L97" s="34">
        <f>$K$11-Tasaus[[#This Row],[Laskennallinen verotulo yhteensä, €/asukas (=tasausraja)]]</f>
        <v>685.65716331639464</v>
      </c>
      <c r="M97" s="369">
        <v>617.09144698475518</v>
      </c>
      <c r="N97" s="370">
        <v>939830.27375778218</v>
      </c>
      <c r="P97" s="116"/>
      <c r="Q97" s="117"/>
      <c r="R97" s="118"/>
    </row>
    <row r="98" spans="1:18" x14ac:dyDescent="0.25">
      <c r="A98" s="266">
        <v>257</v>
      </c>
      <c r="B98" s="13" t="s">
        <v>451</v>
      </c>
      <c r="C98" s="267">
        <v>41154</v>
      </c>
      <c r="D98" s="268">
        <v>7.1</v>
      </c>
      <c r="E98" s="14">
        <v>83232501.700000003</v>
      </c>
      <c r="F98" s="14">
        <v>1172288756.3380282</v>
      </c>
      <c r="G98" s="269">
        <f>Tasaus[[#This Row],[Verotettava tulo (kunnallisvero), €]]*($D$11/100)</f>
        <v>87569970.098450705</v>
      </c>
      <c r="H98" s="14">
        <v>5297224.8349461406</v>
      </c>
      <c r="I98" s="15">
        <v>8861445.7262500003</v>
      </c>
      <c r="J98" s="15">
        <f>SUM(Tasaus[[#This Row],[Laskennallinen kunnallisvero, €]:[Laskennallinen kiinteistövero, €]])</f>
        <v>101728640.65964684</v>
      </c>
      <c r="K98" s="15">
        <f>Tasaus[[#This Row],[Laskennallinen verotulo yhteensä, €]]/Tasaus[[#This Row],[Asukasluku 31.12.2023]]</f>
        <v>2471.9016537796288</v>
      </c>
      <c r="L98" s="34">
        <f>$K$11-Tasaus[[#This Row],[Laskennallinen verotulo yhteensä, €/asukas (=tasausraja)]]</f>
        <v>-265.94165377962872</v>
      </c>
      <c r="M98" s="369">
        <v>-26.594165377962874</v>
      </c>
      <c r="N98" s="370">
        <v>-1094456.2819646841</v>
      </c>
      <c r="P98" s="116"/>
      <c r="Q98" s="117"/>
      <c r="R98" s="118"/>
    </row>
    <row r="99" spans="1:18" x14ac:dyDescent="0.25">
      <c r="A99" s="266">
        <v>260</v>
      </c>
      <c r="B99" s="13" t="s">
        <v>452</v>
      </c>
      <c r="C99" s="267">
        <v>9689</v>
      </c>
      <c r="D99" s="268">
        <v>8.1</v>
      </c>
      <c r="E99" s="14">
        <v>12591536.119999999</v>
      </c>
      <c r="F99" s="14">
        <v>155451063.20987654</v>
      </c>
      <c r="G99" s="269">
        <f>Tasaus[[#This Row],[Verotettava tulo (kunnallisvero), €]]*($D$11/100)</f>
        <v>11612194.421777777</v>
      </c>
      <c r="H99" s="14">
        <v>1927007.5352873562</v>
      </c>
      <c r="I99" s="15">
        <v>1690831.4827000001</v>
      </c>
      <c r="J99" s="15">
        <f>SUM(Tasaus[[#This Row],[Laskennallinen kunnallisvero, €]:[Laskennallinen kiinteistövero, €]])</f>
        <v>15230033.439765133</v>
      </c>
      <c r="K99" s="15">
        <f>Tasaus[[#This Row],[Laskennallinen verotulo yhteensä, €]]/Tasaus[[#This Row],[Asukasluku 31.12.2023]]</f>
        <v>1571.8890948255892</v>
      </c>
      <c r="L99" s="34">
        <f>$K$11-Tasaus[[#This Row],[Laskennallinen verotulo yhteensä, €/asukas (=tasausraja)]]</f>
        <v>634.07090517441088</v>
      </c>
      <c r="M99" s="369">
        <v>570.66381465696986</v>
      </c>
      <c r="N99" s="370">
        <v>5529161.7002113806</v>
      </c>
      <c r="P99" s="116"/>
      <c r="Q99" s="117"/>
      <c r="R99" s="118"/>
    </row>
    <row r="100" spans="1:18" x14ac:dyDescent="0.25">
      <c r="A100" s="266">
        <v>261</v>
      </c>
      <c r="B100" s="13" t="s">
        <v>453</v>
      </c>
      <c r="C100" s="267">
        <v>6822</v>
      </c>
      <c r="D100" s="268">
        <v>7.6</v>
      </c>
      <c r="E100" s="14">
        <v>11403569.5</v>
      </c>
      <c r="F100" s="14">
        <v>150046967.10526317</v>
      </c>
      <c r="G100" s="269">
        <f>Tasaus[[#This Row],[Verotettava tulo (kunnallisvero), €]]*($D$11/100)</f>
        <v>11208508.442763159</v>
      </c>
      <c r="H100" s="14">
        <v>5060976.8896575412</v>
      </c>
      <c r="I100" s="15">
        <v>4378871.7123000007</v>
      </c>
      <c r="J100" s="15">
        <f>SUM(Tasaus[[#This Row],[Laskennallinen kunnallisvero, €]:[Laskennallinen kiinteistövero, €]])</f>
        <v>20648357.044720702</v>
      </c>
      <c r="K100" s="15">
        <f>Tasaus[[#This Row],[Laskennallinen verotulo yhteensä, €]]/Tasaus[[#This Row],[Asukasluku 31.12.2023]]</f>
        <v>3026.7307306831872</v>
      </c>
      <c r="L100" s="34">
        <f>$K$11-Tasaus[[#This Row],[Laskennallinen verotulo yhteensä, €/asukas (=tasausraja)]]</f>
        <v>-820.77073068318714</v>
      </c>
      <c r="M100" s="369">
        <v>-82.077073068318725</v>
      </c>
      <c r="N100" s="370">
        <v>-559929.79247207032</v>
      </c>
      <c r="P100" s="116"/>
      <c r="Q100" s="117"/>
      <c r="R100" s="118"/>
    </row>
    <row r="101" spans="1:18" x14ac:dyDescent="0.25">
      <c r="A101" s="266">
        <v>263</v>
      </c>
      <c r="B101" s="13" t="s">
        <v>454</v>
      </c>
      <c r="C101" s="267">
        <v>7475</v>
      </c>
      <c r="D101" s="268">
        <v>9.5</v>
      </c>
      <c r="E101" s="14">
        <v>11197026.67</v>
      </c>
      <c r="F101" s="14">
        <v>117863438.63157895</v>
      </c>
      <c r="G101" s="269">
        <f>Tasaus[[#This Row],[Verotettava tulo (kunnallisvero), €]]*($D$11/100)</f>
        <v>8804398.8657789472</v>
      </c>
      <c r="H101" s="14">
        <v>1532663.5936082464</v>
      </c>
      <c r="I101" s="15">
        <v>983180.81415000022</v>
      </c>
      <c r="J101" s="15">
        <f>SUM(Tasaus[[#This Row],[Laskennallinen kunnallisvero, €]:[Laskennallinen kiinteistövero, €]])</f>
        <v>11320243.273537194</v>
      </c>
      <c r="K101" s="15">
        <f>Tasaus[[#This Row],[Laskennallinen verotulo yhteensä, €]]/Tasaus[[#This Row],[Asukasluku 31.12.2023]]</f>
        <v>1514.4138158578187</v>
      </c>
      <c r="L101" s="34">
        <f>$K$11-Tasaus[[#This Row],[Laskennallinen verotulo yhteensä, €/asukas (=tasausraja)]]</f>
        <v>691.54618414218135</v>
      </c>
      <c r="M101" s="369">
        <v>622.39156572796321</v>
      </c>
      <c r="N101" s="370">
        <v>4652376.9538165247</v>
      </c>
      <c r="P101" s="116"/>
      <c r="Q101" s="117"/>
      <c r="R101" s="118"/>
    </row>
    <row r="102" spans="1:18" x14ac:dyDescent="0.25">
      <c r="A102" s="266">
        <v>265</v>
      </c>
      <c r="B102" s="13" t="s">
        <v>455</v>
      </c>
      <c r="C102" s="267">
        <v>1035</v>
      </c>
      <c r="D102" s="268">
        <v>9.1</v>
      </c>
      <c r="E102" s="14">
        <v>1339088.3500000001</v>
      </c>
      <c r="F102" s="14">
        <v>14715256.593406595</v>
      </c>
      <c r="G102" s="269">
        <f>Tasaus[[#This Row],[Verotettava tulo (kunnallisvero), €]]*($D$11/100)</f>
        <v>1099229.6675274726</v>
      </c>
      <c r="H102" s="14">
        <v>455000.39822424424</v>
      </c>
      <c r="I102" s="15">
        <v>259451.00530000002</v>
      </c>
      <c r="J102" s="15">
        <f>SUM(Tasaus[[#This Row],[Laskennallinen kunnallisvero, €]:[Laskennallinen kiinteistövero, €]])</f>
        <v>1813681.071051717</v>
      </c>
      <c r="K102" s="15">
        <f>Tasaus[[#This Row],[Laskennallinen verotulo yhteensä, €]]/Tasaus[[#This Row],[Asukasluku 31.12.2023]]</f>
        <v>1752.3488609195333</v>
      </c>
      <c r="L102" s="34">
        <f>$K$11-Tasaus[[#This Row],[Laskennallinen verotulo yhteensä, €/asukas (=tasausraja)]]</f>
        <v>453.61113908046673</v>
      </c>
      <c r="M102" s="369">
        <v>408.25002517242007</v>
      </c>
      <c r="N102" s="370">
        <v>422538.77605345479</v>
      </c>
      <c r="P102" s="116"/>
      <c r="Q102" s="117"/>
      <c r="R102" s="118"/>
    </row>
    <row r="103" spans="1:18" x14ac:dyDescent="0.25">
      <c r="A103" s="266">
        <v>271</v>
      </c>
      <c r="B103" s="13" t="s">
        <v>456</v>
      </c>
      <c r="C103" s="267">
        <v>6766</v>
      </c>
      <c r="D103" s="268">
        <v>9.1999999999999993</v>
      </c>
      <c r="E103" s="14">
        <v>11644961.85</v>
      </c>
      <c r="F103" s="14">
        <v>126575672.2826087</v>
      </c>
      <c r="G103" s="269">
        <f>Tasaus[[#This Row],[Verotettava tulo (kunnallisvero), €]]*($D$11/100)</f>
        <v>9455202.7195108701</v>
      </c>
      <c r="H103" s="14">
        <v>898299.89023093239</v>
      </c>
      <c r="I103" s="15">
        <v>1119082.0666</v>
      </c>
      <c r="J103" s="15">
        <f>SUM(Tasaus[[#This Row],[Laskennallinen kunnallisvero, €]:[Laskennallinen kiinteistövero, €]])</f>
        <v>11472584.676341804</v>
      </c>
      <c r="K103" s="15">
        <f>Tasaus[[#This Row],[Laskennallinen verotulo yhteensä, €]]/Tasaus[[#This Row],[Asukasluku 31.12.2023]]</f>
        <v>1695.6229199441034</v>
      </c>
      <c r="L103" s="34">
        <f>$K$11-Tasaus[[#This Row],[Laskennallinen verotulo yhteensä, €/asukas (=tasausraja)]]</f>
        <v>510.33708005589665</v>
      </c>
      <c r="M103" s="369">
        <v>459.30337205030702</v>
      </c>
      <c r="N103" s="370">
        <v>3107646.6152923773</v>
      </c>
      <c r="P103" s="116"/>
      <c r="Q103" s="117"/>
      <c r="R103" s="118"/>
    </row>
    <row r="104" spans="1:18" x14ac:dyDescent="0.25">
      <c r="A104" s="266">
        <v>272</v>
      </c>
      <c r="B104" s="13" t="s">
        <v>457</v>
      </c>
      <c r="C104" s="267">
        <v>48295</v>
      </c>
      <c r="D104" s="268">
        <v>8.9</v>
      </c>
      <c r="E104" s="14">
        <v>87499617.670000002</v>
      </c>
      <c r="F104" s="14">
        <v>983141771.57303369</v>
      </c>
      <c r="G104" s="269">
        <f>Tasaus[[#This Row],[Verotettava tulo (kunnallisvero), €]]*($D$11/100)</f>
        <v>73440690.336505622</v>
      </c>
      <c r="H104" s="14">
        <v>12975401.240183108</v>
      </c>
      <c r="I104" s="15">
        <v>7694510.8734500017</v>
      </c>
      <c r="J104" s="15">
        <f>SUM(Tasaus[[#This Row],[Laskennallinen kunnallisvero, €]:[Laskennallinen kiinteistövero, €]])</f>
        <v>94110602.450138733</v>
      </c>
      <c r="K104" s="15">
        <f>Tasaus[[#This Row],[Laskennallinen verotulo yhteensä, €]]/Tasaus[[#This Row],[Asukasluku 31.12.2023]]</f>
        <v>1948.6614028396052</v>
      </c>
      <c r="L104" s="34">
        <f>$K$11-Tasaus[[#This Row],[Laskennallinen verotulo yhteensä, €/asukas (=tasausraja)]]</f>
        <v>257.29859716039482</v>
      </c>
      <c r="M104" s="369">
        <v>231.56873744435535</v>
      </c>
      <c r="N104" s="370">
        <v>11183612.174875142</v>
      </c>
      <c r="P104" s="116"/>
      <c r="Q104" s="117"/>
      <c r="R104" s="118"/>
    </row>
    <row r="105" spans="1:18" x14ac:dyDescent="0.25">
      <c r="A105" s="266">
        <v>273</v>
      </c>
      <c r="B105" s="13" t="s">
        <v>458</v>
      </c>
      <c r="C105" s="267">
        <v>4011</v>
      </c>
      <c r="D105" s="268">
        <v>7.9</v>
      </c>
      <c r="E105" s="14">
        <v>6059502.1399999997</v>
      </c>
      <c r="F105" s="14">
        <v>76702558.734177217</v>
      </c>
      <c r="G105" s="269">
        <f>Tasaus[[#This Row],[Verotettava tulo (kunnallisvero), €]]*($D$11/100)</f>
        <v>5729681.1374430386</v>
      </c>
      <c r="H105" s="14">
        <v>733520.96419728943</v>
      </c>
      <c r="I105" s="15">
        <v>2403384.9904</v>
      </c>
      <c r="J105" s="15">
        <f>SUM(Tasaus[[#This Row],[Laskennallinen kunnallisvero, €]:[Laskennallinen kiinteistövero, €]])</f>
        <v>8866587.0920403283</v>
      </c>
      <c r="K105" s="15">
        <f>Tasaus[[#This Row],[Laskennallinen verotulo yhteensä, €]]/Tasaus[[#This Row],[Asukasluku 31.12.2023]]</f>
        <v>2210.5677118026247</v>
      </c>
      <c r="L105" s="34">
        <f>$K$11-Tasaus[[#This Row],[Laskennallinen verotulo yhteensä, €/asukas (=tasausraja)]]</f>
        <v>-4.6077118026246353</v>
      </c>
      <c r="M105" s="369">
        <v>-0.46077118026246355</v>
      </c>
      <c r="N105" s="370">
        <v>-1848.1532040327413</v>
      </c>
      <c r="P105" s="116"/>
      <c r="Q105" s="117"/>
      <c r="R105" s="118"/>
    </row>
    <row r="106" spans="1:18" x14ac:dyDescent="0.25">
      <c r="A106" s="266">
        <v>275</v>
      </c>
      <c r="B106" s="13" t="s">
        <v>459</v>
      </c>
      <c r="C106" s="267">
        <v>2499</v>
      </c>
      <c r="D106" s="268">
        <v>9.8000000000000007</v>
      </c>
      <c r="E106" s="14">
        <v>3991327.83</v>
      </c>
      <c r="F106" s="14">
        <v>40727835</v>
      </c>
      <c r="G106" s="269">
        <f>Tasaus[[#This Row],[Verotettava tulo (kunnallisvero), €]]*($D$11/100)</f>
        <v>3042369.2745000003</v>
      </c>
      <c r="H106" s="14">
        <v>623613.12201726786</v>
      </c>
      <c r="I106" s="15">
        <v>458195.74164999998</v>
      </c>
      <c r="J106" s="15">
        <f>SUM(Tasaus[[#This Row],[Laskennallinen kunnallisvero, €]:[Laskennallinen kiinteistövero, €]])</f>
        <v>4124178.1381672686</v>
      </c>
      <c r="K106" s="15">
        <f>Tasaus[[#This Row],[Laskennallinen verotulo yhteensä, €]]/Tasaus[[#This Row],[Asukasluku 31.12.2023]]</f>
        <v>1650.3313878220363</v>
      </c>
      <c r="L106" s="34">
        <f>$K$11-Tasaus[[#This Row],[Laskennallinen verotulo yhteensä, €/asukas (=tasausraja)]]</f>
        <v>555.62861217796376</v>
      </c>
      <c r="M106" s="369">
        <v>500.06575096016741</v>
      </c>
      <c r="N106" s="370">
        <v>1249664.3116494583</v>
      </c>
      <c r="P106" s="116"/>
      <c r="Q106" s="117"/>
      <c r="R106" s="118"/>
    </row>
    <row r="107" spans="1:18" x14ac:dyDescent="0.25">
      <c r="A107" s="266">
        <v>276</v>
      </c>
      <c r="B107" s="13" t="s">
        <v>460</v>
      </c>
      <c r="C107" s="267">
        <v>15136</v>
      </c>
      <c r="D107" s="268">
        <v>8.4</v>
      </c>
      <c r="E107" s="14">
        <v>26597275.960000001</v>
      </c>
      <c r="F107" s="14">
        <v>316634237.61904758</v>
      </c>
      <c r="G107" s="269">
        <f>Tasaus[[#This Row],[Verotettava tulo (kunnallisvero), €]]*($D$11/100)</f>
        <v>23652577.550142854</v>
      </c>
      <c r="H107" s="14">
        <v>2181161.222457563</v>
      </c>
      <c r="I107" s="15">
        <v>1785878.6738500001</v>
      </c>
      <c r="J107" s="15">
        <f>SUM(Tasaus[[#This Row],[Laskennallinen kunnallisvero, €]:[Laskennallinen kiinteistövero, €]])</f>
        <v>27619617.446450416</v>
      </c>
      <c r="K107" s="15">
        <f>Tasaus[[#This Row],[Laskennallinen verotulo yhteensä, €]]/Tasaus[[#This Row],[Asukasluku 31.12.2023]]</f>
        <v>1824.76330909424</v>
      </c>
      <c r="L107" s="34">
        <f>$K$11-Tasaus[[#This Row],[Laskennallinen verotulo yhteensä, €/asukas (=tasausraja)]]</f>
        <v>381.19669090576008</v>
      </c>
      <c r="M107" s="369">
        <v>343.07702181518408</v>
      </c>
      <c r="N107" s="370">
        <v>5192813.8021946261</v>
      </c>
      <c r="P107" s="116"/>
      <c r="Q107" s="117"/>
      <c r="R107" s="118"/>
    </row>
    <row r="108" spans="1:18" x14ac:dyDescent="0.25">
      <c r="A108" s="266">
        <v>280</v>
      </c>
      <c r="B108" s="13" t="s">
        <v>461</v>
      </c>
      <c r="C108" s="267">
        <v>2015</v>
      </c>
      <c r="D108" s="268">
        <v>9.3000000000000007</v>
      </c>
      <c r="E108" s="14">
        <v>3119363.78</v>
      </c>
      <c r="F108" s="14">
        <v>33541546.021505374</v>
      </c>
      <c r="G108" s="269">
        <f>Tasaus[[#This Row],[Verotettava tulo (kunnallisvero), €]]*($D$11/100)</f>
        <v>2505553.4878064515</v>
      </c>
      <c r="H108" s="14">
        <v>401388.37335688132</v>
      </c>
      <c r="I108" s="15">
        <v>438821.75880000001</v>
      </c>
      <c r="J108" s="15">
        <f>SUM(Tasaus[[#This Row],[Laskennallinen kunnallisvero, €]:[Laskennallinen kiinteistövero, €]])</f>
        <v>3345763.619963333</v>
      </c>
      <c r="K108" s="15">
        <f>Tasaus[[#This Row],[Laskennallinen verotulo yhteensä, €]]/Tasaus[[#This Row],[Asukasluku 31.12.2023]]</f>
        <v>1660.4285955153018</v>
      </c>
      <c r="L108" s="34">
        <f>$K$11-Tasaus[[#This Row],[Laskennallinen verotulo yhteensä, €/asukas (=tasausraja)]]</f>
        <v>545.53140448469821</v>
      </c>
      <c r="M108" s="369">
        <v>490.97826403622838</v>
      </c>
      <c r="N108" s="370">
        <v>989321.20203300018</v>
      </c>
      <c r="P108" s="116"/>
      <c r="Q108" s="117"/>
      <c r="R108" s="118"/>
    </row>
    <row r="109" spans="1:18" x14ac:dyDescent="0.25">
      <c r="A109" s="266">
        <v>284</v>
      </c>
      <c r="B109" s="13" t="s">
        <v>462</v>
      </c>
      <c r="C109" s="267">
        <v>2207</v>
      </c>
      <c r="D109" s="268">
        <v>7.4</v>
      </c>
      <c r="E109" s="14">
        <v>2884032.18</v>
      </c>
      <c r="F109" s="14">
        <v>38973407.837837838</v>
      </c>
      <c r="G109" s="269">
        <f>Tasaus[[#This Row],[Verotettava tulo (kunnallisvero), €]]*($D$11/100)</f>
        <v>2911313.5654864865</v>
      </c>
      <c r="H109" s="14">
        <v>1485700.8274345435</v>
      </c>
      <c r="I109" s="15">
        <v>355385.99664999999</v>
      </c>
      <c r="J109" s="15">
        <f>SUM(Tasaus[[#This Row],[Laskennallinen kunnallisvero, €]:[Laskennallinen kiinteistövero, €]])</f>
        <v>4752400.3895710306</v>
      </c>
      <c r="K109" s="15">
        <f>Tasaus[[#This Row],[Laskennallinen verotulo yhteensä, €]]/Tasaus[[#This Row],[Asukasluku 31.12.2023]]</f>
        <v>2153.330489157694</v>
      </c>
      <c r="L109" s="34">
        <f>$K$11-Tasaus[[#This Row],[Laskennallinen verotulo yhteensä, €/asukas (=tasausraja)]]</f>
        <v>52.62951084230599</v>
      </c>
      <c r="M109" s="369">
        <v>47.36655975807539</v>
      </c>
      <c r="N109" s="370">
        <v>104537.99738607238</v>
      </c>
      <c r="P109" s="116"/>
      <c r="Q109" s="117"/>
      <c r="R109" s="118"/>
    </row>
    <row r="110" spans="1:18" x14ac:dyDescent="0.25">
      <c r="A110" s="266">
        <v>285</v>
      </c>
      <c r="B110" s="13" t="s">
        <v>463</v>
      </c>
      <c r="C110" s="267">
        <v>50500</v>
      </c>
      <c r="D110" s="268">
        <v>9.4</v>
      </c>
      <c r="E110" s="14">
        <v>103327495.90000001</v>
      </c>
      <c r="F110" s="14">
        <v>1099228679.7872341</v>
      </c>
      <c r="G110" s="269">
        <f>Tasaus[[#This Row],[Verotettava tulo (kunnallisvero), €]]*($D$11/100)</f>
        <v>82112382.38010639</v>
      </c>
      <c r="H110" s="14">
        <v>8237320.8826635592</v>
      </c>
      <c r="I110" s="15">
        <v>8119085.6922000004</v>
      </c>
      <c r="J110" s="15">
        <f>SUM(Tasaus[[#This Row],[Laskennallinen kunnallisvero, €]:[Laskennallinen kiinteistövero, €]])</f>
        <v>98468788.954969957</v>
      </c>
      <c r="K110" s="15">
        <f>Tasaus[[#This Row],[Laskennallinen verotulo yhteensä, €]]/Tasaus[[#This Row],[Asukasluku 31.12.2023]]</f>
        <v>1949.877009009306</v>
      </c>
      <c r="L110" s="34">
        <f>$K$11-Tasaus[[#This Row],[Laskennallinen verotulo yhteensä, €/asukas (=tasausraja)]]</f>
        <v>256.08299099069404</v>
      </c>
      <c r="M110" s="369">
        <v>230.47469189162464</v>
      </c>
      <c r="N110" s="370">
        <v>11638971.940527044</v>
      </c>
      <c r="P110" s="116"/>
      <c r="Q110" s="117"/>
      <c r="R110" s="118"/>
    </row>
    <row r="111" spans="1:18" x14ac:dyDescent="0.25">
      <c r="A111" s="266">
        <v>286</v>
      </c>
      <c r="B111" s="13" t="s">
        <v>464</v>
      </c>
      <c r="C111" s="267">
        <v>78880</v>
      </c>
      <c r="D111" s="268">
        <v>8.9</v>
      </c>
      <c r="E111" s="14">
        <v>150968677.28999999</v>
      </c>
      <c r="F111" s="14">
        <v>1696277272.9213483</v>
      </c>
      <c r="G111" s="269">
        <f>Tasaus[[#This Row],[Verotettava tulo (kunnallisvero), €]]*($D$11/100)</f>
        <v>126711912.28722472</v>
      </c>
      <c r="H111" s="14">
        <v>18924905.06886638</v>
      </c>
      <c r="I111" s="15">
        <v>12178017.229150001</v>
      </c>
      <c r="J111" s="15">
        <f>SUM(Tasaus[[#This Row],[Laskennallinen kunnallisvero, €]:[Laskennallinen kiinteistövero, €]])</f>
        <v>157814834.58524111</v>
      </c>
      <c r="K111" s="15">
        <f>Tasaus[[#This Row],[Laskennallinen verotulo yhteensä, €]]/Tasaus[[#This Row],[Asukasluku 31.12.2023]]</f>
        <v>2000.6951646201967</v>
      </c>
      <c r="L111" s="34">
        <f>$K$11-Tasaus[[#This Row],[Laskennallinen verotulo yhteensä, €/asukas (=tasausraja)]]</f>
        <v>205.26483537980334</v>
      </c>
      <c r="M111" s="369">
        <v>184.738351841823</v>
      </c>
      <c r="N111" s="370">
        <v>14572161.193282999</v>
      </c>
      <c r="P111" s="116"/>
      <c r="Q111" s="117"/>
      <c r="R111" s="118"/>
    </row>
    <row r="112" spans="1:18" x14ac:dyDescent="0.25">
      <c r="A112" s="266">
        <v>287</v>
      </c>
      <c r="B112" s="13" t="s">
        <v>465</v>
      </c>
      <c r="C112" s="267">
        <v>6199</v>
      </c>
      <c r="D112" s="268">
        <v>8.9</v>
      </c>
      <c r="E112" s="14">
        <v>10615611.779999999</v>
      </c>
      <c r="F112" s="14">
        <v>119276536.85393256</v>
      </c>
      <c r="G112" s="269">
        <f>Tasaus[[#This Row],[Verotettava tulo (kunnallisvero), €]]*($D$11/100)</f>
        <v>8909957.302988762</v>
      </c>
      <c r="H112" s="14">
        <v>1099911.1496103138</v>
      </c>
      <c r="I112" s="15">
        <v>1471379.6592999999</v>
      </c>
      <c r="J112" s="15">
        <f>SUM(Tasaus[[#This Row],[Laskennallinen kunnallisvero, €]:[Laskennallinen kiinteistövero, €]])</f>
        <v>11481248.111899076</v>
      </c>
      <c r="K112" s="15">
        <f>Tasaus[[#This Row],[Laskennallinen verotulo yhteensä, €]]/Tasaus[[#This Row],[Asukasluku 31.12.2023]]</f>
        <v>1852.1129394900913</v>
      </c>
      <c r="L112" s="34">
        <f>$K$11-Tasaus[[#This Row],[Laskennallinen verotulo yhteensä, €/asukas (=tasausraja)]]</f>
        <v>353.84706050990872</v>
      </c>
      <c r="M112" s="369">
        <v>318.46235445891784</v>
      </c>
      <c r="N112" s="370">
        <v>1974148.1352908318</v>
      </c>
      <c r="P112" s="116"/>
      <c r="Q112" s="117"/>
      <c r="R112" s="118"/>
    </row>
    <row r="113" spans="1:18" x14ac:dyDescent="0.25">
      <c r="A113" s="266">
        <v>288</v>
      </c>
      <c r="B113" s="13" t="s">
        <v>466</v>
      </c>
      <c r="C113" s="267">
        <v>6368</v>
      </c>
      <c r="D113" s="268">
        <v>8.9</v>
      </c>
      <c r="E113" s="14">
        <v>10537743.15</v>
      </c>
      <c r="F113" s="14">
        <v>118401608.42696629</v>
      </c>
      <c r="G113" s="269">
        <f>Tasaus[[#This Row],[Verotettava tulo (kunnallisvero), €]]*($D$11/100)</f>
        <v>8844600.1494943816</v>
      </c>
      <c r="H113" s="14">
        <v>1778963.0711417175</v>
      </c>
      <c r="I113" s="15">
        <v>1045027.42515</v>
      </c>
      <c r="J113" s="15">
        <f>SUM(Tasaus[[#This Row],[Laskennallinen kunnallisvero, €]:[Laskennallinen kiinteistövero, €]])</f>
        <v>11668590.645786099</v>
      </c>
      <c r="K113" s="15">
        <f>Tasaus[[#This Row],[Laskennallinen verotulo yhteensä, €]]/Tasaus[[#This Row],[Asukasluku 31.12.2023]]</f>
        <v>1832.3791843257065</v>
      </c>
      <c r="L113" s="34">
        <f>$K$11-Tasaus[[#This Row],[Laskennallinen verotulo yhteensä, €/asukas (=tasausraja)]]</f>
        <v>373.58081567429349</v>
      </c>
      <c r="M113" s="369">
        <v>336.22273410686415</v>
      </c>
      <c r="N113" s="370">
        <v>2141066.3707925109</v>
      </c>
      <c r="P113" s="116"/>
      <c r="Q113" s="117"/>
      <c r="R113" s="118"/>
    </row>
    <row r="114" spans="1:18" x14ac:dyDescent="0.25">
      <c r="A114" s="266">
        <v>290</v>
      </c>
      <c r="B114" s="13" t="s">
        <v>467</v>
      </c>
      <c r="C114" s="267">
        <v>7582</v>
      </c>
      <c r="D114" s="268">
        <v>9.4</v>
      </c>
      <c r="E114" s="14">
        <v>12107758.58</v>
      </c>
      <c r="F114" s="14">
        <v>128805942.34042552</v>
      </c>
      <c r="G114" s="269">
        <f>Tasaus[[#This Row],[Verotettava tulo (kunnallisvero), €]]*($D$11/100)</f>
        <v>9621803.892829787</v>
      </c>
      <c r="H114" s="14">
        <v>3232423.2106287847</v>
      </c>
      <c r="I114" s="15">
        <v>1268387.3022499999</v>
      </c>
      <c r="J114" s="15">
        <f>SUM(Tasaus[[#This Row],[Laskennallinen kunnallisvero, €]:[Laskennallinen kiinteistövero, €]])</f>
        <v>14122614.405708572</v>
      </c>
      <c r="K114" s="15">
        <f>Tasaus[[#This Row],[Laskennallinen verotulo yhteensä, €]]/Tasaus[[#This Row],[Asukasluku 31.12.2023]]</f>
        <v>1862.6502777246862</v>
      </c>
      <c r="L114" s="34">
        <f>$K$11-Tasaus[[#This Row],[Laskennallinen verotulo yhteensä, €/asukas (=tasausraja)]]</f>
        <v>343.30972227531379</v>
      </c>
      <c r="M114" s="369">
        <v>308.9787500477824</v>
      </c>
      <c r="N114" s="370">
        <v>2342676.8828622862</v>
      </c>
      <c r="P114" s="116"/>
      <c r="Q114" s="117"/>
      <c r="R114" s="118"/>
    </row>
    <row r="115" spans="1:18" x14ac:dyDescent="0.25">
      <c r="A115" s="266">
        <v>291</v>
      </c>
      <c r="B115" s="13" t="s">
        <v>468</v>
      </c>
      <c r="C115" s="267">
        <v>2092</v>
      </c>
      <c r="D115" s="268">
        <v>9.1</v>
      </c>
      <c r="E115" s="14">
        <v>3205031.56</v>
      </c>
      <c r="F115" s="14">
        <v>35220127.032967031</v>
      </c>
      <c r="G115" s="269">
        <f>Tasaus[[#This Row],[Verotettava tulo (kunnallisvero), €]]*($D$11/100)</f>
        <v>2630943.4893626375</v>
      </c>
      <c r="H115" s="14">
        <v>710984.71293593943</v>
      </c>
      <c r="I115" s="15">
        <v>881411.24794999999</v>
      </c>
      <c r="J115" s="15">
        <f>SUM(Tasaus[[#This Row],[Laskennallinen kunnallisvero, €]:[Laskennallinen kiinteistövero, €]])</f>
        <v>4223339.4502485767</v>
      </c>
      <c r="K115" s="15">
        <f>Tasaus[[#This Row],[Laskennallinen verotulo yhteensä, €]]/Tasaus[[#This Row],[Asukasluku 31.12.2023]]</f>
        <v>2018.8047085318244</v>
      </c>
      <c r="L115" s="34">
        <f>$K$11-Tasaus[[#This Row],[Laskennallinen verotulo yhteensä, €/asukas (=tasausraja)]]</f>
        <v>187.15529146817562</v>
      </c>
      <c r="M115" s="369">
        <v>168.43976232135807</v>
      </c>
      <c r="N115" s="370">
        <v>352375.98277628107</v>
      </c>
      <c r="P115" s="116"/>
      <c r="Q115" s="117"/>
      <c r="R115" s="118"/>
    </row>
    <row r="116" spans="1:18" x14ac:dyDescent="0.25">
      <c r="A116" s="266">
        <v>297</v>
      </c>
      <c r="B116" s="13" t="s">
        <v>469</v>
      </c>
      <c r="C116" s="267">
        <v>124021</v>
      </c>
      <c r="D116" s="268">
        <v>8.1</v>
      </c>
      <c r="E116" s="14">
        <v>215970189.38999999</v>
      </c>
      <c r="F116" s="14">
        <v>2666298634.4444447</v>
      </c>
      <c r="G116" s="269">
        <f>Tasaus[[#This Row],[Verotettava tulo (kunnallisvero), €]]*($D$11/100)</f>
        <v>199172507.99300003</v>
      </c>
      <c r="H116" s="14">
        <v>23446960.152840421</v>
      </c>
      <c r="I116" s="15">
        <v>23147719.145300001</v>
      </c>
      <c r="J116" s="15">
        <f>SUM(Tasaus[[#This Row],[Laskennallinen kunnallisvero, €]:[Laskennallinen kiinteistövero, €]])</f>
        <v>245767187.29114047</v>
      </c>
      <c r="K116" s="15">
        <f>Tasaus[[#This Row],[Laskennallinen verotulo yhteensä, €]]/Tasaus[[#This Row],[Asukasluku 31.12.2023]]</f>
        <v>1981.6578425519908</v>
      </c>
      <c r="L116" s="34">
        <f>$K$11-Tasaus[[#This Row],[Laskennallinen verotulo yhteensä, €/asukas (=tasausraja)]]</f>
        <v>224.30215744800921</v>
      </c>
      <c r="M116" s="369">
        <v>201.87194170320831</v>
      </c>
      <c r="N116" s="370">
        <v>25036360.081973597</v>
      </c>
      <c r="P116" s="116"/>
      <c r="Q116" s="117"/>
      <c r="R116" s="118"/>
    </row>
    <row r="117" spans="1:18" x14ac:dyDescent="0.25">
      <c r="A117" s="242">
        <v>300</v>
      </c>
      <c r="B117" s="36" t="s">
        <v>470</v>
      </c>
      <c r="C117" s="267">
        <v>3381</v>
      </c>
      <c r="D117" s="268">
        <v>8.4</v>
      </c>
      <c r="E117" s="14">
        <v>4950036.6399999997</v>
      </c>
      <c r="F117" s="14">
        <v>58929007.619047612</v>
      </c>
      <c r="G117" s="269">
        <f>Tasaus[[#This Row],[Verotettava tulo (kunnallisvero), €]]*($D$11/100)</f>
        <v>4401996.8691428564</v>
      </c>
      <c r="H117" s="14">
        <v>580041.07071062888</v>
      </c>
      <c r="I117" s="271">
        <v>652103.05375000008</v>
      </c>
      <c r="J117" s="15">
        <f>SUM(Tasaus[[#This Row],[Laskennallinen kunnallisvero, €]:[Laskennallinen kiinteistövero, €]])</f>
        <v>5634140.9936034856</v>
      </c>
      <c r="K117" s="15">
        <f>Tasaus[[#This Row],[Laskennallinen verotulo yhteensä, €]]/Tasaus[[#This Row],[Asukasluku 31.12.2023]]</f>
        <v>1666.4125979306375</v>
      </c>
      <c r="L117" s="34">
        <f>$K$11-Tasaus[[#This Row],[Laskennallinen verotulo yhteensä, €/asukas (=tasausraja)]]</f>
        <v>539.54740206936253</v>
      </c>
      <c r="M117" s="369">
        <v>485.59266186242627</v>
      </c>
      <c r="N117" s="370">
        <v>1641788.7897568631</v>
      </c>
      <c r="P117" s="116"/>
      <c r="Q117" s="117"/>
      <c r="R117" s="118"/>
    </row>
    <row r="118" spans="1:18" x14ac:dyDescent="0.25">
      <c r="A118" s="266">
        <v>301</v>
      </c>
      <c r="B118" s="13" t="s">
        <v>471</v>
      </c>
      <c r="C118" s="270">
        <v>19759</v>
      </c>
      <c r="D118" s="268">
        <v>8.4</v>
      </c>
      <c r="E118" s="14">
        <v>29353923.93</v>
      </c>
      <c r="F118" s="14">
        <v>349451475.35714287</v>
      </c>
      <c r="G118" s="269">
        <f>Tasaus[[#This Row],[Verotettava tulo (kunnallisvero), €]]*($D$11/100)</f>
        <v>26104025.209178574</v>
      </c>
      <c r="H118" s="14">
        <v>2986049.6905099056</v>
      </c>
      <c r="I118" s="271">
        <v>2930628.8483500006</v>
      </c>
      <c r="J118" s="15">
        <f>SUM(Tasaus[[#This Row],[Laskennallinen kunnallisvero, €]:[Laskennallinen kiinteistövero, €]])</f>
        <v>32020703.748038478</v>
      </c>
      <c r="K118" s="15">
        <f>Tasaus[[#This Row],[Laskennallinen verotulo yhteensä, €]]/Tasaus[[#This Row],[Asukasluku 31.12.2023]]</f>
        <v>1620.5629712049436</v>
      </c>
      <c r="L118" s="34">
        <f>$K$11-Tasaus[[#This Row],[Laskennallinen verotulo yhteensä, €/asukas (=tasausraja)]]</f>
        <v>585.39702879505649</v>
      </c>
      <c r="M118" s="369">
        <v>526.85732591555086</v>
      </c>
      <c r="N118" s="370">
        <v>10410173.902765369</v>
      </c>
      <c r="P118" s="116"/>
      <c r="Q118" s="117"/>
      <c r="R118" s="118"/>
    </row>
    <row r="119" spans="1:18" x14ac:dyDescent="0.25">
      <c r="A119" s="266">
        <v>304</v>
      </c>
      <c r="B119" s="13" t="s">
        <v>472</v>
      </c>
      <c r="C119" s="270">
        <v>949</v>
      </c>
      <c r="D119" s="268">
        <v>5.3</v>
      </c>
      <c r="E119" s="14">
        <v>1241771.49</v>
      </c>
      <c r="F119" s="14">
        <v>23429650.754716981</v>
      </c>
      <c r="G119" s="269">
        <f>Tasaus[[#This Row],[Verotettava tulo (kunnallisvero), €]]*($D$11/100)</f>
        <v>1750194.9113773585</v>
      </c>
      <c r="H119" s="14">
        <v>207439.85149857632</v>
      </c>
      <c r="I119" s="15">
        <v>1039847.7750499999</v>
      </c>
      <c r="J119" s="15">
        <f>SUM(Tasaus[[#This Row],[Laskennallinen kunnallisvero, €]:[Laskennallinen kiinteistövero, €]])</f>
        <v>2997482.5379259349</v>
      </c>
      <c r="K119" s="15">
        <f>Tasaus[[#This Row],[Laskennallinen verotulo yhteensä, €]]/Tasaus[[#This Row],[Asukasluku 31.12.2023]]</f>
        <v>3158.569586855569</v>
      </c>
      <c r="L119" s="34">
        <f>$K$11-Tasaus[[#This Row],[Laskennallinen verotulo yhteensä, €/asukas (=tasausraja)]]</f>
        <v>-952.60958685556898</v>
      </c>
      <c r="M119" s="369">
        <v>-95.260958685556901</v>
      </c>
      <c r="N119" s="370">
        <v>-90402.649792593496</v>
      </c>
      <c r="P119" s="116"/>
      <c r="Q119" s="117"/>
      <c r="R119" s="118"/>
    </row>
    <row r="120" spans="1:18" x14ac:dyDescent="0.25">
      <c r="A120" s="266">
        <v>305</v>
      </c>
      <c r="B120" s="13" t="s">
        <v>473</v>
      </c>
      <c r="C120" s="267">
        <v>15019</v>
      </c>
      <c r="D120" s="268">
        <v>7.4</v>
      </c>
      <c r="E120" s="14">
        <v>20067431.699999999</v>
      </c>
      <c r="F120" s="14">
        <v>271181509.45945942</v>
      </c>
      <c r="G120" s="269">
        <f>Tasaus[[#This Row],[Verotettava tulo (kunnallisvero), €]]*($D$11/100)</f>
        <v>20257258.756621618</v>
      </c>
      <c r="H120" s="14">
        <v>4534068.5772150625</v>
      </c>
      <c r="I120" s="15">
        <v>4483379.9118500007</v>
      </c>
      <c r="J120" s="15">
        <f>SUM(Tasaus[[#This Row],[Laskennallinen kunnallisvero, €]:[Laskennallinen kiinteistövero, €]])</f>
        <v>29274707.245686684</v>
      </c>
      <c r="K120" s="15">
        <f>Tasaus[[#This Row],[Laskennallinen verotulo yhteensä, €]]/Tasaus[[#This Row],[Asukasluku 31.12.2023]]</f>
        <v>1949.1781906709291</v>
      </c>
      <c r="L120" s="34">
        <f>$K$11-Tasaus[[#This Row],[Laskennallinen verotulo yhteensä, €/asukas (=tasausraja)]]</f>
        <v>256.78180932907094</v>
      </c>
      <c r="M120" s="369">
        <v>231.10362839616386</v>
      </c>
      <c r="N120" s="370">
        <v>3470945.3948819852</v>
      </c>
      <c r="P120" s="116"/>
      <c r="Q120" s="117"/>
      <c r="R120" s="118"/>
    </row>
    <row r="121" spans="1:18" x14ac:dyDescent="0.25">
      <c r="A121" s="266">
        <v>309</v>
      </c>
      <c r="B121" s="13" t="s">
        <v>474</v>
      </c>
      <c r="C121" s="267">
        <v>6409</v>
      </c>
      <c r="D121" s="268">
        <v>8.9</v>
      </c>
      <c r="E121" s="14">
        <v>9532128.6099999994</v>
      </c>
      <c r="F121" s="14">
        <v>107102568.65168539</v>
      </c>
      <c r="G121" s="269">
        <f>Tasaus[[#This Row],[Verotettava tulo (kunnallisvero), €]]*($D$11/100)</f>
        <v>8000561.8782808986</v>
      </c>
      <c r="H121" s="14">
        <v>941976.97479786724</v>
      </c>
      <c r="I121" s="15">
        <v>859933.9236000001</v>
      </c>
      <c r="J121" s="15">
        <f>SUM(Tasaus[[#This Row],[Laskennallinen kunnallisvero, €]:[Laskennallinen kiinteistövero, €]])</f>
        <v>9802472.7766787652</v>
      </c>
      <c r="K121" s="15">
        <f>Tasaus[[#This Row],[Laskennallinen verotulo yhteensä, €]]/Tasaus[[#This Row],[Asukasluku 31.12.2023]]</f>
        <v>1529.4855323262234</v>
      </c>
      <c r="L121" s="34">
        <f>$K$11-Tasaus[[#This Row],[Laskennallinen verotulo yhteensä, €/asukas (=tasausraja)]]</f>
        <v>676.47446767377664</v>
      </c>
      <c r="M121" s="369">
        <v>608.82702090639896</v>
      </c>
      <c r="N121" s="370">
        <v>3901972.3769891108</v>
      </c>
      <c r="P121" s="116"/>
      <c r="Q121" s="117"/>
      <c r="R121" s="118"/>
    </row>
    <row r="122" spans="1:18" x14ac:dyDescent="0.25">
      <c r="A122" s="266">
        <v>312</v>
      </c>
      <c r="B122" s="13" t="s">
        <v>475</v>
      </c>
      <c r="C122" s="267">
        <v>1174</v>
      </c>
      <c r="D122" s="268">
        <v>9.9</v>
      </c>
      <c r="E122" s="14">
        <v>1757550.46</v>
      </c>
      <c r="F122" s="14">
        <v>17753034.94949495</v>
      </c>
      <c r="G122" s="269">
        <f>Tasaus[[#This Row],[Verotettava tulo (kunnallisvero), €]]*($D$11/100)</f>
        <v>1326151.7107272728</v>
      </c>
      <c r="H122" s="14">
        <v>604147.62784440897</v>
      </c>
      <c r="I122" s="15">
        <v>226071.63920000003</v>
      </c>
      <c r="J122" s="15">
        <f>SUM(Tasaus[[#This Row],[Laskennallinen kunnallisvero, €]:[Laskennallinen kiinteistövero, €]])</f>
        <v>2156370.9777716817</v>
      </c>
      <c r="K122" s="15">
        <f>Tasaus[[#This Row],[Laskennallinen verotulo yhteensä, €]]/Tasaus[[#This Row],[Asukasluku 31.12.2023]]</f>
        <v>1836.7725534682127</v>
      </c>
      <c r="L122" s="34">
        <f>$K$11-Tasaus[[#This Row],[Laskennallinen verotulo yhteensä, €/asukas (=tasausraja)]]</f>
        <v>369.18744653178737</v>
      </c>
      <c r="M122" s="369">
        <v>332.26870187860862</v>
      </c>
      <c r="N122" s="370">
        <v>390083.45600548654</v>
      </c>
      <c r="P122" s="116"/>
      <c r="Q122" s="117"/>
      <c r="R122" s="118"/>
    </row>
    <row r="123" spans="1:18" x14ac:dyDescent="0.25">
      <c r="A123" s="266">
        <v>316</v>
      </c>
      <c r="B123" s="13" t="s">
        <v>476</v>
      </c>
      <c r="C123" s="267">
        <v>4114</v>
      </c>
      <c r="D123" s="268">
        <v>9.4</v>
      </c>
      <c r="E123" s="14">
        <v>7428132.4400000004</v>
      </c>
      <c r="F123" s="14">
        <v>79022685.53191489</v>
      </c>
      <c r="G123" s="269">
        <f>Tasaus[[#This Row],[Verotettava tulo (kunnallisvero), €]]*($D$11/100)</f>
        <v>5902994.6092340425</v>
      </c>
      <c r="H123" s="14">
        <v>2115102.5049693943</v>
      </c>
      <c r="I123" s="15">
        <v>586186.8115500001</v>
      </c>
      <c r="J123" s="15">
        <f>SUM(Tasaus[[#This Row],[Laskennallinen kunnallisvero, €]:[Laskennallinen kiinteistövero, €]])</f>
        <v>8604283.925753437</v>
      </c>
      <c r="K123" s="15">
        <f>Tasaus[[#This Row],[Laskennallinen verotulo yhteensä, €]]/Tasaus[[#This Row],[Asukasluku 31.12.2023]]</f>
        <v>2091.4642503046762</v>
      </c>
      <c r="L123" s="34">
        <f>$K$11-Tasaus[[#This Row],[Laskennallinen verotulo yhteensä, €/asukas (=tasausraja)]]</f>
        <v>114.49574969532387</v>
      </c>
      <c r="M123" s="369">
        <v>103.04617472579149</v>
      </c>
      <c r="N123" s="370">
        <v>423931.9628219062</v>
      </c>
      <c r="P123" s="116"/>
      <c r="Q123" s="117"/>
      <c r="R123" s="118"/>
    </row>
    <row r="124" spans="1:18" x14ac:dyDescent="0.25">
      <c r="A124" s="266">
        <v>317</v>
      </c>
      <c r="B124" s="13" t="s">
        <v>477</v>
      </c>
      <c r="C124" s="267">
        <v>2440</v>
      </c>
      <c r="D124" s="268">
        <v>9.5</v>
      </c>
      <c r="E124" s="14">
        <v>3366199.12</v>
      </c>
      <c r="F124" s="14">
        <v>35433674.947368421</v>
      </c>
      <c r="G124" s="269">
        <f>Tasaus[[#This Row],[Verotettava tulo (kunnallisvero), €]]*($D$11/100)</f>
        <v>2646895.5185684212</v>
      </c>
      <c r="H124" s="14">
        <v>571632.71430346463</v>
      </c>
      <c r="I124" s="15">
        <v>358140.57175000006</v>
      </c>
      <c r="J124" s="15">
        <f>SUM(Tasaus[[#This Row],[Laskennallinen kunnallisvero, €]:[Laskennallinen kiinteistövero, €]])</f>
        <v>3576668.804621886</v>
      </c>
      <c r="K124" s="15">
        <f>Tasaus[[#This Row],[Laskennallinen verotulo yhteensä, €]]/Tasaus[[#This Row],[Asukasluku 31.12.2023]]</f>
        <v>1465.8478707466745</v>
      </c>
      <c r="L124" s="34">
        <f>$K$11-Tasaus[[#This Row],[Laskennallinen verotulo yhteensä, €/asukas (=tasausraja)]]</f>
        <v>740.11212925332552</v>
      </c>
      <c r="M124" s="369">
        <v>666.10091632799299</v>
      </c>
      <c r="N124" s="370">
        <v>1625286.2358403029</v>
      </c>
      <c r="P124" s="116"/>
      <c r="Q124" s="117"/>
      <c r="R124" s="118"/>
    </row>
    <row r="125" spans="1:18" x14ac:dyDescent="0.25">
      <c r="A125" s="266">
        <v>320</v>
      </c>
      <c r="B125" s="13" t="s">
        <v>478</v>
      </c>
      <c r="C125" s="267">
        <v>7030</v>
      </c>
      <c r="D125" s="268">
        <v>8.9</v>
      </c>
      <c r="E125" s="14">
        <v>11842335</v>
      </c>
      <c r="F125" s="14">
        <v>133059943.82022472</v>
      </c>
      <c r="G125" s="269">
        <f>Tasaus[[#This Row],[Verotettava tulo (kunnallisvero), €]]*($D$11/100)</f>
        <v>9939577.8033707868</v>
      </c>
      <c r="H125" s="14">
        <v>1781302.4483028534</v>
      </c>
      <c r="I125" s="15">
        <v>1479926.6028</v>
      </c>
      <c r="J125" s="15">
        <f>SUM(Tasaus[[#This Row],[Laskennallinen kunnallisvero, €]:[Laskennallinen kiinteistövero, €]])</f>
        <v>13200806.854473641</v>
      </c>
      <c r="K125" s="15">
        <f>Tasaus[[#This Row],[Laskennallinen verotulo yhteensä, €]]/Tasaus[[#This Row],[Asukasluku 31.12.2023]]</f>
        <v>1877.7819138653829</v>
      </c>
      <c r="L125" s="34">
        <f>$K$11-Tasaus[[#This Row],[Laskennallinen verotulo yhteensä, €/asukas (=tasausraja)]]</f>
        <v>328.17808613461716</v>
      </c>
      <c r="M125" s="369">
        <v>295.36027752115547</v>
      </c>
      <c r="N125" s="370">
        <v>2076382.7509737229</v>
      </c>
      <c r="P125" s="116"/>
      <c r="Q125" s="117"/>
      <c r="R125" s="118"/>
    </row>
    <row r="126" spans="1:18" x14ac:dyDescent="0.25">
      <c r="A126" s="266">
        <v>322</v>
      </c>
      <c r="B126" s="13" t="s">
        <v>126</v>
      </c>
      <c r="C126" s="267">
        <v>6462</v>
      </c>
      <c r="D126" s="268">
        <v>7.1</v>
      </c>
      <c r="E126" s="14">
        <v>8842521.75</v>
      </c>
      <c r="F126" s="14">
        <v>124542559.85915494</v>
      </c>
      <c r="G126" s="269">
        <f>Tasaus[[#This Row],[Verotettava tulo (kunnallisvero), €]]*($D$11/100)</f>
        <v>9303329.2214788739</v>
      </c>
      <c r="H126" s="14">
        <v>893464.67487976712</v>
      </c>
      <c r="I126" s="15">
        <v>2176708.0551500004</v>
      </c>
      <c r="J126" s="15">
        <f>SUM(Tasaus[[#This Row],[Laskennallinen kunnallisvero, €]:[Laskennallinen kiinteistövero, €]])</f>
        <v>12373501.951508641</v>
      </c>
      <c r="K126" s="15">
        <f>Tasaus[[#This Row],[Laskennallinen verotulo yhteensä, €]]/Tasaus[[#This Row],[Asukasluku 31.12.2023]]</f>
        <v>1914.8099584507338</v>
      </c>
      <c r="L126" s="34">
        <f>$K$11-Tasaus[[#This Row],[Laskennallinen verotulo yhteensä, €/asukas (=tasausraja)]]</f>
        <v>291.15004154926623</v>
      </c>
      <c r="M126" s="369">
        <v>262.03503739433961</v>
      </c>
      <c r="N126" s="370">
        <v>1693270.4116422227</v>
      </c>
      <c r="P126" s="116"/>
      <c r="Q126" s="117"/>
      <c r="R126" s="118"/>
    </row>
    <row r="127" spans="1:18" x14ac:dyDescent="0.25">
      <c r="A127" s="266">
        <v>398</v>
      </c>
      <c r="B127" s="13" t="s">
        <v>479</v>
      </c>
      <c r="C127" s="267">
        <v>120693</v>
      </c>
      <c r="D127" s="268">
        <v>8.1</v>
      </c>
      <c r="E127" s="14">
        <v>206392848.28999999</v>
      </c>
      <c r="F127" s="14">
        <v>2548059855.4320989</v>
      </c>
      <c r="G127" s="269">
        <f>Tasaus[[#This Row],[Verotettava tulo (kunnallisvero), €]]*($D$11/100)</f>
        <v>190340071.2007778</v>
      </c>
      <c r="H127" s="14">
        <v>25032187.951470494</v>
      </c>
      <c r="I127" s="15">
        <v>21155762.241150003</v>
      </c>
      <c r="J127" s="15">
        <f>SUM(Tasaus[[#This Row],[Laskennallinen kunnallisvero, €]:[Laskennallinen kiinteistövero, €]])</f>
        <v>236528021.39339828</v>
      </c>
      <c r="K127" s="15">
        <f>Tasaus[[#This Row],[Laskennallinen verotulo yhteensä, €]]/Tasaus[[#This Row],[Asukasluku 31.12.2023]]</f>
        <v>1959.7492927791859</v>
      </c>
      <c r="L127" s="34">
        <f>$K$11-Tasaus[[#This Row],[Laskennallinen verotulo yhteensä, €/asukas (=tasausraja)]]</f>
        <v>246.21070722081413</v>
      </c>
      <c r="M127" s="369">
        <v>221.58963649873272</v>
      </c>
      <c r="N127" s="370">
        <v>26744317.997941546</v>
      </c>
      <c r="P127" s="116"/>
      <c r="Q127" s="117"/>
      <c r="R127" s="118"/>
    </row>
    <row r="128" spans="1:18" x14ac:dyDescent="0.25">
      <c r="A128" s="266">
        <v>399</v>
      </c>
      <c r="B128" s="13" t="s">
        <v>480</v>
      </c>
      <c r="C128" s="267">
        <v>7682</v>
      </c>
      <c r="D128" s="268">
        <v>9.6</v>
      </c>
      <c r="E128" s="14">
        <v>16065659.09</v>
      </c>
      <c r="F128" s="14">
        <v>167350615.52083334</v>
      </c>
      <c r="G128" s="269">
        <f>Tasaus[[#This Row],[Verotettava tulo (kunnallisvero), €]]*($D$11/100)</f>
        <v>12501090.979406251</v>
      </c>
      <c r="H128" s="14">
        <v>940393.60258683574</v>
      </c>
      <c r="I128" s="15">
        <v>810664.73910000001</v>
      </c>
      <c r="J128" s="15">
        <f>SUM(Tasaus[[#This Row],[Laskennallinen kunnallisvero, €]:[Laskennallinen kiinteistövero, €]])</f>
        <v>14252149.321093086</v>
      </c>
      <c r="K128" s="15">
        <f>Tasaus[[#This Row],[Laskennallinen verotulo yhteensä, €]]/Tasaus[[#This Row],[Asukasluku 31.12.2023]]</f>
        <v>1855.2654674685091</v>
      </c>
      <c r="L128" s="34">
        <f>$K$11-Tasaus[[#This Row],[Laskennallinen verotulo yhteensä, €/asukas (=tasausraja)]]</f>
        <v>350.69453253149095</v>
      </c>
      <c r="M128" s="369">
        <v>315.62507927834184</v>
      </c>
      <c r="N128" s="370">
        <v>2424631.8590162219</v>
      </c>
      <c r="P128" s="116"/>
      <c r="Q128" s="117"/>
      <c r="R128" s="118"/>
    </row>
    <row r="129" spans="1:18" x14ac:dyDescent="0.25">
      <c r="A129" s="266">
        <v>400</v>
      </c>
      <c r="B129" s="13" t="s">
        <v>481</v>
      </c>
      <c r="C129" s="267">
        <v>8441</v>
      </c>
      <c r="D129" s="268">
        <v>8.1</v>
      </c>
      <c r="E129" s="14">
        <v>12962713.130000001</v>
      </c>
      <c r="F129" s="14">
        <v>160033495.43209878</v>
      </c>
      <c r="G129" s="269">
        <f>Tasaus[[#This Row],[Verotettava tulo (kunnallisvero), €]]*($D$11/100)</f>
        <v>11954502.108777778</v>
      </c>
      <c r="H129" s="14">
        <v>1736359.4365460363</v>
      </c>
      <c r="I129" s="15">
        <v>1461133.6629999999</v>
      </c>
      <c r="J129" s="15">
        <f>SUM(Tasaus[[#This Row],[Laskennallinen kunnallisvero, €]:[Laskennallinen kiinteistövero, €]])</f>
        <v>15151995.208323816</v>
      </c>
      <c r="K129" s="15">
        <f>Tasaus[[#This Row],[Laskennallinen verotulo yhteensä, €]]/Tasaus[[#This Row],[Asukasluku 31.12.2023]]</f>
        <v>1795.0474124302589</v>
      </c>
      <c r="L129" s="34">
        <f>$K$11-Tasaus[[#This Row],[Laskennallinen verotulo yhteensä, €/asukas (=tasausraja)]]</f>
        <v>410.91258756974116</v>
      </c>
      <c r="M129" s="369">
        <v>369.82132881276704</v>
      </c>
      <c r="N129" s="370">
        <v>3121661.8365085665</v>
      </c>
      <c r="P129" s="116"/>
      <c r="Q129" s="117"/>
      <c r="R129" s="118"/>
    </row>
    <row r="130" spans="1:18" x14ac:dyDescent="0.25">
      <c r="A130" s="266">
        <v>402</v>
      </c>
      <c r="B130" s="13" t="s">
        <v>482</v>
      </c>
      <c r="C130" s="267">
        <v>8975</v>
      </c>
      <c r="D130" s="268">
        <v>9.4</v>
      </c>
      <c r="E130" s="14">
        <v>14763795.99</v>
      </c>
      <c r="F130" s="14">
        <v>157061659.46808511</v>
      </c>
      <c r="G130" s="269">
        <f>Tasaus[[#This Row],[Verotettava tulo (kunnallisvero), €]]*($D$11/100)</f>
        <v>11732505.962265959</v>
      </c>
      <c r="H130" s="14">
        <v>1476746.1975635439</v>
      </c>
      <c r="I130" s="15">
        <v>1240478.4846499998</v>
      </c>
      <c r="J130" s="15">
        <f>SUM(Tasaus[[#This Row],[Laskennallinen kunnallisvero, €]:[Laskennallinen kiinteistövero, €]])</f>
        <v>14449730.644479502</v>
      </c>
      <c r="K130" s="15">
        <f>Tasaus[[#This Row],[Laskennallinen verotulo yhteensä, €]]/Tasaus[[#This Row],[Asukasluku 31.12.2023]]</f>
        <v>1609.9978433960448</v>
      </c>
      <c r="L130" s="34">
        <f>$K$11-Tasaus[[#This Row],[Laskennallinen verotulo yhteensä, €/asukas (=tasausraja)]]</f>
        <v>595.96215660395524</v>
      </c>
      <c r="M130" s="369">
        <v>536.36594094355974</v>
      </c>
      <c r="N130" s="370">
        <v>4813884.319968449</v>
      </c>
      <c r="P130" s="116"/>
      <c r="Q130" s="117"/>
      <c r="R130" s="118"/>
    </row>
    <row r="131" spans="1:18" x14ac:dyDescent="0.25">
      <c r="A131" s="266">
        <v>403</v>
      </c>
      <c r="B131" s="13" t="s">
        <v>483</v>
      </c>
      <c r="C131" s="267">
        <v>2789</v>
      </c>
      <c r="D131" s="268">
        <v>9.4</v>
      </c>
      <c r="E131" s="14">
        <v>4139259.22</v>
      </c>
      <c r="F131" s="14">
        <v>44034672.55319149</v>
      </c>
      <c r="G131" s="269">
        <f>Tasaus[[#This Row],[Verotettava tulo (kunnallisvero), €]]*($D$11/100)</f>
        <v>3289390.0397234042</v>
      </c>
      <c r="H131" s="14">
        <v>428394.48504004191</v>
      </c>
      <c r="I131" s="15">
        <v>596651.45274999994</v>
      </c>
      <c r="J131" s="15">
        <f>SUM(Tasaus[[#This Row],[Laskennallinen kunnallisvero, €]:[Laskennallinen kiinteistövero, €]])</f>
        <v>4314435.9775134465</v>
      </c>
      <c r="K131" s="15">
        <f>Tasaus[[#This Row],[Laskennallinen verotulo yhteensä, €]]/Tasaus[[#This Row],[Asukasluku 31.12.2023]]</f>
        <v>1546.9472848739499</v>
      </c>
      <c r="L131" s="34">
        <f>$K$11-Tasaus[[#This Row],[Laskennallinen verotulo yhteensä, €/asukas (=tasausraja)]]</f>
        <v>659.01271512605013</v>
      </c>
      <c r="M131" s="369">
        <v>593.11144361344509</v>
      </c>
      <c r="N131" s="370">
        <v>1654187.8162378983</v>
      </c>
      <c r="P131" s="116"/>
      <c r="Q131" s="117"/>
      <c r="R131" s="118"/>
    </row>
    <row r="132" spans="1:18" x14ac:dyDescent="0.25">
      <c r="A132" s="266">
        <v>405</v>
      </c>
      <c r="B132" s="13" t="s">
        <v>484</v>
      </c>
      <c r="C132" s="267">
        <v>72988</v>
      </c>
      <c r="D132" s="268">
        <v>8.3000000000000007</v>
      </c>
      <c r="E132" s="14">
        <v>125876896.34999999</v>
      </c>
      <c r="F132" s="14">
        <v>1516589112.6506023</v>
      </c>
      <c r="G132" s="269">
        <f>Tasaus[[#This Row],[Verotettava tulo (kunnallisvero), €]]*($D$11/100)</f>
        <v>113289206.715</v>
      </c>
      <c r="H132" s="14">
        <v>25735472.403041169</v>
      </c>
      <c r="I132" s="15">
        <v>12527404.850550001</v>
      </c>
      <c r="J132" s="15">
        <f>SUM(Tasaus[[#This Row],[Laskennallinen kunnallisvero, €]:[Laskennallinen kiinteistövero, €]])</f>
        <v>151552083.96859115</v>
      </c>
      <c r="K132" s="15">
        <f>Tasaus[[#This Row],[Laskennallinen verotulo yhteensä, €]]/Tasaus[[#This Row],[Asukasluku 31.12.2023]]</f>
        <v>2076.3972703539098</v>
      </c>
      <c r="L132" s="34">
        <f>$K$11-Tasaus[[#This Row],[Laskennallinen verotulo yhteensä, €/asukas (=tasausraja)]]</f>
        <v>129.56272964609025</v>
      </c>
      <c r="M132" s="369">
        <v>116.60645668148122</v>
      </c>
      <c r="N132" s="370">
        <v>8510872.0602679513</v>
      </c>
      <c r="P132" s="116"/>
      <c r="Q132" s="117"/>
      <c r="R132" s="118"/>
    </row>
    <row r="133" spans="1:18" x14ac:dyDescent="0.25">
      <c r="A133" s="266">
        <v>407</v>
      </c>
      <c r="B133" s="13" t="s">
        <v>485</v>
      </c>
      <c r="C133" s="267">
        <v>2449</v>
      </c>
      <c r="D133" s="268">
        <v>8.9</v>
      </c>
      <c r="E133" s="14">
        <v>4050331.98</v>
      </c>
      <c r="F133" s="14">
        <v>45509348.089887641</v>
      </c>
      <c r="G133" s="269">
        <f>Tasaus[[#This Row],[Verotettava tulo (kunnallisvero), €]]*($D$11/100)</f>
        <v>3399548.302314607</v>
      </c>
      <c r="H133" s="14">
        <v>371774.85705409455</v>
      </c>
      <c r="I133" s="15">
        <v>385277.3591</v>
      </c>
      <c r="J133" s="15">
        <f>SUM(Tasaus[[#This Row],[Laskennallinen kunnallisvero, €]:[Laskennallinen kiinteistövero, €]])</f>
        <v>4156600.5184687013</v>
      </c>
      <c r="K133" s="15">
        <f>Tasaus[[#This Row],[Laskennallinen verotulo yhteensä, €]]/Tasaus[[#This Row],[Asukasluku 31.12.2023]]</f>
        <v>1697.2644011713767</v>
      </c>
      <c r="L133" s="34">
        <f>$K$11-Tasaus[[#This Row],[Laskennallinen verotulo yhteensä, €/asukas (=tasausraja)]]</f>
        <v>508.69559882862336</v>
      </c>
      <c r="M133" s="369">
        <v>457.82603894576101</v>
      </c>
      <c r="N133" s="370">
        <v>1121215.9693781687</v>
      </c>
      <c r="P133" s="116"/>
      <c r="Q133" s="117"/>
      <c r="R133" s="118"/>
    </row>
    <row r="134" spans="1:18" x14ac:dyDescent="0.25">
      <c r="A134" s="266">
        <v>408</v>
      </c>
      <c r="B134" s="13" t="s">
        <v>486</v>
      </c>
      <c r="C134" s="267">
        <v>14024</v>
      </c>
      <c r="D134" s="268">
        <v>8.9</v>
      </c>
      <c r="E134" s="14">
        <v>24087441.100000001</v>
      </c>
      <c r="F134" s="14">
        <v>270645405.6179775</v>
      </c>
      <c r="G134" s="269">
        <f>Tasaus[[#This Row],[Verotettava tulo (kunnallisvero), €]]*($D$11/100)</f>
        <v>20217211.799662922</v>
      </c>
      <c r="H134" s="14">
        <v>2386887.0383590935</v>
      </c>
      <c r="I134" s="15">
        <v>1827217.81755</v>
      </c>
      <c r="J134" s="15">
        <f>SUM(Tasaus[[#This Row],[Laskennallinen kunnallisvero, €]:[Laskennallinen kiinteistövero, €]])</f>
        <v>24431316.655572016</v>
      </c>
      <c r="K134" s="15">
        <f>Tasaus[[#This Row],[Laskennallinen verotulo yhteensä, €]]/Tasaus[[#This Row],[Asukasluku 31.12.2023]]</f>
        <v>1742.1075766950953</v>
      </c>
      <c r="L134" s="34">
        <f>$K$11-Tasaus[[#This Row],[Laskennallinen verotulo yhteensä, €/asukas (=tasausraja)]]</f>
        <v>463.85242330490473</v>
      </c>
      <c r="M134" s="369">
        <v>417.46718097441425</v>
      </c>
      <c r="N134" s="370">
        <v>5854559.7459851857</v>
      </c>
      <c r="P134" s="116"/>
      <c r="Q134" s="117"/>
      <c r="R134" s="118"/>
    </row>
    <row r="135" spans="1:18" x14ac:dyDescent="0.25">
      <c r="A135" s="266">
        <v>410</v>
      </c>
      <c r="B135" s="13" t="s">
        <v>487</v>
      </c>
      <c r="C135" s="267">
        <v>18762</v>
      </c>
      <c r="D135" s="268">
        <v>9.9</v>
      </c>
      <c r="E135" s="14">
        <v>36678166.299999997</v>
      </c>
      <c r="F135" s="14">
        <v>370486528.28282821</v>
      </c>
      <c r="G135" s="269">
        <f>Tasaus[[#This Row],[Verotettava tulo (kunnallisvero), €]]*($D$11/100)</f>
        <v>27675343.662727267</v>
      </c>
      <c r="H135" s="14">
        <v>2064903.6422687441</v>
      </c>
      <c r="I135" s="15">
        <v>2755204.6331000002</v>
      </c>
      <c r="J135" s="15">
        <f>SUM(Tasaus[[#This Row],[Laskennallinen kunnallisvero, €]:[Laskennallinen kiinteistövero, €]])</f>
        <v>32495451.938096009</v>
      </c>
      <c r="K135" s="15">
        <f>Tasaus[[#This Row],[Laskennallinen verotulo yhteensä, €]]/Tasaus[[#This Row],[Asukasluku 31.12.2023]]</f>
        <v>1731.9823013589175</v>
      </c>
      <c r="L135" s="34">
        <f>$K$11-Tasaus[[#This Row],[Laskennallinen verotulo yhteensä, €/asukas (=tasausraja)]]</f>
        <v>473.9776986410825</v>
      </c>
      <c r="M135" s="369">
        <v>426.57992877697427</v>
      </c>
      <c r="N135" s="370">
        <v>8003492.6237135911</v>
      </c>
      <c r="P135" s="116"/>
      <c r="Q135" s="117"/>
      <c r="R135" s="118"/>
    </row>
    <row r="136" spans="1:18" x14ac:dyDescent="0.25">
      <c r="A136" s="266">
        <v>416</v>
      </c>
      <c r="B136" s="13" t="s">
        <v>488</v>
      </c>
      <c r="C136" s="267">
        <v>2862</v>
      </c>
      <c r="D136" s="268">
        <v>9.9</v>
      </c>
      <c r="E136" s="14">
        <v>5516576.1600000001</v>
      </c>
      <c r="F136" s="14">
        <v>55722991.515151516</v>
      </c>
      <c r="G136" s="269">
        <f>Tasaus[[#This Row],[Verotettava tulo (kunnallisvero), €]]*($D$11/100)</f>
        <v>4162507.4661818184</v>
      </c>
      <c r="H136" s="14">
        <v>294514.26697264682</v>
      </c>
      <c r="I136" s="15">
        <v>478882.19894999999</v>
      </c>
      <c r="J136" s="15">
        <f>SUM(Tasaus[[#This Row],[Laskennallinen kunnallisvero, €]:[Laskennallinen kiinteistövero, €]])</f>
        <v>4935903.9321044656</v>
      </c>
      <c r="K136" s="15">
        <f>Tasaus[[#This Row],[Laskennallinen verotulo yhteensä, €]]/Tasaus[[#This Row],[Asukasluku 31.12.2023]]</f>
        <v>1724.6344975906588</v>
      </c>
      <c r="L136" s="34">
        <f>$K$11-Tasaus[[#This Row],[Laskennallinen verotulo yhteensä, €/asukas (=tasausraja)]]</f>
        <v>481.3255024093412</v>
      </c>
      <c r="M136" s="369">
        <v>433.19295216840709</v>
      </c>
      <c r="N136" s="370">
        <v>1239798.2291059811</v>
      </c>
      <c r="P136" s="116"/>
      <c r="Q136" s="117"/>
      <c r="R136" s="118"/>
    </row>
    <row r="137" spans="1:18" x14ac:dyDescent="0.25">
      <c r="A137" s="266">
        <v>418</v>
      </c>
      <c r="B137" s="13" t="s">
        <v>489</v>
      </c>
      <c r="C137" s="267">
        <v>24711</v>
      </c>
      <c r="D137" s="268">
        <v>8.4</v>
      </c>
      <c r="E137" s="14">
        <v>50624233.009999998</v>
      </c>
      <c r="F137" s="14">
        <v>602669440.59523809</v>
      </c>
      <c r="G137" s="269">
        <f>Tasaus[[#This Row],[Verotettava tulo (kunnallisvero), €]]*($D$11/100)</f>
        <v>45019407.212464288</v>
      </c>
      <c r="H137" s="14">
        <v>3758858.9571585124</v>
      </c>
      <c r="I137" s="15">
        <v>4274379.6348000001</v>
      </c>
      <c r="J137" s="15">
        <f>SUM(Tasaus[[#This Row],[Laskennallinen kunnallisvero, €]:[Laskennallinen kiinteistövero, €]])</f>
        <v>53052645.804422803</v>
      </c>
      <c r="K137" s="15">
        <f>Tasaus[[#This Row],[Laskennallinen verotulo yhteensä, €]]/Tasaus[[#This Row],[Asukasluku 31.12.2023]]</f>
        <v>2146.9242768169156</v>
      </c>
      <c r="L137" s="34">
        <f>$K$11-Tasaus[[#This Row],[Laskennallinen verotulo yhteensä, €/asukas (=tasausraja)]]</f>
        <v>59.035723183084428</v>
      </c>
      <c r="M137" s="369">
        <v>53.132150864775987</v>
      </c>
      <c r="N137" s="370">
        <v>1312948.5800194794</v>
      </c>
      <c r="P137" s="116"/>
      <c r="Q137" s="117"/>
      <c r="R137" s="118"/>
    </row>
    <row r="138" spans="1:18" x14ac:dyDescent="0.25">
      <c r="A138" s="266">
        <v>420</v>
      </c>
      <c r="B138" s="13" t="s">
        <v>490</v>
      </c>
      <c r="C138" s="267">
        <v>9049</v>
      </c>
      <c r="D138" s="268">
        <v>8.4</v>
      </c>
      <c r="E138" s="14">
        <v>14884777.949999999</v>
      </c>
      <c r="F138" s="14">
        <v>177199737.5</v>
      </c>
      <c r="G138" s="269">
        <f>Tasaus[[#This Row],[Verotettava tulo (kunnallisvero), €]]*($D$11/100)</f>
        <v>13236820.391250001</v>
      </c>
      <c r="H138" s="14">
        <v>2005766.063827442</v>
      </c>
      <c r="I138" s="15">
        <v>1775048.1202000002</v>
      </c>
      <c r="J138" s="15">
        <f>SUM(Tasaus[[#This Row],[Laskennallinen kunnallisvero, €]:[Laskennallinen kiinteistövero, €]])</f>
        <v>17017634.575277444</v>
      </c>
      <c r="K138" s="15">
        <f>Tasaus[[#This Row],[Laskennallinen verotulo yhteensä, €]]/Tasaus[[#This Row],[Asukasluku 31.12.2023]]</f>
        <v>1880.6094126729411</v>
      </c>
      <c r="L138" s="34">
        <f>$K$11-Tasaus[[#This Row],[Laskennallinen verotulo yhteensä, €/asukas (=tasausraja)]]</f>
        <v>325.35058732705897</v>
      </c>
      <c r="M138" s="369">
        <v>292.81552859435311</v>
      </c>
      <c r="N138" s="370">
        <v>2649687.7182503012</v>
      </c>
      <c r="P138" s="116"/>
      <c r="Q138" s="117"/>
      <c r="R138" s="118"/>
    </row>
    <row r="139" spans="1:18" x14ac:dyDescent="0.25">
      <c r="A139" s="266">
        <v>421</v>
      </c>
      <c r="B139" s="13" t="s">
        <v>491</v>
      </c>
      <c r="C139" s="267">
        <v>682</v>
      </c>
      <c r="D139" s="268">
        <v>9.4</v>
      </c>
      <c r="E139" s="14">
        <v>1074771.26</v>
      </c>
      <c r="F139" s="14">
        <v>11433736.808510639</v>
      </c>
      <c r="G139" s="269">
        <f>Tasaus[[#This Row],[Verotettava tulo (kunnallisvero), €]]*($D$11/100)</f>
        <v>854100.13959574478</v>
      </c>
      <c r="H139" s="14">
        <v>291460.42911747284</v>
      </c>
      <c r="I139" s="15">
        <v>320497.44484999997</v>
      </c>
      <c r="J139" s="15">
        <f>SUM(Tasaus[[#This Row],[Laskennallinen kunnallisvero, €]:[Laskennallinen kiinteistövero, €]])</f>
        <v>1466058.0135632176</v>
      </c>
      <c r="K139" s="15">
        <f>Tasaus[[#This Row],[Laskennallinen verotulo yhteensä, €]]/Tasaus[[#This Row],[Asukasluku 31.12.2023]]</f>
        <v>2149.6451811777383</v>
      </c>
      <c r="L139" s="34">
        <f>$K$11-Tasaus[[#This Row],[Laskennallinen verotulo yhteensä, €/asukas (=tasausraja)]]</f>
        <v>56.314818822261714</v>
      </c>
      <c r="M139" s="369">
        <v>50.683336940035545</v>
      </c>
      <c r="N139" s="370">
        <v>34566.035793104245</v>
      </c>
      <c r="P139" s="116"/>
      <c r="Q139" s="117"/>
      <c r="R139" s="118"/>
    </row>
    <row r="140" spans="1:18" x14ac:dyDescent="0.25">
      <c r="A140" s="266">
        <v>422</v>
      </c>
      <c r="B140" s="13" t="s">
        <v>492</v>
      </c>
      <c r="C140" s="267">
        <v>10228</v>
      </c>
      <c r="D140" s="268">
        <v>8.4</v>
      </c>
      <c r="E140" s="14">
        <v>15082174.039999999</v>
      </c>
      <c r="F140" s="14">
        <v>179549690.95238096</v>
      </c>
      <c r="G140" s="269">
        <f>Tasaus[[#This Row],[Verotettava tulo (kunnallisvero), €]]*($D$11/100)</f>
        <v>13412361.914142858</v>
      </c>
      <c r="H140" s="14">
        <v>4247813.9114101175</v>
      </c>
      <c r="I140" s="15">
        <v>1985312.3513499999</v>
      </c>
      <c r="J140" s="15">
        <f>SUM(Tasaus[[#This Row],[Laskennallinen kunnallisvero, €]:[Laskennallinen kiinteistövero, €]])</f>
        <v>19645488.176902976</v>
      </c>
      <c r="K140" s="15">
        <f>Tasaus[[#This Row],[Laskennallinen verotulo yhteensä, €]]/Tasaus[[#This Row],[Asukasluku 31.12.2023]]</f>
        <v>1920.7555902329855</v>
      </c>
      <c r="L140" s="34">
        <f>$K$11-Tasaus[[#This Row],[Laskennallinen verotulo yhteensä, €/asukas (=tasausraja)]]</f>
        <v>285.20440976701457</v>
      </c>
      <c r="M140" s="369">
        <v>256.68396879031314</v>
      </c>
      <c r="N140" s="370">
        <v>2625363.6327873226</v>
      </c>
      <c r="P140" s="116"/>
      <c r="Q140" s="117"/>
      <c r="R140" s="118"/>
    </row>
    <row r="141" spans="1:18" x14ac:dyDescent="0.25">
      <c r="A141" s="266">
        <v>423</v>
      </c>
      <c r="B141" s="13" t="s">
        <v>493</v>
      </c>
      <c r="C141" s="267">
        <v>20637</v>
      </c>
      <c r="D141" s="268">
        <v>6.9</v>
      </c>
      <c r="E141" s="14">
        <v>34657278.359999999</v>
      </c>
      <c r="F141" s="14">
        <v>502279396.52173913</v>
      </c>
      <c r="G141" s="269">
        <f>Tasaus[[#This Row],[Verotettava tulo (kunnallisvero), €]]*($D$11/100)</f>
        <v>37520270.920173913</v>
      </c>
      <c r="H141" s="14">
        <v>3489884.8591882465</v>
      </c>
      <c r="I141" s="15">
        <v>3126185.7362500005</v>
      </c>
      <c r="J141" s="15">
        <f>SUM(Tasaus[[#This Row],[Laskennallinen kunnallisvero, €]:[Laskennallinen kiinteistövero, €]])</f>
        <v>44136341.515612155</v>
      </c>
      <c r="K141" s="15">
        <f>Tasaus[[#This Row],[Laskennallinen verotulo yhteensä, €]]/Tasaus[[#This Row],[Asukasluku 31.12.2023]]</f>
        <v>2138.6994968072954</v>
      </c>
      <c r="L141" s="34">
        <f>$K$11-Tasaus[[#This Row],[Laskennallinen verotulo yhteensä, €/asukas (=tasausraja)]]</f>
        <v>67.260503192704618</v>
      </c>
      <c r="M141" s="369">
        <v>60.534452873434155</v>
      </c>
      <c r="N141" s="370">
        <v>1249249.5039490606</v>
      </c>
      <c r="P141" s="116"/>
      <c r="Q141" s="117"/>
      <c r="R141" s="118"/>
    </row>
    <row r="142" spans="1:18" x14ac:dyDescent="0.25">
      <c r="A142" s="266">
        <v>425</v>
      </c>
      <c r="B142" s="13" t="s">
        <v>494</v>
      </c>
      <c r="C142" s="267">
        <v>10256</v>
      </c>
      <c r="D142" s="268">
        <v>8.9</v>
      </c>
      <c r="E142" s="14">
        <v>17553379.329999998</v>
      </c>
      <c r="F142" s="14">
        <v>197228981.23595503</v>
      </c>
      <c r="G142" s="269">
        <f>Tasaus[[#This Row],[Verotettava tulo (kunnallisvero), €]]*($D$11/100)</f>
        <v>14733004.898325842</v>
      </c>
      <c r="H142" s="14">
        <v>866636.2989050179</v>
      </c>
      <c r="I142" s="15">
        <v>1070184.3963500003</v>
      </c>
      <c r="J142" s="15">
        <f>SUM(Tasaus[[#This Row],[Laskennallinen kunnallisvero, €]:[Laskennallinen kiinteistövero, €]])</f>
        <v>16669825.593580861</v>
      </c>
      <c r="K142" s="15">
        <f>Tasaus[[#This Row],[Laskennallinen verotulo yhteensä, €]]/Tasaus[[#This Row],[Asukasluku 31.12.2023]]</f>
        <v>1625.3730102945458</v>
      </c>
      <c r="L142" s="34">
        <f>$K$11-Tasaus[[#This Row],[Laskennallinen verotulo yhteensä, €/asukas (=tasausraja)]]</f>
        <v>580.58698970545424</v>
      </c>
      <c r="M142" s="369">
        <v>522.52829073490886</v>
      </c>
      <c r="N142" s="370">
        <v>5359050.1497772252</v>
      </c>
      <c r="P142" s="116"/>
      <c r="Q142" s="117"/>
      <c r="R142" s="118"/>
    </row>
    <row r="143" spans="1:18" x14ac:dyDescent="0.25">
      <c r="A143" s="266">
        <v>426</v>
      </c>
      <c r="B143" s="13" t="s">
        <v>495</v>
      </c>
      <c r="C143" s="267">
        <v>11969</v>
      </c>
      <c r="D143" s="268">
        <v>8.9</v>
      </c>
      <c r="E143" s="14">
        <v>20220496</v>
      </c>
      <c r="F143" s="14">
        <v>227196584.26966292</v>
      </c>
      <c r="G143" s="269">
        <f>Tasaus[[#This Row],[Verotettava tulo (kunnallisvero), €]]*($D$11/100)</f>
        <v>16971584.844943821</v>
      </c>
      <c r="H143" s="14">
        <v>1279358.3808613236</v>
      </c>
      <c r="I143" s="15">
        <v>1737058.9292500003</v>
      </c>
      <c r="J143" s="15">
        <f>SUM(Tasaus[[#This Row],[Laskennallinen kunnallisvero, €]:[Laskennallinen kiinteistövero, €]])</f>
        <v>19988002.155055147</v>
      </c>
      <c r="K143" s="15">
        <f>Tasaus[[#This Row],[Laskennallinen verotulo yhteensä, €]]/Tasaus[[#This Row],[Asukasluku 31.12.2023]]</f>
        <v>1669.9809637442681</v>
      </c>
      <c r="L143" s="34">
        <f>$K$11-Tasaus[[#This Row],[Laskennallinen verotulo yhteensä, €/asukas (=tasausraja)]]</f>
        <v>535.9790362557319</v>
      </c>
      <c r="M143" s="369">
        <v>482.38113263015873</v>
      </c>
      <c r="N143" s="370">
        <v>5773619.7764503695</v>
      </c>
      <c r="P143" s="116"/>
      <c r="Q143" s="117"/>
      <c r="R143" s="118"/>
    </row>
    <row r="144" spans="1:18" x14ac:dyDescent="0.25">
      <c r="A144" s="266">
        <v>430</v>
      </c>
      <c r="B144" s="13" t="s">
        <v>496</v>
      </c>
      <c r="C144" s="267">
        <v>15420</v>
      </c>
      <c r="D144" s="268">
        <v>8.4</v>
      </c>
      <c r="E144" s="14">
        <v>23625956.199999999</v>
      </c>
      <c r="F144" s="14">
        <v>281261383.33333331</v>
      </c>
      <c r="G144" s="269">
        <f>Tasaus[[#This Row],[Verotettava tulo (kunnallisvero), €]]*($D$11/100)</f>
        <v>21010225.335000001</v>
      </c>
      <c r="H144" s="14">
        <v>3044946.2117557283</v>
      </c>
      <c r="I144" s="15">
        <v>2692153.7827500007</v>
      </c>
      <c r="J144" s="15">
        <f>SUM(Tasaus[[#This Row],[Laskennallinen kunnallisvero, €]:[Laskennallinen kiinteistövero, €]])</f>
        <v>26747325.32950573</v>
      </c>
      <c r="K144" s="15">
        <f>Tasaus[[#This Row],[Laskennallinen verotulo yhteensä, €]]/Tasaus[[#This Row],[Asukasluku 31.12.2023]]</f>
        <v>1734.5865972442107</v>
      </c>
      <c r="L144" s="34">
        <f>$K$11-Tasaus[[#This Row],[Laskennallinen verotulo yhteensä, €/asukas (=tasausraja)]]</f>
        <v>471.37340275578936</v>
      </c>
      <c r="M144" s="369">
        <v>424.23606248021042</v>
      </c>
      <c r="N144" s="370">
        <v>6541720.0834448449</v>
      </c>
      <c r="P144" s="116"/>
      <c r="Q144" s="117"/>
      <c r="R144" s="118"/>
    </row>
    <row r="145" spans="1:18" x14ac:dyDescent="0.25">
      <c r="A145" s="266">
        <v>433</v>
      </c>
      <c r="B145" s="13" t="s">
        <v>497</v>
      </c>
      <c r="C145" s="267">
        <v>7692</v>
      </c>
      <c r="D145" s="268">
        <v>8.9</v>
      </c>
      <c r="E145" s="14">
        <v>13913147.75</v>
      </c>
      <c r="F145" s="14">
        <v>156327502.80898875</v>
      </c>
      <c r="G145" s="269">
        <f>Tasaus[[#This Row],[Verotettava tulo (kunnallisvero), €]]*($D$11/100)</f>
        <v>11677664.459831459</v>
      </c>
      <c r="H145" s="14">
        <v>1326963.9103839186</v>
      </c>
      <c r="I145" s="15">
        <v>1476200.4013000005</v>
      </c>
      <c r="J145" s="15">
        <f>SUM(Tasaus[[#This Row],[Laskennallinen kunnallisvero, €]:[Laskennallinen kiinteistövero, €]])</f>
        <v>14480828.771515379</v>
      </c>
      <c r="K145" s="15">
        <f>Tasaus[[#This Row],[Laskennallinen verotulo yhteensä, €]]/Tasaus[[#This Row],[Asukasluku 31.12.2023]]</f>
        <v>1882.5830436187439</v>
      </c>
      <c r="L145" s="34">
        <f>$K$11-Tasaus[[#This Row],[Laskennallinen verotulo yhteensä, €/asukas (=tasausraja)]]</f>
        <v>323.37695638125615</v>
      </c>
      <c r="M145" s="369">
        <v>291.03926074313057</v>
      </c>
      <c r="N145" s="370">
        <v>2238673.9936361602</v>
      </c>
      <c r="P145" s="116"/>
      <c r="Q145" s="117"/>
      <c r="R145" s="118"/>
    </row>
    <row r="146" spans="1:18" x14ac:dyDescent="0.25">
      <c r="A146" s="266">
        <v>434</v>
      </c>
      <c r="B146" s="13" t="s">
        <v>498</v>
      </c>
      <c r="C146" s="267">
        <v>14458</v>
      </c>
      <c r="D146" s="268">
        <v>7.6</v>
      </c>
      <c r="E146" s="14">
        <v>23452408.510000002</v>
      </c>
      <c r="F146" s="14">
        <v>308584322.5</v>
      </c>
      <c r="G146" s="269">
        <f>Tasaus[[#This Row],[Verotettava tulo (kunnallisvero), €]]*($D$11/100)</f>
        <v>23051248.890750002</v>
      </c>
      <c r="H146" s="14">
        <v>9534392.5281878617</v>
      </c>
      <c r="I146" s="15">
        <v>3648620.7267999994</v>
      </c>
      <c r="J146" s="15">
        <f>SUM(Tasaus[[#This Row],[Laskennallinen kunnallisvero, €]:[Laskennallinen kiinteistövero, €]])</f>
        <v>36234262.145737864</v>
      </c>
      <c r="K146" s="15">
        <f>Tasaus[[#This Row],[Laskennallinen verotulo yhteensä, €]]/Tasaus[[#This Row],[Asukasluku 31.12.2023]]</f>
        <v>2506.1738930514498</v>
      </c>
      <c r="L146" s="34">
        <f>$K$11-Tasaus[[#This Row],[Laskennallinen verotulo yhteensä, €/asukas (=tasausraja)]]</f>
        <v>-300.21389305144976</v>
      </c>
      <c r="M146" s="369">
        <v>-30.021389305144979</v>
      </c>
      <c r="N146" s="370">
        <v>-434049.24657378608</v>
      </c>
      <c r="P146" s="116"/>
      <c r="Q146" s="117"/>
      <c r="R146" s="118"/>
    </row>
    <row r="147" spans="1:18" x14ac:dyDescent="0.25">
      <c r="A147" s="266">
        <v>435</v>
      </c>
      <c r="B147" s="13" t="s">
        <v>499</v>
      </c>
      <c r="C147" s="267">
        <v>702</v>
      </c>
      <c r="D147" s="268">
        <v>6.4</v>
      </c>
      <c r="E147" s="14">
        <v>900107.8</v>
      </c>
      <c r="F147" s="14">
        <v>14064184.375</v>
      </c>
      <c r="G147" s="269">
        <f>Tasaus[[#This Row],[Verotettava tulo (kunnallisvero), €]]*($D$11/100)</f>
        <v>1050594.5728124999</v>
      </c>
      <c r="H147" s="14">
        <v>200935.66266682424</v>
      </c>
      <c r="I147" s="15">
        <v>258272.28885000001</v>
      </c>
      <c r="J147" s="15">
        <f>SUM(Tasaus[[#This Row],[Laskennallinen kunnallisvero, €]:[Laskennallinen kiinteistövero, €]])</f>
        <v>1509802.5243293243</v>
      </c>
      <c r="K147" s="15">
        <f>Tasaus[[#This Row],[Laskennallinen verotulo yhteensä, €]]/Tasaus[[#This Row],[Asukasluku 31.12.2023]]</f>
        <v>2150.7158466229689</v>
      </c>
      <c r="L147" s="34">
        <f>$K$11-Tasaus[[#This Row],[Laskennallinen verotulo yhteensä, €/asukas (=tasausraja)]]</f>
        <v>55.244153377031125</v>
      </c>
      <c r="M147" s="369">
        <v>49.719738039328014</v>
      </c>
      <c r="N147" s="370">
        <v>34903.256103608262</v>
      </c>
      <c r="P147" s="116"/>
      <c r="Q147" s="117"/>
      <c r="R147" s="118"/>
    </row>
    <row r="148" spans="1:18" x14ac:dyDescent="0.25">
      <c r="A148" s="266">
        <v>436</v>
      </c>
      <c r="B148" s="13" t="s">
        <v>500</v>
      </c>
      <c r="C148" s="267">
        <v>2033</v>
      </c>
      <c r="D148" s="268">
        <v>8.9</v>
      </c>
      <c r="E148" s="14">
        <v>3072138.14</v>
      </c>
      <c r="F148" s="14">
        <v>34518406.067415729</v>
      </c>
      <c r="G148" s="269">
        <f>Tasaus[[#This Row],[Verotettava tulo (kunnallisvero), €]]*($D$11/100)</f>
        <v>2578524.933235955</v>
      </c>
      <c r="H148" s="14">
        <v>144507.6743136975</v>
      </c>
      <c r="I148" s="15">
        <v>178517.39235000004</v>
      </c>
      <c r="J148" s="15">
        <f>SUM(Tasaus[[#This Row],[Laskennallinen kunnallisvero, €]:[Laskennallinen kiinteistövero, €]])</f>
        <v>2901549.9998996523</v>
      </c>
      <c r="K148" s="15">
        <f>Tasaus[[#This Row],[Laskennallinen verotulo yhteensä, €]]/Tasaus[[#This Row],[Asukasluku 31.12.2023]]</f>
        <v>1427.2257746678074</v>
      </c>
      <c r="L148" s="34">
        <f>$K$11-Tasaus[[#This Row],[Laskennallinen verotulo yhteensä, €/asukas (=tasausraja)]]</f>
        <v>778.73422533219264</v>
      </c>
      <c r="M148" s="369">
        <v>700.8608027989734</v>
      </c>
      <c r="N148" s="370">
        <v>1424850.012090313</v>
      </c>
      <c r="P148" s="116"/>
      <c r="Q148" s="117"/>
      <c r="R148" s="118"/>
    </row>
    <row r="149" spans="1:18" x14ac:dyDescent="0.25">
      <c r="A149" s="266">
        <v>440</v>
      </c>
      <c r="B149" s="13" t="s">
        <v>501</v>
      </c>
      <c r="C149" s="267">
        <v>5843</v>
      </c>
      <c r="D149" s="268">
        <v>8.3000000000000007</v>
      </c>
      <c r="E149" s="14">
        <v>8900301.9299999997</v>
      </c>
      <c r="F149" s="14">
        <v>107232553.37349397</v>
      </c>
      <c r="G149" s="269">
        <f>Tasaus[[#This Row],[Verotettava tulo (kunnallisvero), €]]*($D$11/100)</f>
        <v>8010271.7369999997</v>
      </c>
      <c r="H149" s="14">
        <v>413820.82701895438</v>
      </c>
      <c r="I149" s="15">
        <v>827792.81270000001</v>
      </c>
      <c r="J149" s="15">
        <f>SUM(Tasaus[[#This Row],[Laskennallinen kunnallisvero, €]:[Laskennallinen kiinteistövero, €]])</f>
        <v>9251885.3767189533</v>
      </c>
      <c r="K149" s="15">
        <f>Tasaus[[#This Row],[Laskennallinen verotulo yhteensä, €]]/Tasaus[[#This Row],[Asukasluku 31.12.2023]]</f>
        <v>1583.4135506963808</v>
      </c>
      <c r="L149" s="34">
        <f>$K$11-Tasaus[[#This Row],[Laskennallinen verotulo yhteensä, €/asukas (=tasausraja)]]</f>
        <v>622.54644930361928</v>
      </c>
      <c r="M149" s="369">
        <v>560.29180437325738</v>
      </c>
      <c r="N149" s="370">
        <v>3273785.0129529429</v>
      </c>
      <c r="P149" s="116"/>
      <c r="Q149" s="117"/>
      <c r="R149" s="118"/>
    </row>
    <row r="150" spans="1:18" x14ac:dyDescent="0.25">
      <c r="A150" s="266">
        <v>441</v>
      </c>
      <c r="B150" s="13" t="s">
        <v>502</v>
      </c>
      <c r="C150" s="267">
        <v>4396</v>
      </c>
      <c r="D150" s="268">
        <v>8.8000000000000007</v>
      </c>
      <c r="E150" s="14">
        <v>7135898.29</v>
      </c>
      <c r="F150" s="14">
        <v>81089753.295454532</v>
      </c>
      <c r="G150" s="269">
        <f>Tasaus[[#This Row],[Verotettava tulo (kunnallisvero), €]]*($D$11/100)</f>
        <v>6057404.5711704539</v>
      </c>
      <c r="H150" s="14">
        <v>1194132.68478219</v>
      </c>
      <c r="I150" s="15">
        <v>1023078.1860500001</v>
      </c>
      <c r="J150" s="15">
        <f>SUM(Tasaus[[#This Row],[Laskennallinen kunnallisvero, €]:[Laskennallinen kiinteistövero, €]])</f>
        <v>8274615.4420026448</v>
      </c>
      <c r="K150" s="15">
        <f>Tasaus[[#This Row],[Laskennallinen verotulo yhteensä, €]]/Tasaus[[#This Row],[Asukasluku 31.12.2023]]</f>
        <v>1882.3056055511022</v>
      </c>
      <c r="L150" s="34">
        <f>$K$11-Tasaus[[#This Row],[Laskennallinen verotulo yhteensä, €/asukas (=tasausraja)]]</f>
        <v>323.65439444889785</v>
      </c>
      <c r="M150" s="369">
        <v>291.28895500400807</v>
      </c>
      <c r="N150" s="370">
        <v>1280506.2461976195</v>
      </c>
      <c r="P150" s="116"/>
      <c r="Q150" s="117"/>
      <c r="R150" s="118"/>
    </row>
    <row r="151" spans="1:18" x14ac:dyDescent="0.25">
      <c r="A151" s="266">
        <v>444</v>
      </c>
      <c r="B151" s="13" t="s">
        <v>503</v>
      </c>
      <c r="C151" s="267">
        <v>45645</v>
      </c>
      <c r="D151" s="268">
        <v>7.9</v>
      </c>
      <c r="E151" s="14">
        <v>86368196.480000004</v>
      </c>
      <c r="F151" s="14">
        <v>1093268309.8734176</v>
      </c>
      <c r="G151" s="269">
        <f>Tasaus[[#This Row],[Verotettava tulo (kunnallisvero), €]]*($D$11/100)</f>
        <v>81667142.747544304</v>
      </c>
      <c r="H151" s="14">
        <v>8135223.0255896235</v>
      </c>
      <c r="I151" s="15">
        <v>8813532.0188500006</v>
      </c>
      <c r="J151" s="15">
        <f>SUM(Tasaus[[#This Row],[Laskennallinen kunnallisvero, €]:[Laskennallinen kiinteistövero, €]])</f>
        <v>98615897.791983932</v>
      </c>
      <c r="K151" s="15">
        <f>Tasaus[[#This Row],[Laskennallinen verotulo yhteensä, €]]/Tasaus[[#This Row],[Asukasluku 31.12.2023]]</f>
        <v>2160.4972678712661</v>
      </c>
      <c r="L151" s="34">
        <f>$K$11-Tasaus[[#This Row],[Laskennallinen verotulo yhteensä, €/asukas (=tasausraja)]]</f>
        <v>45.462732128733933</v>
      </c>
      <c r="M151" s="369">
        <v>40.916458915860538</v>
      </c>
      <c r="N151" s="370">
        <v>1867631.7672144542</v>
      </c>
      <c r="P151" s="116"/>
      <c r="Q151" s="117"/>
      <c r="R151" s="118"/>
    </row>
    <row r="152" spans="1:18" x14ac:dyDescent="0.25">
      <c r="A152" s="266">
        <v>445</v>
      </c>
      <c r="B152" s="13" t="s">
        <v>152</v>
      </c>
      <c r="C152" s="267">
        <v>14999</v>
      </c>
      <c r="D152" s="268">
        <v>7.9</v>
      </c>
      <c r="E152" s="14">
        <v>28179741.940000001</v>
      </c>
      <c r="F152" s="14">
        <v>356705594.17721516</v>
      </c>
      <c r="G152" s="269">
        <f>Tasaus[[#This Row],[Verotettava tulo (kunnallisvero), €]]*($D$11/100)</f>
        <v>26645907.885037974</v>
      </c>
      <c r="H152" s="14">
        <v>2086495.5992904005</v>
      </c>
      <c r="I152" s="15">
        <v>4686330.6269000005</v>
      </c>
      <c r="J152" s="15">
        <f>SUM(Tasaus[[#This Row],[Laskennallinen kunnallisvero, €]:[Laskennallinen kiinteistövero, €]])</f>
        <v>33418734.111228377</v>
      </c>
      <c r="K152" s="15">
        <f>Tasaus[[#This Row],[Laskennallinen verotulo yhteensä, €]]/Tasaus[[#This Row],[Asukasluku 31.12.2023]]</f>
        <v>2228.0641450248936</v>
      </c>
      <c r="L152" s="34">
        <f>$K$11-Tasaus[[#This Row],[Laskennallinen verotulo yhteensä, €/asukas (=tasausraja)]]</f>
        <v>-22.104145024893569</v>
      </c>
      <c r="M152" s="369">
        <v>-2.2104145024893569</v>
      </c>
      <c r="N152" s="370">
        <v>-33154.007122837866</v>
      </c>
      <c r="P152" s="116"/>
      <c r="Q152" s="117"/>
      <c r="R152" s="118"/>
    </row>
    <row r="153" spans="1:18" x14ac:dyDescent="0.25">
      <c r="A153" s="266">
        <v>475</v>
      </c>
      <c r="B153" s="13" t="s">
        <v>504</v>
      </c>
      <c r="C153" s="267">
        <v>5456</v>
      </c>
      <c r="D153" s="268">
        <v>8.9</v>
      </c>
      <c r="E153" s="14">
        <v>9645557.9299999997</v>
      </c>
      <c r="F153" s="14">
        <v>108377055.39325842</v>
      </c>
      <c r="G153" s="269">
        <f>Tasaus[[#This Row],[Verotettava tulo (kunnallisvero), €]]*($D$11/100)</f>
        <v>8095766.0378764048</v>
      </c>
      <c r="H153" s="14">
        <v>1058579.3053051692</v>
      </c>
      <c r="I153" s="15">
        <v>975545.3997999999</v>
      </c>
      <c r="J153" s="15">
        <f>SUM(Tasaus[[#This Row],[Laskennallinen kunnallisvero, €]:[Laskennallinen kiinteistövero, €]])</f>
        <v>10129890.742981575</v>
      </c>
      <c r="K153" s="15">
        <f>Tasaus[[#This Row],[Laskennallinen verotulo yhteensä, €]]/Tasaus[[#This Row],[Asukasluku 31.12.2023]]</f>
        <v>1856.6515291388519</v>
      </c>
      <c r="L153" s="34">
        <f>$K$11-Tasaus[[#This Row],[Laskennallinen verotulo yhteensä, €/asukas (=tasausraja)]]</f>
        <v>349.30847086114818</v>
      </c>
      <c r="M153" s="369">
        <v>314.37762377503338</v>
      </c>
      <c r="N153" s="370">
        <v>1715244.3153165821</v>
      </c>
      <c r="P153" s="116"/>
      <c r="Q153" s="117"/>
      <c r="R153" s="118"/>
    </row>
    <row r="154" spans="1:18" x14ac:dyDescent="0.25">
      <c r="A154" s="266">
        <v>480</v>
      </c>
      <c r="B154" s="13" t="s">
        <v>505</v>
      </c>
      <c r="C154" s="267">
        <v>1930</v>
      </c>
      <c r="D154" s="268">
        <v>8.5</v>
      </c>
      <c r="E154" s="14">
        <v>3051062.36</v>
      </c>
      <c r="F154" s="14">
        <v>35894851.294117644</v>
      </c>
      <c r="G154" s="269">
        <f>Tasaus[[#This Row],[Verotettava tulo (kunnallisvero), €]]*($D$11/100)</f>
        <v>2681345.3916705879</v>
      </c>
      <c r="H154" s="14">
        <v>220916.10459430763</v>
      </c>
      <c r="I154" s="15">
        <v>243846.86460000003</v>
      </c>
      <c r="J154" s="15">
        <f>SUM(Tasaus[[#This Row],[Laskennallinen kunnallisvero, €]:[Laskennallinen kiinteistövero, €]])</f>
        <v>3146108.3608648954</v>
      </c>
      <c r="K154" s="15">
        <f>Tasaus[[#This Row],[Laskennallinen verotulo yhteensä, €]]/Tasaus[[#This Row],[Asukasluku 31.12.2023]]</f>
        <v>1630.1079589973551</v>
      </c>
      <c r="L154" s="34">
        <f>$K$11-Tasaus[[#This Row],[Laskennallinen verotulo yhteensä, €/asukas (=tasausraja)]]</f>
        <v>575.85204100264491</v>
      </c>
      <c r="M154" s="369">
        <v>518.26683690238042</v>
      </c>
      <c r="N154" s="370">
        <v>1000254.9952215942</v>
      </c>
      <c r="P154" s="116"/>
      <c r="Q154" s="117"/>
      <c r="R154" s="118"/>
    </row>
    <row r="155" spans="1:18" x14ac:dyDescent="0.25">
      <c r="A155" s="266">
        <v>481</v>
      </c>
      <c r="B155" s="13" t="s">
        <v>506</v>
      </c>
      <c r="C155" s="267">
        <v>9619</v>
      </c>
      <c r="D155" s="268">
        <v>8.1</v>
      </c>
      <c r="E155" s="14">
        <v>19413967.43</v>
      </c>
      <c r="F155" s="14">
        <v>239678610.24691358</v>
      </c>
      <c r="G155" s="269">
        <f>Tasaus[[#This Row],[Verotettava tulo (kunnallisvero), €]]*($D$11/100)</f>
        <v>17903992.185444444</v>
      </c>
      <c r="H155" s="14">
        <v>1272203.8904084093</v>
      </c>
      <c r="I155" s="15">
        <v>1491661.4610499998</v>
      </c>
      <c r="J155" s="15">
        <f>SUM(Tasaus[[#This Row],[Laskennallinen kunnallisvero, €]:[Laskennallinen kiinteistövero, €]])</f>
        <v>20667857.536902852</v>
      </c>
      <c r="K155" s="15">
        <f>Tasaus[[#This Row],[Laskennallinen verotulo yhteensä, €]]/Tasaus[[#This Row],[Asukasluku 31.12.2023]]</f>
        <v>2148.649291704216</v>
      </c>
      <c r="L155" s="34">
        <f>$K$11-Tasaus[[#This Row],[Laskennallinen verotulo yhteensä, €/asukas (=tasausraja)]]</f>
        <v>57.310708295784025</v>
      </c>
      <c r="M155" s="369">
        <v>51.579637466205625</v>
      </c>
      <c r="N155" s="370">
        <v>496144.5327874319</v>
      </c>
      <c r="P155" s="116"/>
      <c r="Q155" s="117"/>
      <c r="R155" s="118"/>
    </row>
    <row r="156" spans="1:18" x14ac:dyDescent="0.25">
      <c r="A156" s="266">
        <v>483</v>
      </c>
      <c r="B156" s="13" t="s">
        <v>507</v>
      </c>
      <c r="C156" s="267">
        <v>1055</v>
      </c>
      <c r="D156" s="268">
        <v>10</v>
      </c>
      <c r="E156" s="14">
        <v>1401752.07</v>
      </c>
      <c r="F156" s="14">
        <v>14017520.699999999</v>
      </c>
      <c r="G156" s="269">
        <f>Tasaus[[#This Row],[Verotettava tulo (kunnallisvero), €]]*($D$11/100)</f>
        <v>1047108.79629</v>
      </c>
      <c r="H156" s="14">
        <v>113384.82838528721</v>
      </c>
      <c r="I156" s="15">
        <v>110438.61960000001</v>
      </c>
      <c r="J156" s="15">
        <f>SUM(Tasaus[[#This Row],[Laskennallinen kunnallisvero, €]:[Laskennallinen kiinteistövero, €]])</f>
        <v>1270932.2442752873</v>
      </c>
      <c r="K156" s="15">
        <f>Tasaus[[#This Row],[Laskennallinen verotulo yhteensä, €]]/Tasaus[[#This Row],[Asukasluku 31.12.2023]]</f>
        <v>1204.6751130571442</v>
      </c>
      <c r="L156" s="34">
        <f>$K$11-Tasaus[[#This Row],[Laskennallinen verotulo yhteensä, €/asukas (=tasausraja)]]</f>
        <v>1001.2848869428558</v>
      </c>
      <c r="M156" s="369">
        <v>901.15639824857021</v>
      </c>
      <c r="N156" s="370">
        <v>950720.00015224156</v>
      </c>
      <c r="P156" s="116"/>
      <c r="Q156" s="117"/>
      <c r="R156" s="118"/>
    </row>
    <row r="157" spans="1:18" x14ac:dyDescent="0.25">
      <c r="A157" s="266">
        <v>484</v>
      </c>
      <c r="B157" s="13" t="s">
        <v>508</v>
      </c>
      <c r="C157" s="267">
        <v>2966</v>
      </c>
      <c r="D157" s="268">
        <v>7.9</v>
      </c>
      <c r="E157" s="14">
        <v>4093614.07</v>
      </c>
      <c r="F157" s="14">
        <v>51817899.620253161</v>
      </c>
      <c r="G157" s="269">
        <f>Tasaus[[#This Row],[Verotettava tulo (kunnallisvero), €]]*($D$11/100)</f>
        <v>3870797.1016329112</v>
      </c>
      <c r="H157" s="14">
        <v>2428955.790657925</v>
      </c>
      <c r="I157" s="15">
        <v>700480.01564999996</v>
      </c>
      <c r="J157" s="15">
        <f>SUM(Tasaus[[#This Row],[Laskennallinen kunnallisvero, €]:[Laskennallinen kiinteistövero, €]])</f>
        <v>7000232.9079408366</v>
      </c>
      <c r="K157" s="15">
        <f>Tasaus[[#This Row],[Laskennallinen verotulo yhteensä, €]]/Tasaus[[#This Row],[Asukasluku 31.12.2023]]</f>
        <v>2360.1594430009563</v>
      </c>
      <c r="L157" s="34">
        <f>$K$11-Tasaus[[#This Row],[Laskennallinen verotulo yhteensä, €/asukas (=tasausraja)]]</f>
        <v>-154.19944300095631</v>
      </c>
      <c r="M157" s="369">
        <v>-15.419944300095631</v>
      </c>
      <c r="N157" s="370">
        <v>-45735.55479408364</v>
      </c>
      <c r="P157" s="116"/>
      <c r="Q157" s="117"/>
      <c r="R157" s="118"/>
    </row>
    <row r="158" spans="1:18" x14ac:dyDescent="0.25">
      <c r="A158" s="266">
        <v>489</v>
      </c>
      <c r="B158" s="13" t="s">
        <v>509</v>
      </c>
      <c r="C158" s="267">
        <v>1752</v>
      </c>
      <c r="D158" s="268">
        <v>8.9</v>
      </c>
      <c r="E158" s="14">
        <v>2486543.02</v>
      </c>
      <c r="F158" s="14">
        <v>27938685.617977526</v>
      </c>
      <c r="G158" s="269">
        <f>Tasaus[[#This Row],[Verotettava tulo (kunnallisvero), €]]*($D$11/100)</f>
        <v>2087019.8156629212</v>
      </c>
      <c r="H158" s="14">
        <v>445534.5059761742</v>
      </c>
      <c r="I158" s="15">
        <v>294418.30389999994</v>
      </c>
      <c r="J158" s="15">
        <f>SUM(Tasaus[[#This Row],[Laskennallinen kunnallisvero, €]:[Laskennallinen kiinteistövero, €]])</f>
        <v>2826972.6255390951</v>
      </c>
      <c r="K158" s="15">
        <f>Tasaus[[#This Row],[Laskennallinen verotulo yhteensä, €]]/Tasaus[[#This Row],[Asukasluku 31.12.2023]]</f>
        <v>1613.5688501935474</v>
      </c>
      <c r="L158" s="34">
        <f>$K$11-Tasaus[[#This Row],[Laskennallinen verotulo yhteensä, €/asukas (=tasausraja)]]</f>
        <v>592.39114980645263</v>
      </c>
      <c r="M158" s="369">
        <v>533.15203482580739</v>
      </c>
      <c r="N158" s="370">
        <v>934082.36501481454</v>
      </c>
      <c r="P158" s="116"/>
      <c r="Q158" s="117"/>
      <c r="R158" s="118"/>
    </row>
    <row r="159" spans="1:18" x14ac:dyDescent="0.25">
      <c r="A159" s="266">
        <v>491</v>
      </c>
      <c r="B159" s="13" t="s">
        <v>510</v>
      </c>
      <c r="C159" s="267">
        <v>51919</v>
      </c>
      <c r="D159" s="268">
        <v>9.4</v>
      </c>
      <c r="E159" s="14">
        <v>100206627.65000001</v>
      </c>
      <c r="F159" s="14">
        <v>1066027953.7234042</v>
      </c>
      <c r="G159" s="269">
        <f>Tasaus[[#This Row],[Verotettava tulo (kunnallisvero), €]]*($D$11/100)</f>
        <v>79632288.143138289</v>
      </c>
      <c r="H159" s="14">
        <v>12717757.667986196</v>
      </c>
      <c r="I159" s="15">
        <v>10180337.156850001</v>
      </c>
      <c r="J159" s="15">
        <f>SUM(Tasaus[[#This Row],[Laskennallinen kunnallisvero, €]:[Laskennallinen kiinteistövero, €]])</f>
        <v>102530382.96797448</v>
      </c>
      <c r="K159" s="15">
        <f>Tasaus[[#This Row],[Laskennallinen verotulo yhteensä, €]]/Tasaus[[#This Row],[Asukasluku 31.12.2023]]</f>
        <v>1974.8142870235267</v>
      </c>
      <c r="L159" s="34">
        <f>$K$11-Tasaus[[#This Row],[Laskennallinen verotulo yhteensä, €/asukas (=tasausraja)]]</f>
        <v>231.14571297647331</v>
      </c>
      <c r="M159" s="369">
        <v>208.03114167882597</v>
      </c>
      <c r="N159" s="370">
        <v>10800768.844822966</v>
      </c>
      <c r="P159" s="116"/>
      <c r="Q159" s="117"/>
      <c r="R159" s="118"/>
    </row>
    <row r="160" spans="1:18" x14ac:dyDescent="0.25">
      <c r="A160" s="266">
        <v>494</v>
      </c>
      <c r="B160" s="13" t="s">
        <v>511</v>
      </c>
      <c r="C160" s="267">
        <v>8827</v>
      </c>
      <c r="D160" s="268">
        <v>9.4</v>
      </c>
      <c r="E160" s="14">
        <v>15021391.119999999</v>
      </c>
      <c r="F160" s="14">
        <v>159802033.19148937</v>
      </c>
      <c r="G160" s="269">
        <f>Tasaus[[#This Row],[Verotettava tulo (kunnallisvero), €]]*($D$11/100)</f>
        <v>11937211.879404256</v>
      </c>
      <c r="H160" s="14">
        <v>699093.50722285523</v>
      </c>
      <c r="I160" s="15">
        <v>1090364.8171999999</v>
      </c>
      <c r="J160" s="15">
        <f>SUM(Tasaus[[#This Row],[Laskennallinen kunnallisvero, €]:[Laskennallinen kiinteistövero, €]])</f>
        <v>13726670.203827111</v>
      </c>
      <c r="K160" s="15">
        <f>Tasaus[[#This Row],[Laskennallinen verotulo yhteensä, €]]/Tasaus[[#This Row],[Asukasluku 31.12.2023]]</f>
        <v>1555.0776259008849</v>
      </c>
      <c r="L160" s="34">
        <f>$K$11-Tasaus[[#This Row],[Laskennallinen verotulo yhteensä, €/asukas (=tasausraja)]]</f>
        <v>650.88237409911517</v>
      </c>
      <c r="M160" s="369">
        <v>585.7941366892037</v>
      </c>
      <c r="N160" s="370">
        <v>5170804.8445556015</v>
      </c>
      <c r="P160" s="116"/>
      <c r="Q160" s="117"/>
      <c r="R160" s="118"/>
    </row>
    <row r="161" spans="1:18" x14ac:dyDescent="0.25">
      <c r="A161" s="266">
        <v>495</v>
      </c>
      <c r="B161" s="13" t="s">
        <v>512</v>
      </c>
      <c r="C161" s="267">
        <v>1430</v>
      </c>
      <c r="D161" s="268">
        <v>9.8000000000000007</v>
      </c>
      <c r="E161" s="14">
        <v>2210059</v>
      </c>
      <c r="F161" s="14">
        <v>22551622.44897959</v>
      </c>
      <c r="G161" s="269">
        <f>Tasaus[[#This Row],[Verotettava tulo (kunnallisvero), €]]*($D$11/100)</f>
        <v>1684606.1969387755</v>
      </c>
      <c r="H161" s="14">
        <v>891003.5127421798</v>
      </c>
      <c r="I161" s="15">
        <v>288800.25615000003</v>
      </c>
      <c r="J161" s="15">
        <f>SUM(Tasaus[[#This Row],[Laskennallinen kunnallisvero, €]:[Laskennallinen kiinteistövero, €]])</f>
        <v>2864409.9658309557</v>
      </c>
      <c r="K161" s="15">
        <f>Tasaus[[#This Row],[Laskennallinen verotulo yhteensä, €]]/Tasaus[[#This Row],[Asukasluku 31.12.2023]]</f>
        <v>2003.0838921894795</v>
      </c>
      <c r="L161" s="34">
        <f>$K$11-Tasaus[[#This Row],[Laskennallinen verotulo yhteensä, €/asukas (=tasausraja)]]</f>
        <v>202.87610781052058</v>
      </c>
      <c r="M161" s="369">
        <v>182.58849702946853</v>
      </c>
      <c r="N161" s="370">
        <v>261101.55075214</v>
      </c>
      <c r="P161" s="116"/>
      <c r="Q161" s="117"/>
      <c r="R161" s="118"/>
    </row>
    <row r="162" spans="1:18" x14ac:dyDescent="0.25">
      <c r="A162" s="266">
        <v>498</v>
      </c>
      <c r="B162" s="13" t="s">
        <v>513</v>
      </c>
      <c r="C162" s="267">
        <v>2325</v>
      </c>
      <c r="D162" s="268">
        <v>8.9</v>
      </c>
      <c r="E162" s="14">
        <v>4071972.11</v>
      </c>
      <c r="F162" s="14">
        <v>45752495.61797753</v>
      </c>
      <c r="G162" s="269">
        <f>Tasaus[[#This Row],[Verotettava tulo (kunnallisvero), €]]*($D$11/100)</f>
        <v>3417711.4226629217</v>
      </c>
      <c r="H162" s="14">
        <v>649723.68695474777</v>
      </c>
      <c r="I162" s="15">
        <v>666085.06160000002</v>
      </c>
      <c r="J162" s="15">
        <f>SUM(Tasaus[[#This Row],[Laskennallinen kunnallisvero, €]:[Laskennallinen kiinteistövero, €]])</f>
        <v>4733520.1712176697</v>
      </c>
      <c r="K162" s="15">
        <f>Tasaus[[#This Row],[Laskennallinen verotulo yhteensä, €]]/Tasaus[[#This Row],[Asukasluku 31.12.2023]]</f>
        <v>2035.9226542871697</v>
      </c>
      <c r="L162" s="34">
        <f>$K$11-Tasaus[[#This Row],[Laskennallinen verotulo yhteensä, €/asukas (=tasausraja)]]</f>
        <v>170.0373457128303</v>
      </c>
      <c r="M162" s="369">
        <v>153.03361114154728</v>
      </c>
      <c r="N162" s="370">
        <v>355803.14590409742</v>
      </c>
      <c r="P162" s="116"/>
      <c r="Q162" s="117"/>
      <c r="R162" s="118"/>
    </row>
    <row r="163" spans="1:18" x14ac:dyDescent="0.25">
      <c r="A163" s="242">
        <v>499</v>
      </c>
      <c r="B163" s="36" t="s">
        <v>514</v>
      </c>
      <c r="C163" s="267">
        <v>19763</v>
      </c>
      <c r="D163" s="268">
        <v>8.4</v>
      </c>
      <c r="E163" s="14">
        <v>38257405.380000003</v>
      </c>
      <c r="F163" s="14">
        <v>455445302.14285719</v>
      </c>
      <c r="G163" s="269">
        <f>Tasaus[[#This Row],[Verotettava tulo (kunnallisvero), €]]*($D$11/100)</f>
        <v>34021764.070071436</v>
      </c>
      <c r="H163" s="14">
        <v>2467381.3797272267</v>
      </c>
      <c r="I163" s="15">
        <v>2950142.3776500011</v>
      </c>
      <c r="J163" s="15">
        <f>SUM(Tasaus[[#This Row],[Laskennallinen kunnallisvero, €]:[Laskennallinen kiinteistövero, €]])</f>
        <v>39439287.827448666</v>
      </c>
      <c r="K163" s="15">
        <f>Tasaus[[#This Row],[Laskennallinen verotulo yhteensä, €]]/Tasaus[[#This Row],[Asukasluku 31.12.2023]]</f>
        <v>1995.6123982921958</v>
      </c>
      <c r="L163" s="34">
        <f>$K$11-Tasaus[[#This Row],[Laskennallinen verotulo yhteensä, €/asukas (=tasausraja)]]</f>
        <v>210.34760170780419</v>
      </c>
      <c r="M163" s="369">
        <v>189.31284153702379</v>
      </c>
      <c r="N163" s="370">
        <v>3741389.687296201</v>
      </c>
      <c r="P163" s="116"/>
      <c r="Q163" s="117"/>
      <c r="R163" s="118"/>
    </row>
    <row r="164" spans="1:18" x14ac:dyDescent="0.25">
      <c r="A164" s="266">
        <v>500</v>
      </c>
      <c r="B164" s="13" t="s">
        <v>515</v>
      </c>
      <c r="C164" s="267">
        <v>10551</v>
      </c>
      <c r="D164" s="268">
        <v>6.9</v>
      </c>
      <c r="E164" s="14">
        <v>17032168.440000001</v>
      </c>
      <c r="F164" s="14">
        <v>246843020.86956525</v>
      </c>
      <c r="G164" s="269">
        <f>Tasaus[[#This Row],[Verotettava tulo (kunnallisvero), €]]*($D$11/100)</f>
        <v>18439173.658956524</v>
      </c>
      <c r="H164" s="14">
        <v>2392127.1426897408</v>
      </c>
      <c r="I164" s="15">
        <v>1488880.3293500002</v>
      </c>
      <c r="J164" s="15">
        <f>SUM(Tasaus[[#This Row],[Laskennallinen kunnallisvero, €]:[Laskennallinen kiinteistövero, €]])</f>
        <v>22320181.130996265</v>
      </c>
      <c r="K164" s="15">
        <f>Tasaus[[#This Row],[Laskennallinen verotulo yhteensä, €]]/Tasaus[[#This Row],[Asukasluku 31.12.2023]]</f>
        <v>2115.4564620411588</v>
      </c>
      <c r="L164" s="34">
        <f>$K$11-Tasaus[[#This Row],[Laskennallinen verotulo yhteensä, €/asukas (=tasausraja)]]</f>
        <v>90.503537958841207</v>
      </c>
      <c r="M164" s="369">
        <v>81.453184162957086</v>
      </c>
      <c r="N164" s="370">
        <v>859412.54610336025</v>
      </c>
      <c r="P164" s="116"/>
      <c r="Q164" s="117"/>
      <c r="R164" s="118"/>
    </row>
    <row r="165" spans="1:18" x14ac:dyDescent="0.25">
      <c r="A165" s="266">
        <v>503</v>
      </c>
      <c r="B165" s="13" t="s">
        <v>516</v>
      </c>
      <c r="C165" s="267">
        <v>7515</v>
      </c>
      <c r="D165" s="268">
        <v>9.1</v>
      </c>
      <c r="E165" s="14">
        <v>13812556.07</v>
      </c>
      <c r="F165" s="14">
        <v>151786330.43956044</v>
      </c>
      <c r="G165" s="269">
        <f>Tasaus[[#This Row],[Verotettava tulo (kunnallisvero), €]]*($D$11/100)</f>
        <v>11338438.883835165</v>
      </c>
      <c r="H165" s="14">
        <v>992955.12733407819</v>
      </c>
      <c r="I165" s="15">
        <v>1088506.5138999999</v>
      </c>
      <c r="J165" s="15">
        <f>SUM(Tasaus[[#This Row],[Laskennallinen kunnallisvero, €]:[Laskennallinen kiinteistövero, €]])</f>
        <v>13419900.525069244</v>
      </c>
      <c r="K165" s="15">
        <f>Tasaus[[#This Row],[Laskennallinen verotulo yhteensä, €]]/Tasaus[[#This Row],[Asukasluku 31.12.2023]]</f>
        <v>1785.7485728635056</v>
      </c>
      <c r="L165" s="34">
        <f>$K$11-Tasaus[[#This Row],[Laskennallinen verotulo yhteensä, €/asukas (=tasausraja)]]</f>
        <v>420.21142713649442</v>
      </c>
      <c r="M165" s="369">
        <v>378.19028442284497</v>
      </c>
      <c r="N165" s="370">
        <v>2842099.9874376799</v>
      </c>
      <c r="P165" s="116"/>
      <c r="Q165" s="117"/>
      <c r="R165" s="118"/>
    </row>
    <row r="166" spans="1:18" x14ac:dyDescent="0.25">
      <c r="A166" s="266">
        <v>504</v>
      </c>
      <c r="B166" s="13" t="s">
        <v>517</v>
      </c>
      <c r="C166" s="267">
        <v>1715</v>
      </c>
      <c r="D166" s="268">
        <v>9.9</v>
      </c>
      <c r="E166" s="14">
        <v>3182783.79</v>
      </c>
      <c r="F166" s="14">
        <v>32149331.212121211</v>
      </c>
      <c r="G166" s="269">
        <f>Tasaus[[#This Row],[Verotettava tulo (kunnallisvero), €]]*($D$11/100)</f>
        <v>2401555.0415454544</v>
      </c>
      <c r="H166" s="14">
        <v>339395.96744833409</v>
      </c>
      <c r="I166" s="15">
        <v>231226.82325000002</v>
      </c>
      <c r="J166" s="15">
        <f>SUM(Tasaus[[#This Row],[Laskennallinen kunnallisvero, €]:[Laskennallinen kiinteistövero, €]])</f>
        <v>2972177.8322437885</v>
      </c>
      <c r="K166" s="15">
        <f>Tasaus[[#This Row],[Laskennallinen verotulo yhteensä, €]]/Tasaus[[#This Row],[Asukasluku 31.12.2023]]</f>
        <v>1733.0482986844247</v>
      </c>
      <c r="L166" s="34">
        <f>$K$11-Tasaus[[#This Row],[Laskennallinen verotulo yhteensä, €/asukas (=tasausraja)]]</f>
        <v>472.91170131557533</v>
      </c>
      <c r="M166" s="369">
        <v>425.62053118401781</v>
      </c>
      <c r="N166" s="370">
        <v>729939.21098059055</v>
      </c>
      <c r="P166" s="116"/>
      <c r="Q166" s="117"/>
      <c r="R166" s="118"/>
    </row>
    <row r="167" spans="1:18" x14ac:dyDescent="0.25">
      <c r="A167" s="266">
        <v>505</v>
      </c>
      <c r="B167" s="13" t="s">
        <v>518</v>
      </c>
      <c r="C167" s="267">
        <v>20957</v>
      </c>
      <c r="D167" s="268">
        <v>8.3000000000000007</v>
      </c>
      <c r="E167" s="14">
        <v>39192987.659999996</v>
      </c>
      <c r="F167" s="14">
        <v>472204670.60240954</v>
      </c>
      <c r="G167" s="269">
        <f>Tasaus[[#This Row],[Verotettava tulo (kunnallisvero), €]]*($D$11/100)</f>
        <v>35273688.893999994</v>
      </c>
      <c r="H167" s="14">
        <v>3054918.0058316989</v>
      </c>
      <c r="I167" s="15">
        <v>4077232.0719499998</v>
      </c>
      <c r="J167" s="15">
        <f>SUM(Tasaus[[#This Row],[Laskennallinen kunnallisvero, €]:[Laskennallinen kiinteistövero, €]])</f>
        <v>42405838.971781686</v>
      </c>
      <c r="K167" s="15">
        <f>Tasaus[[#This Row],[Laskennallinen verotulo yhteensä, €]]/Tasaus[[#This Row],[Asukasluku 31.12.2023]]</f>
        <v>2023.4689589054581</v>
      </c>
      <c r="L167" s="34">
        <f>$K$11-Tasaus[[#This Row],[Laskennallinen verotulo yhteensä, €/asukas (=tasausraja)]]</f>
        <v>182.49104109454197</v>
      </c>
      <c r="M167" s="369">
        <v>164.24193698508779</v>
      </c>
      <c r="N167" s="370">
        <v>3442018.273396485</v>
      </c>
      <c r="P167" s="116"/>
      <c r="Q167" s="117"/>
      <c r="R167" s="118"/>
    </row>
    <row r="168" spans="1:18" x14ac:dyDescent="0.25">
      <c r="A168" s="266">
        <v>507</v>
      </c>
      <c r="B168" s="13" t="s">
        <v>519</v>
      </c>
      <c r="C168" s="267">
        <v>7099</v>
      </c>
      <c r="D168" s="268">
        <v>8.1</v>
      </c>
      <c r="E168" s="14">
        <v>10378121.890000001</v>
      </c>
      <c r="F168" s="14">
        <v>128124961.60493828</v>
      </c>
      <c r="G168" s="269">
        <f>Tasaus[[#This Row],[Verotettava tulo (kunnallisvero), €]]*($D$11/100)</f>
        <v>9570934.6318888906</v>
      </c>
      <c r="H168" s="14">
        <v>2403132.3501353525</v>
      </c>
      <c r="I168" s="15">
        <v>2157833.2933499999</v>
      </c>
      <c r="J168" s="15">
        <f>SUM(Tasaus[[#This Row],[Laskennallinen kunnallisvero, €]:[Laskennallinen kiinteistövero, €]])</f>
        <v>14131900.275374243</v>
      </c>
      <c r="K168" s="15">
        <f>Tasaus[[#This Row],[Laskennallinen verotulo yhteensä, €]]/Tasaus[[#This Row],[Asukasluku 31.12.2023]]</f>
        <v>1990.6888682031615</v>
      </c>
      <c r="L168" s="34">
        <f>$K$11-Tasaus[[#This Row],[Laskennallinen verotulo yhteensä, €/asukas (=tasausraja)]]</f>
        <v>215.27113179683852</v>
      </c>
      <c r="M168" s="369">
        <v>193.74401861715467</v>
      </c>
      <c r="N168" s="370">
        <v>1375388.7881631809</v>
      </c>
      <c r="P168" s="116"/>
      <c r="Q168" s="117"/>
      <c r="R168" s="118"/>
    </row>
    <row r="169" spans="1:18" x14ac:dyDescent="0.25">
      <c r="A169" s="266">
        <v>508</v>
      </c>
      <c r="B169" s="13" t="s">
        <v>520</v>
      </c>
      <c r="C169" s="267">
        <v>9271</v>
      </c>
      <c r="D169" s="268">
        <v>9.9</v>
      </c>
      <c r="E169" s="14">
        <v>17949572.25</v>
      </c>
      <c r="F169" s="14">
        <v>181308810.60606059</v>
      </c>
      <c r="G169" s="269">
        <f>Tasaus[[#This Row],[Verotettava tulo (kunnallisvero), €]]*($D$11/100)</f>
        <v>13543768.152272727</v>
      </c>
      <c r="H169" s="14">
        <v>5231978.0731400363</v>
      </c>
      <c r="I169" s="15">
        <v>1647098.07555</v>
      </c>
      <c r="J169" s="15">
        <f>SUM(Tasaus[[#This Row],[Laskennallinen kunnallisvero, €]:[Laskennallinen kiinteistövero, €]])</f>
        <v>20422844.300962765</v>
      </c>
      <c r="K169" s="15">
        <f>Tasaus[[#This Row],[Laskennallinen verotulo yhteensä, €]]/Tasaus[[#This Row],[Asukasluku 31.12.2023]]</f>
        <v>2202.8739403476179</v>
      </c>
      <c r="L169" s="34">
        <f>$K$11-Tasaus[[#This Row],[Laskennallinen verotulo yhteensä, €/asukas (=tasausraja)]]</f>
        <v>3.0860596523821187</v>
      </c>
      <c r="M169" s="369">
        <v>2.7774536871439071</v>
      </c>
      <c r="N169" s="370">
        <v>25749.773133511164</v>
      </c>
      <c r="P169" s="116"/>
      <c r="Q169" s="117"/>
      <c r="R169" s="118"/>
    </row>
    <row r="170" spans="1:18" x14ac:dyDescent="0.25">
      <c r="A170" s="266">
        <v>529</v>
      </c>
      <c r="B170" s="13" t="s">
        <v>521</v>
      </c>
      <c r="C170" s="267">
        <v>19999</v>
      </c>
      <c r="D170" s="268">
        <v>6.4</v>
      </c>
      <c r="E170" s="14">
        <v>34001105.5</v>
      </c>
      <c r="F170" s="14">
        <v>531267273.4375</v>
      </c>
      <c r="G170" s="269">
        <f>Tasaus[[#This Row],[Verotettava tulo (kunnallisvero), €]]*($D$11/100)</f>
        <v>39685665.325781249</v>
      </c>
      <c r="H170" s="14">
        <v>6024301.7489726767</v>
      </c>
      <c r="I170" s="15">
        <v>4505765.9836000009</v>
      </c>
      <c r="J170" s="15">
        <f>SUM(Tasaus[[#This Row],[Laskennallinen kunnallisvero, €]:[Laskennallinen kiinteistövero, €]])</f>
        <v>50215733.058353923</v>
      </c>
      <c r="K170" s="15">
        <f>Tasaus[[#This Row],[Laskennallinen verotulo yhteensä, €]]/Tasaus[[#This Row],[Asukasluku 31.12.2023]]</f>
        <v>2510.9121985276224</v>
      </c>
      <c r="L170" s="34">
        <f>$K$11-Tasaus[[#This Row],[Laskennallinen verotulo yhteensä, €/asukas (=tasausraja)]]</f>
        <v>-304.95219852762239</v>
      </c>
      <c r="M170" s="369">
        <v>-30.49521985276224</v>
      </c>
      <c r="N170" s="370">
        <v>-609873.901835392</v>
      </c>
      <c r="P170" s="116"/>
      <c r="Q170" s="117"/>
      <c r="R170" s="118"/>
    </row>
    <row r="171" spans="1:18" x14ac:dyDescent="0.25">
      <c r="A171" s="266">
        <v>531</v>
      </c>
      <c r="B171" s="13" t="s">
        <v>522</v>
      </c>
      <c r="C171" s="267">
        <v>4966</v>
      </c>
      <c r="D171" s="268">
        <v>9.1</v>
      </c>
      <c r="E171" s="14">
        <v>9205769.5999999996</v>
      </c>
      <c r="F171" s="14">
        <v>101162303.29670329</v>
      </c>
      <c r="G171" s="269">
        <f>Tasaus[[#This Row],[Verotettava tulo (kunnallisvero), €]]*($D$11/100)</f>
        <v>7556824.0562637364</v>
      </c>
      <c r="H171" s="14">
        <v>650088.53933261766</v>
      </c>
      <c r="I171" s="15">
        <v>634369.09105000005</v>
      </c>
      <c r="J171" s="15">
        <f>SUM(Tasaus[[#This Row],[Laskennallinen kunnallisvero, €]:[Laskennallinen kiinteistövero, €]])</f>
        <v>8841281.6866463553</v>
      </c>
      <c r="K171" s="15">
        <f>Tasaus[[#This Row],[Laskennallinen verotulo yhteensä, €]]/Tasaus[[#This Row],[Asukasluku 31.12.2023]]</f>
        <v>1780.3628043991855</v>
      </c>
      <c r="L171" s="34">
        <f>$K$11-Tasaus[[#This Row],[Laskennallinen verotulo yhteensä, €/asukas (=tasausraja)]]</f>
        <v>425.59719560081453</v>
      </c>
      <c r="M171" s="369">
        <v>383.03747604073311</v>
      </c>
      <c r="N171" s="370">
        <v>1902164.1060182806</v>
      </c>
      <c r="P171" s="116"/>
      <c r="Q171" s="117"/>
      <c r="R171" s="118"/>
    </row>
    <row r="172" spans="1:18" x14ac:dyDescent="0.25">
      <c r="A172" s="266">
        <v>535</v>
      </c>
      <c r="B172" s="13" t="s">
        <v>523</v>
      </c>
      <c r="C172" s="267">
        <v>10454</v>
      </c>
      <c r="D172" s="268">
        <v>9.9</v>
      </c>
      <c r="E172" s="14">
        <v>17116786.43</v>
      </c>
      <c r="F172" s="14">
        <v>172896832.62626261</v>
      </c>
      <c r="G172" s="269">
        <f>Tasaus[[#This Row],[Verotettava tulo (kunnallisvero), €]]*($D$11/100)</f>
        <v>12915393.397181816</v>
      </c>
      <c r="H172" s="14">
        <v>1430312.4505860361</v>
      </c>
      <c r="I172" s="15">
        <v>1403525.42295</v>
      </c>
      <c r="J172" s="15">
        <f>SUM(Tasaus[[#This Row],[Laskennallinen kunnallisvero, €]:[Laskennallinen kiinteistövero, €]])</f>
        <v>15749231.270717852</v>
      </c>
      <c r="K172" s="15">
        <f>Tasaus[[#This Row],[Laskennallinen verotulo yhteensä, €]]/Tasaus[[#This Row],[Asukasluku 31.12.2023]]</f>
        <v>1506.5268099022242</v>
      </c>
      <c r="L172" s="34">
        <f>$K$11-Tasaus[[#This Row],[Laskennallinen verotulo yhteensä, €/asukas (=tasausraja)]]</f>
        <v>699.43319009777588</v>
      </c>
      <c r="M172" s="369">
        <v>629.48987108799827</v>
      </c>
      <c r="N172" s="370">
        <v>6580687.112353934</v>
      </c>
      <c r="P172" s="116"/>
      <c r="Q172" s="117"/>
      <c r="R172" s="118"/>
    </row>
    <row r="173" spans="1:18" x14ac:dyDescent="0.25">
      <c r="A173" s="266">
        <v>536</v>
      </c>
      <c r="B173" s="13" t="s">
        <v>524</v>
      </c>
      <c r="C173" s="267">
        <v>35647</v>
      </c>
      <c r="D173" s="268">
        <v>8.4</v>
      </c>
      <c r="E173" s="14">
        <v>68572145.879999995</v>
      </c>
      <c r="F173" s="14">
        <v>816335070</v>
      </c>
      <c r="G173" s="269">
        <f>Tasaus[[#This Row],[Verotettava tulo (kunnallisvero), €]]*($D$11/100)</f>
        <v>60980229.729000002</v>
      </c>
      <c r="H173" s="14">
        <v>4942969.2576819425</v>
      </c>
      <c r="I173" s="15">
        <v>5540255.5380500006</v>
      </c>
      <c r="J173" s="15">
        <f>SUM(Tasaus[[#This Row],[Laskennallinen kunnallisvero, €]:[Laskennallinen kiinteistövero, €]])</f>
        <v>71463454.524731949</v>
      </c>
      <c r="K173" s="15">
        <f>Tasaus[[#This Row],[Laskennallinen verotulo yhteensä, €]]/Tasaus[[#This Row],[Asukasluku 31.12.2023]]</f>
        <v>2004.7536826305707</v>
      </c>
      <c r="L173" s="34">
        <f>$K$11-Tasaus[[#This Row],[Laskennallinen verotulo yhteensä, €/asukas (=tasausraja)]]</f>
        <v>201.20631736942937</v>
      </c>
      <c r="M173" s="369">
        <v>181.08568563248645</v>
      </c>
      <c r="N173" s="370">
        <v>6455161.4357412439</v>
      </c>
      <c r="P173" s="116"/>
      <c r="Q173" s="117"/>
      <c r="R173" s="118"/>
    </row>
    <row r="174" spans="1:18" x14ac:dyDescent="0.25">
      <c r="A174" s="266">
        <v>538</v>
      </c>
      <c r="B174" s="13" t="s">
        <v>525</v>
      </c>
      <c r="C174" s="267">
        <v>4695</v>
      </c>
      <c r="D174" s="268">
        <v>9.1</v>
      </c>
      <c r="E174" s="14">
        <v>9305153.0800000001</v>
      </c>
      <c r="F174" s="14">
        <v>102254429.45054945</v>
      </c>
      <c r="G174" s="269">
        <f>Tasaus[[#This Row],[Verotettava tulo (kunnallisvero), €]]*($D$11/100)</f>
        <v>7638405.8799560443</v>
      </c>
      <c r="H174" s="14">
        <v>262416.13612965494</v>
      </c>
      <c r="I174" s="15">
        <v>533120.40550000011</v>
      </c>
      <c r="J174" s="15">
        <f>SUM(Tasaus[[#This Row],[Laskennallinen kunnallisvero, €]:[Laskennallinen kiinteistövero, €]])</f>
        <v>8433942.4215856995</v>
      </c>
      <c r="K174" s="15">
        <f>Tasaus[[#This Row],[Laskennallinen verotulo yhteensä, €]]/Tasaus[[#This Row],[Asukasluku 31.12.2023]]</f>
        <v>1796.3668629575504</v>
      </c>
      <c r="L174" s="34">
        <f>$K$11-Tasaus[[#This Row],[Laskennallinen verotulo yhteensä, €/asukas (=tasausraja)]]</f>
        <v>409.5931370424496</v>
      </c>
      <c r="M174" s="369">
        <v>368.63382333820465</v>
      </c>
      <c r="N174" s="370">
        <v>1730735.8005728708</v>
      </c>
      <c r="P174" s="116"/>
      <c r="Q174" s="117"/>
      <c r="R174" s="118"/>
    </row>
    <row r="175" spans="1:18" x14ac:dyDescent="0.25">
      <c r="A175" s="266">
        <v>541</v>
      </c>
      <c r="B175" s="13" t="s">
        <v>526</v>
      </c>
      <c r="C175" s="267">
        <v>9130</v>
      </c>
      <c r="D175" s="268">
        <v>8.9</v>
      </c>
      <c r="E175" s="14">
        <v>13284545.35</v>
      </c>
      <c r="F175" s="14">
        <v>149264554.49438202</v>
      </c>
      <c r="G175" s="269">
        <f>Tasaus[[#This Row],[Verotettava tulo (kunnallisvero), €]]*($D$11/100)</f>
        <v>11150062.220730338</v>
      </c>
      <c r="H175" s="14">
        <v>2757429.8066899404</v>
      </c>
      <c r="I175" s="15">
        <v>1310338.4571500001</v>
      </c>
      <c r="J175" s="15">
        <f>SUM(Tasaus[[#This Row],[Laskennallinen kunnallisvero, €]:[Laskennallinen kiinteistövero, €]])</f>
        <v>15217830.48457028</v>
      </c>
      <c r="K175" s="15">
        <f>Tasaus[[#This Row],[Laskennallinen verotulo yhteensä, €]]/Tasaus[[#This Row],[Asukasluku 31.12.2023]]</f>
        <v>1666.7941385071501</v>
      </c>
      <c r="L175" s="34">
        <f>$K$11-Tasaus[[#This Row],[Laskennallinen verotulo yhteensä, €/asukas (=tasausraja)]]</f>
        <v>539.1658614928499</v>
      </c>
      <c r="M175" s="369">
        <v>485.24927534356493</v>
      </c>
      <c r="N175" s="370">
        <v>4430325.883886748</v>
      </c>
      <c r="P175" s="116"/>
      <c r="Q175" s="117"/>
      <c r="R175" s="118"/>
    </row>
    <row r="176" spans="1:18" x14ac:dyDescent="0.25">
      <c r="A176" s="266">
        <v>543</v>
      </c>
      <c r="B176" s="13" t="s">
        <v>527</v>
      </c>
      <c r="C176" s="267">
        <v>44785</v>
      </c>
      <c r="D176" s="268">
        <v>7.5</v>
      </c>
      <c r="E176" s="14">
        <v>86893040.730000004</v>
      </c>
      <c r="F176" s="14">
        <v>1158573876.4000001</v>
      </c>
      <c r="G176" s="269">
        <f>Tasaus[[#This Row],[Verotettava tulo (kunnallisvero), €]]*($D$11/100)</f>
        <v>86545468.567080006</v>
      </c>
      <c r="H176" s="14">
        <v>6668139.3854218163</v>
      </c>
      <c r="I176" s="15">
        <v>7447783.9399500005</v>
      </c>
      <c r="J176" s="15">
        <f>SUM(Tasaus[[#This Row],[Laskennallinen kunnallisvero, €]:[Laskennallinen kiinteistövero, €]])</f>
        <v>100661391.89245182</v>
      </c>
      <c r="K176" s="15">
        <f>Tasaus[[#This Row],[Laskennallinen verotulo yhteensä, €]]/Tasaus[[#This Row],[Asukasluku 31.12.2023]]</f>
        <v>2247.6586333024857</v>
      </c>
      <c r="L176" s="34">
        <f>$K$11-Tasaus[[#This Row],[Laskennallinen verotulo yhteensä, €/asukas (=tasausraja)]]</f>
        <v>-41.698633302485632</v>
      </c>
      <c r="M176" s="369">
        <v>-4.169863330248563</v>
      </c>
      <c r="N176" s="370">
        <v>-186747.3292451819</v>
      </c>
      <c r="P176" s="116"/>
      <c r="Q176" s="117"/>
      <c r="R176" s="118"/>
    </row>
    <row r="177" spans="1:18" x14ac:dyDescent="0.25">
      <c r="A177" s="266">
        <v>545</v>
      </c>
      <c r="B177" s="13" t="s">
        <v>528</v>
      </c>
      <c r="C177" s="267">
        <v>9621</v>
      </c>
      <c r="D177" s="268">
        <v>8.4</v>
      </c>
      <c r="E177" s="14">
        <v>14159009.42</v>
      </c>
      <c r="F177" s="14">
        <v>168559635.95238096</v>
      </c>
      <c r="G177" s="269">
        <f>Tasaus[[#This Row],[Verotettava tulo (kunnallisvero), €]]*($D$11/100)</f>
        <v>12591404.805642858</v>
      </c>
      <c r="H177" s="14">
        <v>2452626.9706888199</v>
      </c>
      <c r="I177" s="15">
        <v>2158195.8510000003</v>
      </c>
      <c r="J177" s="15">
        <f>SUM(Tasaus[[#This Row],[Laskennallinen kunnallisvero, €]:[Laskennallinen kiinteistövero, €]])</f>
        <v>17202227.627331678</v>
      </c>
      <c r="K177" s="15">
        <f>Tasaus[[#This Row],[Laskennallinen verotulo yhteensä, €]]/Tasaus[[#This Row],[Asukasluku 31.12.2023]]</f>
        <v>1787.9874885491818</v>
      </c>
      <c r="L177" s="34">
        <f>$K$11-Tasaus[[#This Row],[Laskennallinen verotulo yhteensä, €/asukas (=tasausraja)]]</f>
        <v>417.97251145081827</v>
      </c>
      <c r="M177" s="369">
        <v>376.17526030573646</v>
      </c>
      <c r="N177" s="370">
        <v>3619182.1794014904</v>
      </c>
      <c r="P177" s="116"/>
      <c r="Q177" s="117"/>
      <c r="R177" s="118"/>
    </row>
    <row r="178" spans="1:18" x14ac:dyDescent="0.25">
      <c r="A178" s="266">
        <v>560</v>
      </c>
      <c r="B178" s="13" t="s">
        <v>529</v>
      </c>
      <c r="C178" s="267">
        <v>15669</v>
      </c>
      <c r="D178" s="268">
        <v>8.6999999999999993</v>
      </c>
      <c r="E178" s="14">
        <v>26714568.739999998</v>
      </c>
      <c r="F178" s="14">
        <v>307064008.50574714</v>
      </c>
      <c r="G178" s="269">
        <f>Tasaus[[#This Row],[Verotettava tulo (kunnallisvero), €]]*($D$11/100)</f>
        <v>22937681.435379311</v>
      </c>
      <c r="H178" s="14">
        <v>2166138.1158920191</v>
      </c>
      <c r="I178" s="15">
        <v>2380288.6873499998</v>
      </c>
      <c r="J178" s="15">
        <f>SUM(Tasaus[[#This Row],[Laskennallinen kunnallisvero, €]:[Laskennallinen kiinteistövero, €]])</f>
        <v>27484108.238621332</v>
      </c>
      <c r="K178" s="15">
        <f>Tasaus[[#This Row],[Laskennallinen verotulo yhteensä, €]]/Tasaus[[#This Row],[Asukasluku 31.12.2023]]</f>
        <v>1754.043540661263</v>
      </c>
      <c r="L178" s="34">
        <f>$K$11-Tasaus[[#This Row],[Laskennallinen verotulo yhteensä, €/asukas (=tasausraja)]]</f>
        <v>451.91645933873701</v>
      </c>
      <c r="M178" s="369">
        <v>406.72481340486331</v>
      </c>
      <c r="N178" s="370">
        <v>6372971.1012408035</v>
      </c>
      <c r="P178" s="116"/>
      <c r="Q178" s="117"/>
      <c r="R178" s="118"/>
    </row>
    <row r="179" spans="1:18" x14ac:dyDescent="0.25">
      <c r="A179" s="266">
        <v>561</v>
      </c>
      <c r="B179" s="13" t="s">
        <v>530</v>
      </c>
      <c r="C179" s="267">
        <v>1315</v>
      </c>
      <c r="D179" s="268">
        <v>8.4</v>
      </c>
      <c r="E179" s="14">
        <v>1968193.38</v>
      </c>
      <c r="F179" s="14">
        <v>23430873.571428571</v>
      </c>
      <c r="G179" s="269">
        <f>Tasaus[[#This Row],[Verotettava tulo (kunnallisvero), €]]*($D$11/100)</f>
        <v>1750286.2557857144</v>
      </c>
      <c r="H179" s="14">
        <v>348844.43791160226</v>
      </c>
      <c r="I179" s="15">
        <v>269306.65150000004</v>
      </c>
      <c r="J179" s="15">
        <f>SUM(Tasaus[[#This Row],[Laskennallinen kunnallisvero, €]:[Laskennallinen kiinteistövero, €]])</f>
        <v>2368437.3451973167</v>
      </c>
      <c r="K179" s="15">
        <f>Tasaus[[#This Row],[Laskennallinen verotulo yhteensä, €]]/Tasaus[[#This Row],[Asukasluku 31.12.2023]]</f>
        <v>1801.0930381728645</v>
      </c>
      <c r="L179" s="34">
        <f>$K$11-Tasaus[[#This Row],[Laskennallinen verotulo yhteensä, €/asukas (=tasausraja)]]</f>
        <v>404.86696182713558</v>
      </c>
      <c r="M179" s="369">
        <v>364.38026564442202</v>
      </c>
      <c r="N179" s="370">
        <v>479160.04932241497</v>
      </c>
      <c r="P179" s="116"/>
      <c r="Q179" s="117"/>
      <c r="R179" s="118"/>
    </row>
    <row r="180" spans="1:18" x14ac:dyDescent="0.25">
      <c r="A180" s="266">
        <v>562</v>
      </c>
      <c r="B180" s="13" t="s">
        <v>180</v>
      </c>
      <c r="C180" s="267">
        <v>8839</v>
      </c>
      <c r="D180" s="268">
        <v>9.4</v>
      </c>
      <c r="E180" s="14">
        <v>16182799.960000001</v>
      </c>
      <c r="F180" s="14">
        <v>172157446.38297871</v>
      </c>
      <c r="G180" s="269">
        <f>Tasaus[[#This Row],[Verotettava tulo (kunnallisvero), €]]*($D$11/100)</f>
        <v>12860161.24480851</v>
      </c>
      <c r="H180" s="14">
        <v>1422830.2965651175</v>
      </c>
      <c r="I180" s="15">
        <v>1588965.5885500002</v>
      </c>
      <c r="J180" s="15">
        <f>SUM(Tasaus[[#This Row],[Laskennallinen kunnallisvero, €]:[Laskennallinen kiinteistövero, €]])</f>
        <v>15871957.129923627</v>
      </c>
      <c r="K180" s="15">
        <f>Tasaus[[#This Row],[Laskennallinen verotulo yhteensä, €]]/Tasaus[[#This Row],[Asukasluku 31.12.2023]]</f>
        <v>1795.6733940404602</v>
      </c>
      <c r="L180" s="34">
        <f>$K$11-Tasaus[[#This Row],[Laskennallinen verotulo yhteensä, €/asukas (=tasausraja)]]</f>
        <v>410.28660595953988</v>
      </c>
      <c r="M180" s="369">
        <v>369.25794536358592</v>
      </c>
      <c r="N180" s="370">
        <v>3263870.9790687361</v>
      </c>
      <c r="P180" s="116"/>
      <c r="Q180" s="117"/>
      <c r="R180" s="118"/>
    </row>
    <row r="181" spans="1:18" x14ac:dyDescent="0.25">
      <c r="A181" s="266">
        <v>563</v>
      </c>
      <c r="B181" s="13" t="s">
        <v>531</v>
      </c>
      <c r="C181" s="267">
        <v>6978</v>
      </c>
      <c r="D181" s="268">
        <v>10</v>
      </c>
      <c r="E181" s="14">
        <v>12363781.359999999</v>
      </c>
      <c r="F181" s="14">
        <v>123637813.59999999</v>
      </c>
      <c r="G181" s="269">
        <f>Tasaus[[#This Row],[Verotettava tulo (kunnallisvero), €]]*($D$11/100)</f>
        <v>9235744.6759200003</v>
      </c>
      <c r="H181" s="14">
        <v>1520892.8327343212</v>
      </c>
      <c r="I181" s="15">
        <v>1061337.1338</v>
      </c>
      <c r="J181" s="15">
        <f>SUM(Tasaus[[#This Row],[Laskennallinen kunnallisvero, €]:[Laskennallinen kiinteistövero, €]])</f>
        <v>11817974.642454322</v>
      </c>
      <c r="K181" s="15">
        <f>Tasaus[[#This Row],[Laskennallinen verotulo yhteensä, €]]/Tasaus[[#This Row],[Asukasluku 31.12.2023]]</f>
        <v>1693.604849878808</v>
      </c>
      <c r="L181" s="34">
        <f>$K$11-Tasaus[[#This Row],[Laskennallinen verotulo yhteensä, €/asukas (=tasausraja)]]</f>
        <v>512.35515012119208</v>
      </c>
      <c r="M181" s="369">
        <v>461.11963510907287</v>
      </c>
      <c r="N181" s="370">
        <v>3217692.8137911106</v>
      </c>
      <c r="P181" s="116"/>
      <c r="Q181" s="117"/>
      <c r="R181" s="118"/>
    </row>
    <row r="182" spans="1:18" x14ac:dyDescent="0.25">
      <c r="A182" s="266">
        <v>564</v>
      </c>
      <c r="B182" s="13" t="s">
        <v>532</v>
      </c>
      <c r="C182" s="267">
        <v>214633</v>
      </c>
      <c r="D182" s="268">
        <v>7.9</v>
      </c>
      <c r="E182" s="14">
        <v>373404929.42000002</v>
      </c>
      <c r="F182" s="14">
        <v>4726644676.2025318</v>
      </c>
      <c r="G182" s="269">
        <f>Tasaus[[#This Row],[Verotettava tulo (kunnallisvero), €]]*($D$11/100)</f>
        <v>353080357.31232911</v>
      </c>
      <c r="H182" s="14">
        <v>40417770.663947247</v>
      </c>
      <c r="I182" s="15">
        <v>36652113.878200002</v>
      </c>
      <c r="J182" s="15">
        <f>SUM(Tasaus[[#This Row],[Laskennallinen kunnallisvero, €]:[Laskennallinen kiinteistövero, €]])</f>
        <v>430150241.85447633</v>
      </c>
      <c r="K182" s="15">
        <f>Tasaus[[#This Row],[Laskennallinen verotulo yhteensä, €]]/Tasaus[[#This Row],[Asukasluku 31.12.2023]]</f>
        <v>2004.1197851890265</v>
      </c>
      <c r="L182" s="34">
        <f>$K$11-Tasaus[[#This Row],[Laskennallinen verotulo yhteensä, €/asukas (=tasausraja)]]</f>
        <v>201.84021481097352</v>
      </c>
      <c r="M182" s="369">
        <v>181.65619332987617</v>
      </c>
      <c r="N182" s="370">
        <v>38989413.742971316</v>
      </c>
      <c r="P182" s="116"/>
      <c r="Q182" s="117"/>
      <c r="R182" s="118"/>
    </row>
    <row r="183" spans="1:18" x14ac:dyDescent="0.25">
      <c r="A183" s="266">
        <v>576</v>
      </c>
      <c r="B183" s="13" t="s">
        <v>533</v>
      </c>
      <c r="C183" s="267">
        <v>2726</v>
      </c>
      <c r="D183" s="268">
        <v>8.4</v>
      </c>
      <c r="E183" s="14">
        <v>3898517.57</v>
      </c>
      <c r="F183" s="14">
        <v>46410923.452380948</v>
      </c>
      <c r="G183" s="269">
        <f>Tasaus[[#This Row],[Verotettava tulo (kunnallisvero), €]]*($D$11/100)</f>
        <v>3466895.9818928568</v>
      </c>
      <c r="H183" s="14">
        <v>759004.51239906368</v>
      </c>
      <c r="I183" s="15">
        <v>901897.76570000011</v>
      </c>
      <c r="J183" s="15">
        <f>SUM(Tasaus[[#This Row],[Laskennallinen kunnallisvero, €]:[Laskennallinen kiinteistövero, €]])</f>
        <v>5127798.2599919206</v>
      </c>
      <c r="K183" s="15">
        <f>Tasaus[[#This Row],[Laskennallinen verotulo yhteensä, €]]/Tasaus[[#This Row],[Asukasluku 31.12.2023]]</f>
        <v>1881.0705282435513</v>
      </c>
      <c r="L183" s="34">
        <f>$K$11-Tasaus[[#This Row],[Laskennallinen verotulo yhteensä, €/asukas (=tasausraja)]]</f>
        <v>324.88947175644876</v>
      </c>
      <c r="M183" s="369">
        <v>292.4005245808039</v>
      </c>
      <c r="N183" s="370">
        <v>797083.83000727149</v>
      </c>
      <c r="P183" s="116"/>
      <c r="Q183" s="117"/>
      <c r="R183" s="118"/>
    </row>
    <row r="184" spans="1:18" x14ac:dyDescent="0.25">
      <c r="A184" s="266">
        <v>577</v>
      </c>
      <c r="B184" s="13" t="s">
        <v>534</v>
      </c>
      <c r="C184" s="267">
        <v>11236</v>
      </c>
      <c r="D184" s="268">
        <v>8.1999999999999993</v>
      </c>
      <c r="E184" s="14">
        <v>20799640.100000001</v>
      </c>
      <c r="F184" s="14">
        <v>253654147.56097567</v>
      </c>
      <c r="G184" s="269">
        <f>Tasaus[[#This Row],[Verotettava tulo (kunnallisvero), €]]*($D$11/100)</f>
        <v>18947964.822804883</v>
      </c>
      <c r="H184" s="14">
        <v>1162396.2234909984</v>
      </c>
      <c r="I184" s="15">
        <v>1490288.5501000003</v>
      </c>
      <c r="J184" s="15">
        <f>SUM(Tasaus[[#This Row],[Laskennallinen kunnallisvero, €]:[Laskennallinen kiinteistövero, €]])</f>
        <v>21600649.59639588</v>
      </c>
      <c r="K184" s="15">
        <f>Tasaus[[#This Row],[Laskennallinen verotulo yhteensä, €]]/Tasaus[[#This Row],[Asukasluku 31.12.2023]]</f>
        <v>1922.4501242787362</v>
      </c>
      <c r="L184" s="34">
        <f>$K$11-Tasaus[[#This Row],[Laskennallinen verotulo yhteensä, €/asukas (=tasausraja)]]</f>
        <v>283.50987572126382</v>
      </c>
      <c r="M184" s="369">
        <v>255.15888814913745</v>
      </c>
      <c r="N184" s="370">
        <v>2866965.2672437085</v>
      </c>
      <c r="P184" s="116"/>
      <c r="Q184" s="117"/>
      <c r="R184" s="118"/>
    </row>
    <row r="185" spans="1:18" x14ac:dyDescent="0.25">
      <c r="A185" s="266">
        <v>578</v>
      </c>
      <c r="B185" s="13" t="s">
        <v>535</v>
      </c>
      <c r="C185" s="267">
        <v>3037</v>
      </c>
      <c r="D185" s="268">
        <v>9.4</v>
      </c>
      <c r="E185" s="14">
        <v>4865527.8099999996</v>
      </c>
      <c r="F185" s="14">
        <v>51760934.14893616</v>
      </c>
      <c r="G185" s="269">
        <f>Tasaus[[#This Row],[Verotettava tulo (kunnallisvero), €]]*($D$11/100)</f>
        <v>3866541.7809255314</v>
      </c>
      <c r="H185" s="14">
        <v>401457.3904274425</v>
      </c>
      <c r="I185" s="15">
        <v>538017.84199999995</v>
      </c>
      <c r="J185" s="15">
        <f>SUM(Tasaus[[#This Row],[Laskennallinen kunnallisvero, €]:[Laskennallinen kiinteistövero, €]])</f>
        <v>4806017.0133529743</v>
      </c>
      <c r="K185" s="15">
        <f>Tasaus[[#This Row],[Laskennallinen verotulo yhteensä, €]]/Tasaus[[#This Row],[Asukasluku 31.12.2023]]</f>
        <v>1582.4883152298237</v>
      </c>
      <c r="L185" s="34">
        <f>$K$11-Tasaus[[#This Row],[Laskennallinen verotulo yhteensä, €/asukas (=tasausraja)]]</f>
        <v>623.47168477017635</v>
      </c>
      <c r="M185" s="369">
        <v>561.12451629315876</v>
      </c>
      <c r="N185" s="370">
        <v>1704135.1559823232</v>
      </c>
      <c r="P185" s="116"/>
      <c r="Q185" s="117"/>
      <c r="R185" s="118"/>
    </row>
    <row r="186" spans="1:18" x14ac:dyDescent="0.25">
      <c r="A186" s="266">
        <v>580</v>
      </c>
      <c r="B186" s="13" t="s">
        <v>536</v>
      </c>
      <c r="C186" s="267">
        <v>4366</v>
      </c>
      <c r="D186" s="268">
        <v>9.5</v>
      </c>
      <c r="E186" s="14">
        <v>7089427.0800000001</v>
      </c>
      <c r="F186" s="14">
        <v>74625548.210526317</v>
      </c>
      <c r="G186" s="269">
        <f>Tasaus[[#This Row],[Verotettava tulo (kunnallisvero), €]]*($D$11/100)</f>
        <v>5574528.4513263162</v>
      </c>
      <c r="H186" s="14">
        <v>948665.76754165441</v>
      </c>
      <c r="I186" s="15">
        <v>798411.3912500001</v>
      </c>
      <c r="J186" s="15">
        <f>SUM(Tasaus[[#This Row],[Laskennallinen kunnallisvero, €]:[Laskennallinen kiinteistövero, €]])</f>
        <v>7321605.610117971</v>
      </c>
      <c r="K186" s="15">
        <f>Tasaus[[#This Row],[Laskennallinen verotulo yhteensä, €]]/Tasaus[[#This Row],[Asukasluku 31.12.2023]]</f>
        <v>1676.959599202467</v>
      </c>
      <c r="L186" s="34">
        <f>$K$11-Tasaus[[#This Row],[Laskennallinen verotulo yhteensä, €/asukas (=tasausraja)]]</f>
        <v>529.00040079753308</v>
      </c>
      <c r="M186" s="369">
        <v>476.10036071777978</v>
      </c>
      <c r="N186" s="370">
        <v>2078654.1748938265</v>
      </c>
      <c r="P186" s="116"/>
      <c r="Q186" s="117"/>
      <c r="R186" s="118"/>
    </row>
    <row r="187" spans="1:18" x14ac:dyDescent="0.25">
      <c r="A187" s="266">
        <v>581</v>
      </c>
      <c r="B187" s="13" t="s">
        <v>537</v>
      </c>
      <c r="C187" s="267">
        <v>6123</v>
      </c>
      <c r="D187" s="268">
        <v>9.4</v>
      </c>
      <c r="E187" s="14">
        <v>10055287.449999999</v>
      </c>
      <c r="F187" s="14">
        <v>106971143.08510637</v>
      </c>
      <c r="G187" s="269">
        <f>Tasaus[[#This Row],[Verotettava tulo (kunnallisvero), €]]*($D$11/100)</f>
        <v>7990744.3884574464</v>
      </c>
      <c r="H187" s="14">
        <v>1896148.8639227205</v>
      </c>
      <c r="I187" s="15">
        <v>1129783.108</v>
      </c>
      <c r="J187" s="15">
        <f>SUM(Tasaus[[#This Row],[Laskennallinen kunnallisvero, €]:[Laskennallinen kiinteistövero, €]])</f>
        <v>11016676.360380165</v>
      </c>
      <c r="K187" s="15">
        <f>Tasaus[[#This Row],[Laskennallinen verotulo yhteensä, €]]/Tasaus[[#This Row],[Asukasluku 31.12.2023]]</f>
        <v>1799.2285416266807</v>
      </c>
      <c r="L187" s="34">
        <f>$K$11-Tasaus[[#This Row],[Laskennallinen verotulo yhteensä, €/asukas (=tasausraja)]]</f>
        <v>406.73145837331936</v>
      </c>
      <c r="M187" s="369">
        <v>366.05831253598745</v>
      </c>
      <c r="N187" s="370">
        <v>2241375.0476578511</v>
      </c>
      <c r="P187" s="116"/>
      <c r="Q187" s="117"/>
      <c r="R187" s="118"/>
    </row>
    <row r="188" spans="1:18" x14ac:dyDescent="0.25">
      <c r="A188" s="266">
        <v>583</v>
      </c>
      <c r="B188" s="13" t="s">
        <v>538</v>
      </c>
      <c r="C188" s="267">
        <v>912</v>
      </c>
      <c r="D188" s="268">
        <v>9.1</v>
      </c>
      <c r="E188" s="14">
        <v>1636777.28</v>
      </c>
      <c r="F188" s="14">
        <v>17986563.516483516</v>
      </c>
      <c r="G188" s="269">
        <f>Tasaus[[#This Row],[Verotettava tulo (kunnallisvero), €]]*($D$11/100)</f>
        <v>1343596.2946813186</v>
      </c>
      <c r="H188" s="14">
        <v>237551.73135699346</v>
      </c>
      <c r="I188" s="15">
        <v>529222.22505000012</v>
      </c>
      <c r="J188" s="15">
        <f>SUM(Tasaus[[#This Row],[Laskennallinen kunnallisvero, €]:[Laskennallinen kiinteistövero, €]])</f>
        <v>2110370.2510883124</v>
      </c>
      <c r="K188" s="15">
        <f>Tasaus[[#This Row],[Laskennallinen verotulo yhteensä, €]]/Tasaus[[#This Row],[Asukasluku 31.12.2023]]</f>
        <v>2314.0024682985882</v>
      </c>
      <c r="L188" s="34">
        <f>$K$11-Tasaus[[#This Row],[Laskennallinen verotulo yhteensä, €/asukas (=tasausraja)]]</f>
        <v>-108.04246829858812</v>
      </c>
      <c r="M188" s="369">
        <v>-10.804246829858812</v>
      </c>
      <c r="N188" s="370">
        <v>-9853.4731088312365</v>
      </c>
      <c r="P188" s="116"/>
      <c r="Q188" s="117"/>
      <c r="R188" s="118"/>
    </row>
    <row r="189" spans="1:18" x14ac:dyDescent="0.25">
      <c r="A189" s="266">
        <v>584</v>
      </c>
      <c r="B189" s="13" t="s">
        <v>539</v>
      </c>
      <c r="C189" s="267">
        <v>2578</v>
      </c>
      <c r="D189" s="268">
        <v>9.3000000000000007</v>
      </c>
      <c r="E189" s="14">
        <v>3424885.31</v>
      </c>
      <c r="F189" s="14">
        <v>36826723.763440855</v>
      </c>
      <c r="G189" s="269">
        <f>Tasaus[[#This Row],[Verotettava tulo (kunnallisvero), €]]*($D$11/100)</f>
        <v>2750956.2651290321</v>
      </c>
      <c r="H189" s="14">
        <v>603733.86045536457</v>
      </c>
      <c r="I189" s="15">
        <v>317464.99719999998</v>
      </c>
      <c r="J189" s="15">
        <f>SUM(Tasaus[[#This Row],[Laskennallinen kunnallisvero, €]:[Laskennallinen kiinteistövero, €]])</f>
        <v>3672155.1227843966</v>
      </c>
      <c r="K189" s="15">
        <f>Tasaus[[#This Row],[Laskennallinen verotulo yhteensä, €]]/Tasaus[[#This Row],[Asukasluku 31.12.2023]]</f>
        <v>1424.4201407231949</v>
      </c>
      <c r="L189" s="34">
        <f>$K$11-Tasaus[[#This Row],[Laskennallinen verotulo yhteensä, €/asukas (=tasausraja)]]</f>
        <v>781.53985927680515</v>
      </c>
      <c r="M189" s="369">
        <v>703.38587334912461</v>
      </c>
      <c r="N189" s="370">
        <v>1813328.7814940433</v>
      </c>
      <c r="P189" s="116"/>
      <c r="Q189" s="117"/>
      <c r="R189" s="118"/>
    </row>
    <row r="190" spans="1:18" x14ac:dyDescent="0.25">
      <c r="A190" s="266">
        <v>592</v>
      </c>
      <c r="B190" s="13" t="s">
        <v>540</v>
      </c>
      <c r="C190" s="267">
        <v>3596</v>
      </c>
      <c r="D190" s="268">
        <v>9.9</v>
      </c>
      <c r="E190" s="14">
        <v>6523995.9299999997</v>
      </c>
      <c r="F190" s="14">
        <v>65898948.787878789</v>
      </c>
      <c r="G190" s="269">
        <f>Tasaus[[#This Row],[Verotettava tulo (kunnallisvero), €]]*($D$11/100)</f>
        <v>4922651.4744545454</v>
      </c>
      <c r="H190" s="14">
        <v>540665.65933530196</v>
      </c>
      <c r="I190" s="15">
        <v>520518.09785000008</v>
      </c>
      <c r="J190" s="15">
        <f>SUM(Tasaus[[#This Row],[Laskennallinen kunnallisvero, €]:[Laskennallinen kiinteistövero, €]])</f>
        <v>5983835.2316398481</v>
      </c>
      <c r="K190" s="15">
        <f>Tasaus[[#This Row],[Laskennallinen verotulo yhteensä, €]]/Tasaus[[#This Row],[Asukasluku 31.12.2023]]</f>
        <v>1664.0253703114149</v>
      </c>
      <c r="L190" s="34">
        <f>$K$11-Tasaus[[#This Row],[Laskennallinen verotulo yhteensä, €/asukas (=tasausraja)]]</f>
        <v>541.93462968858512</v>
      </c>
      <c r="M190" s="369">
        <v>487.74116671972661</v>
      </c>
      <c r="N190" s="370">
        <v>1753917.2355241368</v>
      </c>
      <c r="P190" s="116"/>
      <c r="Q190" s="117"/>
      <c r="R190" s="118"/>
    </row>
    <row r="191" spans="1:18" x14ac:dyDescent="0.25">
      <c r="A191" s="266">
        <v>593</v>
      </c>
      <c r="B191" s="13" t="s">
        <v>541</v>
      </c>
      <c r="C191" s="267">
        <v>17050</v>
      </c>
      <c r="D191" s="268">
        <v>9.4</v>
      </c>
      <c r="E191" s="14">
        <v>30484539.449999999</v>
      </c>
      <c r="F191" s="14">
        <v>324303611.17021275</v>
      </c>
      <c r="G191" s="269">
        <f>Tasaus[[#This Row],[Verotettava tulo (kunnallisvero), €]]*($D$11/100)</f>
        <v>24225479.754414894</v>
      </c>
      <c r="H191" s="14">
        <v>3104536.7566018789</v>
      </c>
      <c r="I191" s="15">
        <v>2666245.1379499999</v>
      </c>
      <c r="J191" s="15">
        <f>SUM(Tasaus[[#This Row],[Laskennallinen kunnallisvero, €]:[Laskennallinen kiinteistövero, €]])</f>
        <v>29996261.648966771</v>
      </c>
      <c r="K191" s="15">
        <f>Tasaus[[#This Row],[Laskennallinen verotulo yhteensä, €]]/Tasaus[[#This Row],[Asukasluku 31.12.2023]]</f>
        <v>1759.3115336637402</v>
      </c>
      <c r="L191" s="34">
        <f>$K$11-Tasaus[[#This Row],[Laskennallinen verotulo yhteensä, €/asukas (=tasausraja)]]</f>
        <v>446.64846633625984</v>
      </c>
      <c r="M191" s="369">
        <v>401.98361970263386</v>
      </c>
      <c r="N191" s="370">
        <v>6853820.7159299077</v>
      </c>
      <c r="P191" s="116"/>
      <c r="Q191" s="117"/>
      <c r="R191" s="118"/>
    </row>
    <row r="192" spans="1:18" x14ac:dyDescent="0.25">
      <c r="A192" s="266">
        <v>595</v>
      </c>
      <c r="B192" s="13" t="s">
        <v>542</v>
      </c>
      <c r="C192" s="267">
        <v>4073</v>
      </c>
      <c r="D192" s="268">
        <v>9.1</v>
      </c>
      <c r="E192" s="14">
        <v>5456470.4100000001</v>
      </c>
      <c r="F192" s="14">
        <v>59961213.296703301</v>
      </c>
      <c r="G192" s="269">
        <f>Tasaus[[#This Row],[Verotettava tulo (kunnallisvero), €]]*($D$11/100)</f>
        <v>4479102.633263737</v>
      </c>
      <c r="H192" s="14">
        <v>1172544.0781037647</v>
      </c>
      <c r="I192" s="15">
        <v>690421.3639</v>
      </c>
      <c r="J192" s="15">
        <f>SUM(Tasaus[[#This Row],[Laskennallinen kunnallisvero, €]:[Laskennallinen kiinteistövero, €]])</f>
        <v>6342068.0752675021</v>
      </c>
      <c r="K192" s="15">
        <f>Tasaus[[#This Row],[Laskennallinen verotulo yhteensä, €]]/Tasaus[[#This Row],[Asukasluku 31.12.2023]]</f>
        <v>1557.0999448238404</v>
      </c>
      <c r="L192" s="34">
        <f>$K$11-Tasaus[[#This Row],[Laskennallinen verotulo yhteensä, €/asukas (=tasausraja)]]</f>
        <v>648.86005517615968</v>
      </c>
      <c r="M192" s="369">
        <v>583.97404965854378</v>
      </c>
      <c r="N192" s="370">
        <v>2378526.304259249</v>
      </c>
      <c r="P192" s="116"/>
      <c r="Q192" s="117"/>
      <c r="R192" s="118"/>
    </row>
    <row r="193" spans="1:18" x14ac:dyDescent="0.25">
      <c r="A193" s="266">
        <v>598</v>
      </c>
      <c r="B193" s="13" t="s">
        <v>543</v>
      </c>
      <c r="C193" s="267">
        <v>19475</v>
      </c>
      <c r="D193" s="268">
        <v>9</v>
      </c>
      <c r="E193" s="14">
        <v>36600081.119999997</v>
      </c>
      <c r="F193" s="14">
        <v>406667567.99999994</v>
      </c>
      <c r="G193" s="269">
        <f>Tasaus[[#This Row],[Verotettava tulo (kunnallisvero), €]]*($D$11/100)</f>
        <v>30378067.329599995</v>
      </c>
      <c r="H193" s="14">
        <v>7409385.7385586044</v>
      </c>
      <c r="I193" s="15">
        <v>3407262.5786499996</v>
      </c>
      <c r="J193" s="15">
        <f>SUM(Tasaus[[#This Row],[Laskennallinen kunnallisvero, €]:[Laskennallinen kiinteistövero, €]])</f>
        <v>41194715.646808594</v>
      </c>
      <c r="K193" s="15">
        <f>Tasaus[[#This Row],[Laskennallinen verotulo yhteensä, €]]/Tasaus[[#This Row],[Asukasluku 31.12.2023]]</f>
        <v>2115.2613939311218</v>
      </c>
      <c r="L193" s="34">
        <f>$K$11-Tasaus[[#This Row],[Laskennallinen verotulo yhteensä, €/asukas (=tasausraja)]]</f>
        <v>90.698606068878235</v>
      </c>
      <c r="M193" s="369">
        <v>81.62874546199042</v>
      </c>
      <c r="N193" s="370">
        <v>1589719.8178722635</v>
      </c>
      <c r="P193" s="116"/>
      <c r="Q193" s="117"/>
      <c r="R193" s="118"/>
    </row>
    <row r="194" spans="1:18" x14ac:dyDescent="0.25">
      <c r="A194" s="266">
        <v>599</v>
      </c>
      <c r="B194" s="13" t="s">
        <v>544</v>
      </c>
      <c r="C194" s="267">
        <v>11225</v>
      </c>
      <c r="D194" s="268">
        <v>9</v>
      </c>
      <c r="E194" s="14">
        <v>18399066.329999998</v>
      </c>
      <c r="F194" s="14">
        <v>204434070.33333331</v>
      </c>
      <c r="G194" s="269">
        <f>Tasaus[[#This Row],[Verotettava tulo (kunnallisvero), €]]*($D$11/100)</f>
        <v>15271225.0539</v>
      </c>
      <c r="H194" s="14">
        <v>2288268.0101791988</v>
      </c>
      <c r="I194" s="15">
        <v>1534384.8902999999</v>
      </c>
      <c r="J194" s="15">
        <f>SUM(Tasaus[[#This Row],[Laskennallinen kunnallisvero, €]:[Laskennallinen kiinteistövero, €]])</f>
        <v>19093877.954379197</v>
      </c>
      <c r="K194" s="15">
        <f>Tasaus[[#This Row],[Laskennallinen verotulo yhteensä, €]]/Tasaus[[#This Row],[Asukasluku 31.12.2023]]</f>
        <v>1701.0136262253181</v>
      </c>
      <c r="L194" s="34">
        <f>$K$11-Tasaus[[#This Row],[Laskennallinen verotulo yhteensä, €/asukas (=tasausraja)]]</f>
        <v>504.94637377468189</v>
      </c>
      <c r="M194" s="369">
        <v>454.45173639721372</v>
      </c>
      <c r="N194" s="370">
        <v>5101220.741058724</v>
      </c>
      <c r="P194" s="116"/>
      <c r="Q194" s="117"/>
      <c r="R194" s="118"/>
    </row>
    <row r="195" spans="1:18" x14ac:dyDescent="0.25">
      <c r="A195" s="266">
        <v>601</v>
      </c>
      <c r="B195" s="13" t="s">
        <v>545</v>
      </c>
      <c r="C195" s="267">
        <v>3739</v>
      </c>
      <c r="D195" s="268">
        <v>8.4</v>
      </c>
      <c r="E195" s="14">
        <v>4930640.41</v>
      </c>
      <c r="F195" s="14">
        <v>58698100.119047619</v>
      </c>
      <c r="G195" s="269">
        <f>Tasaus[[#This Row],[Verotettava tulo (kunnallisvero), €]]*($D$11/100)</f>
        <v>4384748.0788928578</v>
      </c>
      <c r="H195" s="14">
        <v>1660228.4146849636</v>
      </c>
      <c r="I195" s="15">
        <v>562630.71284999989</v>
      </c>
      <c r="J195" s="15">
        <f>SUM(Tasaus[[#This Row],[Laskennallinen kunnallisvero, €]:[Laskennallinen kiinteistövero, €]])</f>
        <v>6607607.206427821</v>
      </c>
      <c r="K195" s="15">
        <f>Tasaus[[#This Row],[Laskennallinen verotulo yhteensä, €]]/Tasaus[[#This Row],[Asukasluku 31.12.2023]]</f>
        <v>1767.2124114543517</v>
      </c>
      <c r="L195" s="34">
        <f>$K$11-Tasaus[[#This Row],[Laskennallinen verotulo yhteensä, €/asukas (=tasausraja)]]</f>
        <v>438.74758854564834</v>
      </c>
      <c r="M195" s="369">
        <v>394.8728296910835</v>
      </c>
      <c r="N195" s="370">
        <v>1476429.5102149611</v>
      </c>
      <c r="P195" s="116"/>
      <c r="Q195" s="117"/>
      <c r="R195" s="118"/>
    </row>
    <row r="196" spans="1:18" x14ac:dyDescent="0.25">
      <c r="A196" s="266">
        <v>604</v>
      </c>
      <c r="B196" s="13" t="s">
        <v>546</v>
      </c>
      <c r="C196" s="267">
        <v>20763</v>
      </c>
      <c r="D196" s="268">
        <v>7.9</v>
      </c>
      <c r="E196" s="14">
        <v>44851441.609999999</v>
      </c>
      <c r="F196" s="14">
        <v>567739767.21518981</v>
      </c>
      <c r="G196" s="269">
        <f>Tasaus[[#This Row],[Verotettava tulo (kunnallisvero), €]]*($D$11/100)</f>
        <v>42410160.610974677</v>
      </c>
      <c r="H196" s="14">
        <v>5345559.734190153</v>
      </c>
      <c r="I196" s="15">
        <v>3735652.2308999998</v>
      </c>
      <c r="J196" s="15">
        <f>SUM(Tasaus[[#This Row],[Laskennallinen kunnallisvero, €]:[Laskennallinen kiinteistövero, €]])</f>
        <v>51491372.576064825</v>
      </c>
      <c r="K196" s="15">
        <f>Tasaus[[#This Row],[Laskennallinen verotulo yhteensä, €]]/Tasaus[[#This Row],[Asukasluku 31.12.2023]]</f>
        <v>2479.958222610645</v>
      </c>
      <c r="L196" s="34">
        <f>$K$11-Tasaus[[#This Row],[Laskennallinen verotulo yhteensä, €/asukas (=tasausraja)]]</f>
        <v>-273.99822261064492</v>
      </c>
      <c r="M196" s="369">
        <v>-27.399822261064493</v>
      </c>
      <c r="N196" s="370">
        <v>-568902.50960648211</v>
      </c>
      <c r="P196" s="116"/>
      <c r="Q196" s="117"/>
      <c r="R196" s="118"/>
    </row>
    <row r="197" spans="1:18" x14ac:dyDescent="0.25">
      <c r="A197" s="266">
        <v>607</v>
      </c>
      <c r="B197" s="13" t="s">
        <v>547</v>
      </c>
      <c r="C197" s="267">
        <v>4064</v>
      </c>
      <c r="D197" s="268">
        <v>8.5</v>
      </c>
      <c r="E197" s="14">
        <v>5131628.13</v>
      </c>
      <c r="F197" s="14">
        <v>60372095.647058822</v>
      </c>
      <c r="G197" s="269">
        <f>Tasaus[[#This Row],[Verotettava tulo (kunnallisvero), €]]*($D$11/100)</f>
        <v>4509795.5448352946</v>
      </c>
      <c r="H197" s="14">
        <v>929236.4570756919</v>
      </c>
      <c r="I197" s="15">
        <v>569862.44585000002</v>
      </c>
      <c r="J197" s="15">
        <f>SUM(Tasaus[[#This Row],[Laskennallinen kunnallisvero, €]:[Laskennallinen kiinteistövero, €]])</f>
        <v>6008894.4477609862</v>
      </c>
      <c r="K197" s="15">
        <f>Tasaus[[#This Row],[Laskennallinen verotulo yhteensä, €]]/Tasaus[[#This Row],[Asukasluku 31.12.2023]]</f>
        <v>1478.5665471852819</v>
      </c>
      <c r="L197" s="34">
        <f>$K$11-Tasaus[[#This Row],[Laskennallinen verotulo yhteensä, €/asukas (=tasausraja)]]</f>
        <v>727.3934528147181</v>
      </c>
      <c r="M197" s="369">
        <v>654.65410753324636</v>
      </c>
      <c r="N197" s="370">
        <v>2660514.2930151131</v>
      </c>
      <c r="P197" s="116"/>
      <c r="Q197" s="117"/>
      <c r="R197" s="118"/>
    </row>
    <row r="198" spans="1:18" x14ac:dyDescent="0.25">
      <c r="A198" s="266">
        <v>608</v>
      </c>
      <c r="B198" s="13" t="s">
        <v>548</v>
      </c>
      <c r="C198" s="267">
        <v>1943</v>
      </c>
      <c r="D198" s="268">
        <v>9.9</v>
      </c>
      <c r="E198" s="14">
        <v>3314861.15</v>
      </c>
      <c r="F198" s="14">
        <v>33483445.95959596</v>
      </c>
      <c r="G198" s="269">
        <f>Tasaus[[#This Row],[Verotettava tulo (kunnallisvero), €]]*($D$11/100)</f>
        <v>2501213.4131818181</v>
      </c>
      <c r="H198" s="14">
        <v>375594.91840622772</v>
      </c>
      <c r="I198" s="15">
        <v>327790.36225000006</v>
      </c>
      <c r="J198" s="15">
        <f>SUM(Tasaus[[#This Row],[Laskennallinen kunnallisvero, €]:[Laskennallinen kiinteistövero, €]])</f>
        <v>3204598.6938380459</v>
      </c>
      <c r="K198" s="15">
        <f>Tasaus[[#This Row],[Laskennallinen verotulo yhteensä, €]]/Tasaus[[#This Row],[Asukasluku 31.12.2023]]</f>
        <v>1649.3045259073833</v>
      </c>
      <c r="L198" s="34">
        <f>$K$11-Tasaus[[#This Row],[Laskennallinen verotulo yhteensä, €/asukas (=tasausraja)]]</f>
        <v>556.65547409261671</v>
      </c>
      <c r="M198" s="369">
        <v>500.98992668335507</v>
      </c>
      <c r="N198" s="370">
        <v>973423.4275457589</v>
      </c>
      <c r="P198" s="116"/>
      <c r="Q198" s="117"/>
      <c r="R198" s="118"/>
    </row>
    <row r="199" spans="1:18" x14ac:dyDescent="0.25">
      <c r="A199" s="266">
        <v>609</v>
      </c>
      <c r="B199" s="13" t="s">
        <v>549</v>
      </c>
      <c r="C199" s="267">
        <v>83106</v>
      </c>
      <c r="D199" s="268">
        <v>8.4</v>
      </c>
      <c r="E199" s="14">
        <v>144443296.94</v>
      </c>
      <c r="F199" s="14">
        <v>1719563058.8095238</v>
      </c>
      <c r="G199" s="269">
        <f>Tasaus[[#This Row],[Verotettava tulo (kunnallisvero), €]]*($D$11/100)</f>
        <v>128451360.49307144</v>
      </c>
      <c r="H199" s="14">
        <v>16053603.628919667</v>
      </c>
      <c r="I199" s="15">
        <v>15365563.645000001</v>
      </c>
      <c r="J199" s="15">
        <f>SUM(Tasaus[[#This Row],[Laskennallinen kunnallisvero, €]:[Laskennallinen kiinteistövero, €]])</f>
        <v>159870527.76699111</v>
      </c>
      <c r="K199" s="15">
        <f>Tasaus[[#This Row],[Laskennallinen verotulo yhteensä, €]]/Tasaus[[#This Row],[Asukasluku 31.12.2023]]</f>
        <v>1923.6941709021144</v>
      </c>
      <c r="L199" s="34">
        <f>$K$11-Tasaus[[#This Row],[Laskennallinen verotulo yhteensä, €/asukas (=tasausraja)]]</f>
        <v>282.26582909788567</v>
      </c>
      <c r="M199" s="369">
        <v>254.03924618809711</v>
      </c>
      <c r="N199" s="370">
        <v>21112185.593707997</v>
      </c>
      <c r="P199" s="116"/>
      <c r="Q199" s="117"/>
      <c r="R199" s="118"/>
    </row>
    <row r="200" spans="1:18" x14ac:dyDescent="0.25">
      <c r="A200" s="266">
        <v>611</v>
      </c>
      <c r="B200" s="13" t="s">
        <v>550</v>
      </c>
      <c r="C200" s="267">
        <v>4973</v>
      </c>
      <c r="D200" s="268">
        <v>7.9</v>
      </c>
      <c r="E200" s="14">
        <v>9423496.8000000007</v>
      </c>
      <c r="F200" s="14">
        <v>119284769.62025318</v>
      </c>
      <c r="G200" s="269">
        <f>Tasaus[[#This Row],[Verotettava tulo (kunnallisvero), €]]*($D$11/100)</f>
        <v>8910572.2906329129</v>
      </c>
      <c r="H200" s="14">
        <v>412000.08298999741</v>
      </c>
      <c r="I200" s="15">
        <v>750227.08884999994</v>
      </c>
      <c r="J200" s="15">
        <f>SUM(Tasaus[[#This Row],[Laskennallinen kunnallisvero, €]:[Laskennallinen kiinteistövero, €]])</f>
        <v>10072799.462472912</v>
      </c>
      <c r="K200" s="15">
        <f>Tasaus[[#This Row],[Laskennallinen verotulo yhteensä, €]]/Tasaus[[#This Row],[Asukasluku 31.12.2023]]</f>
        <v>2025.497579423469</v>
      </c>
      <c r="L200" s="34">
        <f>$K$11-Tasaus[[#This Row],[Laskennallinen verotulo yhteensä, €/asukas (=tasausraja)]]</f>
        <v>180.46242057653103</v>
      </c>
      <c r="M200" s="369">
        <v>162.41617851887793</v>
      </c>
      <c r="N200" s="370">
        <v>807695.65577437996</v>
      </c>
      <c r="P200" s="116"/>
      <c r="Q200" s="117"/>
      <c r="R200" s="118"/>
    </row>
    <row r="201" spans="1:18" x14ac:dyDescent="0.25">
      <c r="A201" s="266">
        <v>614</v>
      </c>
      <c r="B201" s="13" t="s">
        <v>551</v>
      </c>
      <c r="C201" s="267">
        <v>2923</v>
      </c>
      <c r="D201" s="268">
        <v>9.1</v>
      </c>
      <c r="E201" s="14">
        <v>4215008.55</v>
      </c>
      <c r="F201" s="14">
        <v>46318775.274725273</v>
      </c>
      <c r="G201" s="269">
        <f>Tasaus[[#This Row],[Verotettava tulo (kunnallisvero), €]]*($D$11/100)</f>
        <v>3460012.5130219781</v>
      </c>
      <c r="H201" s="14">
        <v>588723.82022842241</v>
      </c>
      <c r="I201" s="15">
        <v>707810.37920000008</v>
      </c>
      <c r="J201" s="15">
        <f>SUM(Tasaus[[#This Row],[Laskennallinen kunnallisvero, €]:[Laskennallinen kiinteistövero, €]])</f>
        <v>4756546.7124504009</v>
      </c>
      <c r="K201" s="15">
        <f>Tasaus[[#This Row],[Laskennallinen verotulo yhteensä, €]]/Tasaus[[#This Row],[Asukasluku 31.12.2023]]</f>
        <v>1627.282488009032</v>
      </c>
      <c r="L201" s="34">
        <f>$K$11-Tasaus[[#This Row],[Laskennallinen verotulo yhteensä, €/asukas (=tasausraja)]]</f>
        <v>578.67751199096801</v>
      </c>
      <c r="M201" s="369">
        <v>520.80976079187121</v>
      </c>
      <c r="N201" s="370">
        <v>1522326.9307946395</v>
      </c>
      <c r="P201" s="116"/>
      <c r="Q201" s="117"/>
      <c r="R201" s="118"/>
    </row>
    <row r="202" spans="1:18" x14ac:dyDescent="0.25">
      <c r="A202" s="266">
        <v>615</v>
      </c>
      <c r="B202" s="13" t="s">
        <v>552</v>
      </c>
      <c r="C202" s="267">
        <v>7479</v>
      </c>
      <c r="D202" s="268">
        <v>9</v>
      </c>
      <c r="E202" s="14">
        <v>9945496.8900000006</v>
      </c>
      <c r="F202" s="14">
        <v>110505521</v>
      </c>
      <c r="G202" s="269">
        <f>Tasaus[[#This Row],[Verotettava tulo (kunnallisvero), €]]*($D$11/100)</f>
        <v>8254762.4187000003</v>
      </c>
      <c r="H202" s="14">
        <v>2148067.8721577642</v>
      </c>
      <c r="I202" s="15">
        <v>1693225.4361999999</v>
      </c>
      <c r="J202" s="15">
        <f>SUM(Tasaus[[#This Row],[Laskennallinen kunnallisvero, €]:[Laskennallinen kiinteistövero, €]])</f>
        <v>12096055.727057764</v>
      </c>
      <c r="K202" s="15">
        <f>Tasaus[[#This Row],[Laskennallinen verotulo yhteensä, €]]/Tasaus[[#This Row],[Asukasluku 31.12.2023]]</f>
        <v>1617.3359709931494</v>
      </c>
      <c r="L202" s="34">
        <f>$K$11-Tasaus[[#This Row],[Laskennallinen verotulo yhteensä, €/asukas (=tasausraja)]]</f>
        <v>588.62402900685061</v>
      </c>
      <c r="M202" s="369">
        <v>529.76162610616552</v>
      </c>
      <c r="N202" s="370">
        <v>3962087.2016480118</v>
      </c>
      <c r="P202" s="116"/>
      <c r="Q202" s="117"/>
      <c r="R202" s="118"/>
    </row>
    <row r="203" spans="1:18" x14ac:dyDescent="0.25">
      <c r="A203" s="266">
        <v>616</v>
      </c>
      <c r="B203" s="13" t="s">
        <v>553</v>
      </c>
      <c r="C203" s="267">
        <v>1781</v>
      </c>
      <c r="D203" s="268">
        <v>8.9</v>
      </c>
      <c r="E203" s="14">
        <v>3161768.41</v>
      </c>
      <c r="F203" s="14">
        <v>35525487.752808988</v>
      </c>
      <c r="G203" s="269">
        <f>Tasaus[[#This Row],[Verotettava tulo (kunnallisvero), €]]*($D$11/100)</f>
        <v>2653753.9351348314</v>
      </c>
      <c r="H203" s="14">
        <v>195918.85871253186</v>
      </c>
      <c r="I203" s="15">
        <v>224450.47390000001</v>
      </c>
      <c r="J203" s="15">
        <f>SUM(Tasaus[[#This Row],[Laskennallinen kunnallisvero, €]:[Laskennallinen kiinteistövero, €]])</f>
        <v>3074123.2677473635</v>
      </c>
      <c r="K203" s="15">
        <f>Tasaus[[#This Row],[Laskennallinen verotulo yhteensä, €]]/Tasaus[[#This Row],[Asukasluku 31.12.2023]]</f>
        <v>1726.0658437660661</v>
      </c>
      <c r="L203" s="34">
        <f>$K$11-Tasaus[[#This Row],[Laskennallinen verotulo yhteensä, €/asukas (=tasausraja)]]</f>
        <v>479.89415623393393</v>
      </c>
      <c r="M203" s="369">
        <v>431.90474061054056</v>
      </c>
      <c r="N203" s="370">
        <v>769222.34302737273</v>
      </c>
      <c r="P203" s="116"/>
      <c r="Q203" s="117"/>
      <c r="R203" s="118"/>
    </row>
    <row r="204" spans="1:18" x14ac:dyDescent="0.25">
      <c r="A204" s="266">
        <v>619</v>
      </c>
      <c r="B204" s="13" t="s">
        <v>554</v>
      </c>
      <c r="C204" s="267">
        <v>2650</v>
      </c>
      <c r="D204" s="268">
        <v>9</v>
      </c>
      <c r="E204" s="14">
        <v>3807431.56</v>
      </c>
      <c r="F204" s="14">
        <v>42304795.111111112</v>
      </c>
      <c r="G204" s="269">
        <f>Tasaus[[#This Row],[Verotettava tulo (kunnallisvero), €]]*($D$11/100)</f>
        <v>3160168.1948000002</v>
      </c>
      <c r="H204" s="14">
        <v>417856.65047517227</v>
      </c>
      <c r="I204" s="15">
        <v>375279.61774999998</v>
      </c>
      <c r="J204" s="15">
        <f>SUM(Tasaus[[#This Row],[Laskennallinen kunnallisvero, €]:[Laskennallinen kiinteistövero, €]])</f>
        <v>3953304.4630251722</v>
      </c>
      <c r="K204" s="15">
        <f>Tasaus[[#This Row],[Laskennallinen verotulo yhteensä, €]]/Tasaus[[#This Row],[Asukasluku 31.12.2023]]</f>
        <v>1491.8130049151594</v>
      </c>
      <c r="L204" s="34">
        <f>$K$11-Tasaus[[#This Row],[Laskennallinen verotulo yhteensä, €/asukas (=tasausraja)]]</f>
        <v>714.14699508484068</v>
      </c>
      <c r="M204" s="369">
        <v>642.73229557635659</v>
      </c>
      <c r="N204" s="370">
        <v>1703240.5832773449</v>
      </c>
      <c r="P204" s="116"/>
      <c r="Q204" s="117"/>
      <c r="R204" s="118"/>
    </row>
    <row r="205" spans="1:18" x14ac:dyDescent="0.25">
      <c r="A205" s="266">
        <v>620</v>
      </c>
      <c r="B205" s="13" t="s">
        <v>555</v>
      </c>
      <c r="C205" s="267">
        <v>2359</v>
      </c>
      <c r="D205" s="268">
        <v>8.9</v>
      </c>
      <c r="E205" s="14">
        <v>3293821.96</v>
      </c>
      <c r="F205" s="14">
        <v>37009235.505617976</v>
      </c>
      <c r="G205" s="269">
        <f>Tasaus[[#This Row],[Verotettava tulo (kunnallisvero), €]]*($D$11/100)</f>
        <v>2764589.892269663</v>
      </c>
      <c r="H205" s="14">
        <v>844713.66300644912</v>
      </c>
      <c r="I205" s="15">
        <v>502044.05460000009</v>
      </c>
      <c r="J205" s="15">
        <f>SUM(Tasaus[[#This Row],[Laskennallinen kunnallisvero, €]:[Laskennallinen kiinteistövero, €]])</f>
        <v>4111347.6098761121</v>
      </c>
      <c r="K205" s="15">
        <f>Tasaus[[#This Row],[Laskennallinen verotulo yhteensä, €]]/Tasaus[[#This Row],[Asukasluku 31.12.2023]]</f>
        <v>1742.8349342416752</v>
      </c>
      <c r="L205" s="34">
        <f>$K$11-Tasaus[[#This Row],[Laskennallinen verotulo yhteensä, €/asukas (=tasausraja)]]</f>
        <v>463.12506575832481</v>
      </c>
      <c r="M205" s="369">
        <v>416.81255918249235</v>
      </c>
      <c r="N205" s="370">
        <v>983260.8271114995</v>
      </c>
      <c r="P205" s="116"/>
      <c r="Q205" s="117"/>
      <c r="R205" s="118"/>
    </row>
    <row r="206" spans="1:18" x14ac:dyDescent="0.25">
      <c r="A206" s="266">
        <v>623</v>
      </c>
      <c r="B206" s="13" t="s">
        <v>556</v>
      </c>
      <c r="C206" s="267">
        <v>2108</v>
      </c>
      <c r="D206" s="268">
        <v>6.6</v>
      </c>
      <c r="E206" s="14">
        <v>2741028.25</v>
      </c>
      <c r="F206" s="14">
        <v>41530731.060606062</v>
      </c>
      <c r="G206" s="269">
        <f>Tasaus[[#This Row],[Verotettava tulo (kunnallisvero), €]]*($D$11/100)</f>
        <v>3102345.6102272728</v>
      </c>
      <c r="H206" s="14">
        <v>991078.6000903229</v>
      </c>
      <c r="I206" s="15">
        <v>1193390.8860500003</v>
      </c>
      <c r="J206" s="15">
        <f>SUM(Tasaus[[#This Row],[Laskennallinen kunnallisvero, €]:[Laskennallinen kiinteistövero, €]])</f>
        <v>5286815.0963675957</v>
      </c>
      <c r="K206" s="15">
        <f>Tasaus[[#This Row],[Laskennallinen verotulo yhteensä, €]]/Tasaus[[#This Row],[Asukasluku 31.12.2023]]</f>
        <v>2507.9768009333948</v>
      </c>
      <c r="L206" s="34">
        <f>$K$11-Tasaus[[#This Row],[Laskennallinen verotulo yhteensä, €/asukas (=tasausraja)]]</f>
        <v>-302.01680093339473</v>
      </c>
      <c r="M206" s="369">
        <v>-30.201680093339476</v>
      </c>
      <c r="N206" s="370">
        <v>-63665.141636759618</v>
      </c>
      <c r="P206" s="116"/>
      <c r="Q206" s="117"/>
      <c r="R206" s="118"/>
    </row>
    <row r="207" spans="1:18" x14ac:dyDescent="0.25">
      <c r="A207" s="266">
        <v>624</v>
      </c>
      <c r="B207" s="13" t="s">
        <v>207</v>
      </c>
      <c r="C207" s="267">
        <v>5065</v>
      </c>
      <c r="D207" s="268">
        <v>8.1</v>
      </c>
      <c r="E207" s="14">
        <v>9393863.5399999991</v>
      </c>
      <c r="F207" s="14">
        <v>115973623.95061727</v>
      </c>
      <c r="G207" s="269">
        <f>Tasaus[[#This Row],[Verotettava tulo (kunnallisvero), €]]*($D$11/100)</f>
        <v>8663229.7091111094</v>
      </c>
      <c r="H207" s="14">
        <v>936171.8350812901</v>
      </c>
      <c r="I207" s="15">
        <v>902287.17465000018</v>
      </c>
      <c r="J207" s="15">
        <f>SUM(Tasaus[[#This Row],[Laskennallinen kunnallisvero, €]:[Laskennallinen kiinteistövero, €]])</f>
        <v>10501688.7188424</v>
      </c>
      <c r="K207" s="15">
        <f>Tasaus[[#This Row],[Laskennallinen verotulo yhteensä, €]]/Tasaus[[#This Row],[Asukasluku 31.12.2023]]</f>
        <v>2073.3837549540772</v>
      </c>
      <c r="L207" s="34">
        <f>$K$11-Tasaus[[#This Row],[Laskennallinen verotulo yhteensä, €/asukas (=tasausraja)]]</f>
        <v>132.57624504592286</v>
      </c>
      <c r="M207" s="369">
        <v>119.31862054133057</v>
      </c>
      <c r="N207" s="370">
        <v>604348.8130418394</v>
      </c>
      <c r="P207" s="116"/>
      <c r="Q207" s="117"/>
      <c r="R207" s="118"/>
    </row>
    <row r="208" spans="1:18" x14ac:dyDescent="0.25">
      <c r="A208" s="266">
        <v>625</v>
      </c>
      <c r="B208" s="13" t="s">
        <v>557</v>
      </c>
      <c r="C208" s="267">
        <v>2980</v>
      </c>
      <c r="D208" s="268">
        <v>7.9</v>
      </c>
      <c r="E208" s="14">
        <v>4601816.12</v>
      </c>
      <c r="F208" s="14">
        <v>58250836.962025315</v>
      </c>
      <c r="G208" s="269">
        <f>Tasaus[[#This Row],[Verotettava tulo (kunnallisvero), €]]*($D$11/100)</f>
        <v>4351337.5210632915</v>
      </c>
      <c r="H208" s="14">
        <v>473955.30008867901</v>
      </c>
      <c r="I208" s="15">
        <v>1026509.3528</v>
      </c>
      <c r="J208" s="15">
        <f>SUM(Tasaus[[#This Row],[Laskennallinen kunnallisvero, €]:[Laskennallinen kiinteistövero, €]])</f>
        <v>5851802.1739519704</v>
      </c>
      <c r="K208" s="15">
        <f>Tasaus[[#This Row],[Laskennallinen verotulo yhteensä, €]]/Tasaus[[#This Row],[Asukasluku 31.12.2023]]</f>
        <v>1963.6920046818693</v>
      </c>
      <c r="L208" s="34">
        <f>$K$11-Tasaus[[#This Row],[Laskennallinen verotulo yhteensä, €/asukas (=tasausraja)]]</f>
        <v>242.26799531813072</v>
      </c>
      <c r="M208" s="369">
        <v>218.04119578631764</v>
      </c>
      <c r="N208" s="370">
        <v>649762.76344322658</v>
      </c>
      <c r="P208" s="116"/>
      <c r="Q208" s="117"/>
      <c r="R208" s="118"/>
    </row>
    <row r="209" spans="1:18" x14ac:dyDescent="0.25">
      <c r="A209" s="266">
        <v>626</v>
      </c>
      <c r="B209" s="13" t="s">
        <v>209</v>
      </c>
      <c r="C209" s="267">
        <v>4756</v>
      </c>
      <c r="D209" s="268">
        <v>9.1</v>
      </c>
      <c r="E209" s="14">
        <v>7273016.0899999999</v>
      </c>
      <c r="F209" s="14">
        <v>79923253.736263737</v>
      </c>
      <c r="G209" s="269">
        <f>Tasaus[[#This Row],[Verotettava tulo (kunnallisvero), €]]*($D$11/100)</f>
        <v>5970267.0540989013</v>
      </c>
      <c r="H209" s="14">
        <v>1145362.408435293</v>
      </c>
      <c r="I209" s="15">
        <v>674920.74374999991</v>
      </c>
      <c r="J209" s="15">
        <f>SUM(Tasaus[[#This Row],[Laskennallinen kunnallisvero, €]:[Laskennallinen kiinteistövero, €]])</f>
        <v>7790550.2062841952</v>
      </c>
      <c r="K209" s="15">
        <f>Tasaus[[#This Row],[Laskennallinen verotulo yhteensä, €]]/Tasaus[[#This Row],[Asukasluku 31.12.2023]]</f>
        <v>1638.0467212540359</v>
      </c>
      <c r="L209" s="34">
        <f>$K$11-Tasaus[[#This Row],[Laskennallinen verotulo yhteensä, €/asukas (=tasausraja)]]</f>
        <v>567.91327874596413</v>
      </c>
      <c r="M209" s="369">
        <v>511.12195087136774</v>
      </c>
      <c r="N209" s="370">
        <v>2430895.9983442249</v>
      </c>
      <c r="P209" s="116"/>
      <c r="Q209" s="117"/>
      <c r="R209" s="118"/>
    </row>
    <row r="210" spans="1:18" x14ac:dyDescent="0.25">
      <c r="A210" s="266">
        <v>630</v>
      </c>
      <c r="B210" s="13" t="s">
        <v>558</v>
      </c>
      <c r="C210" s="267">
        <v>1646</v>
      </c>
      <c r="D210" s="268">
        <v>8</v>
      </c>
      <c r="E210" s="14">
        <v>2038176.54</v>
      </c>
      <c r="F210" s="14">
        <v>25477206.75</v>
      </c>
      <c r="G210" s="269">
        <f>Tasaus[[#This Row],[Verotettava tulo (kunnallisvero), €]]*($D$11/100)</f>
        <v>1903147.3442250001</v>
      </c>
      <c r="H210" s="14">
        <v>583847.22813835274</v>
      </c>
      <c r="I210" s="15">
        <v>295130.06960000005</v>
      </c>
      <c r="J210" s="15">
        <f>SUM(Tasaus[[#This Row],[Laskennallinen kunnallisvero, €]:[Laskennallinen kiinteistövero, €]])</f>
        <v>2782124.6419633529</v>
      </c>
      <c r="K210" s="15">
        <f>Tasaus[[#This Row],[Laskennallinen verotulo yhteensä, €]]/Tasaus[[#This Row],[Asukasluku 31.12.2023]]</f>
        <v>1690.2336828452933</v>
      </c>
      <c r="L210" s="34">
        <f>$K$11-Tasaus[[#This Row],[Laskennallinen verotulo yhteensä, €/asukas (=tasausraja)]]</f>
        <v>515.72631715470675</v>
      </c>
      <c r="M210" s="369">
        <v>464.15368543923609</v>
      </c>
      <c r="N210" s="370">
        <v>763996.96623298258</v>
      </c>
      <c r="P210" s="116"/>
      <c r="Q210" s="117"/>
      <c r="R210" s="118"/>
    </row>
    <row r="211" spans="1:18" x14ac:dyDescent="0.25">
      <c r="A211" s="266">
        <v>631</v>
      </c>
      <c r="B211" s="13" t="s">
        <v>559</v>
      </c>
      <c r="C211" s="267">
        <v>1930</v>
      </c>
      <c r="D211" s="268">
        <v>9.1</v>
      </c>
      <c r="E211" s="14">
        <v>3706406.97</v>
      </c>
      <c r="F211" s="14">
        <v>40729746.923076928</v>
      </c>
      <c r="G211" s="269">
        <f>Tasaus[[#This Row],[Verotettava tulo (kunnallisvero), €]]*($D$11/100)</f>
        <v>3042512.0951538468</v>
      </c>
      <c r="H211" s="14">
        <v>186441.57529747603</v>
      </c>
      <c r="I211" s="15">
        <v>332403.60870000004</v>
      </c>
      <c r="J211" s="15">
        <f>SUM(Tasaus[[#This Row],[Laskennallinen kunnallisvero, €]:[Laskennallinen kiinteistövero, €]])</f>
        <v>3561357.2791513228</v>
      </c>
      <c r="K211" s="15">
        <f>Tasaus[[#This Row],[Laskennallinen verotulo yhteensä, €]]/Tasaus[[#This Row],[Asukasluku 31.12.2023]]</f>
        <v>1845.2628389385093</v>
      </c>
      <c r="L211" s="34">
        <f>$K$11-Tasaus[[#This Row],[Laskennallinen verotulo yhteensä, €/asukas (=tasausraja)]]</f>
        <v>360.69716106149076</v>
      </c>
      <c r="M211" s="369">
        <v>324.62744495534167</v>
      </c>
      <c r="N211" s="370">
        <v>626530.96876380942</v>
      </c>
      <c r="P211" s="116"/>
      <c r="Q211" s="117"/>
      <c r="R211" s="118"/>
    </row>
    <row r="212" spans="1:18" x14ac:dyDescent="0.25">
      <c r="A212" s="266">
        <v>635</v>
      </c>
      <c r="B212" s="13" t="s">
        <v>560</v>
      </c>
      <c r="C212" s="267">
        <v>6337</v>
      </c>
      <c r="D212" s="268">
        <v>8.9</v>
      </c>
      <c r="E212" s="14">
        <v>10792391.289999999</v>
      </c>
      <c r="F212" s="14">
        <v>121262823.48314606</v>
      </c>
      <c r="G212" s="269">
        <f>Tasaus[[#This Row],[Verotettava tulo (kunnallisvero), €]]*($D$11/100)</f>
        <v>9058332.9141910113</v>
      </c>
      <c r="H212" s="14">
        <v>1021184.2818137624</v>
      </c>
      <c r="I212" s="15">
        <v>1507917.76095</v>
      </c>
      <c r="J212" s="15">
        <f>SUM(Tasaus[[#This Row],[Laskennallinen kunnallisvero, €]:[Laskennallinen kiinteistövero, €]])</f>
        <v>11587434.956954774</v>
      </c>
      <c r="K212" s="15">
        <f>Tasaus[[#This Row],[Laskennallinen verotulo yhteensä, €]]/Tasaus[[#This Row],[Asukasluku 31.12.2023]]</f>
        <v>1828.5363668857146</v>
      </c>
      <c r="L212" s="34">
        <f>$K$11-Tasaus[[#This Row],[Laskennallinen verotulo yhteensä, €/asukas (=tasausraja)]]</f>
        <v>377.42363311428539</v>
      </c>
      <c r="M212" s="369">
        <v>339.68126980285689</v>
      </c>
      <c r="N212" s="370">
        <v>2152560.2067407039</v>
      </c>
      <c r="P212" s="116"/>
      <c r="Q212" s="117"/>
      <c r="R212" s="118"/>
    </row>
    <row r="213" spans="1:18" x14ac:dyDescent="0.25">
      <c r="A213" s="266">
        <v>636</v>
      </c>
      <c r="B213" s="13" t="s">
        <v>561</v>
      </c>
      <c r="C213" s="267">
        <v>8130</v>
      </c>
      <c r="D213" s="268">
        <v>8.6</v>
      </c>
      <c r="E213" s="14">
        <v>12508001.810000001</v>
      </c>
      <c r="F213" s="14">
        <v>145441881.51162791</v>
      </c>
      <c r="G213" s="269">
        <f>Tasaus[[#This Row],[Verotettava tulo (kunnallisvero), €]]*($D$11/100)</f>
        <v>10864508.548918605</v>
      </c>
      <c r="H213" s="14">
        <v>2338280.5937961987</v>
      </c>
      <c r="I213" s="15">
        <v>1180477.1447500002</v>
      </c>
      <c r="J213" s="15">
        <f>SUM(Tasaus[[#This Row],[Laskennallinen kunnallisvero, €]:[Laskennallinen kiinteistövero, €]])</f>
        <v>14383266.287464805</v>
      </c>
      <c r="K213" s="15">
        <f>Tasaus[[#This Row],[Laskennallinen verotulo yhteensä, €]]/Tasaus[[#This Row],[Asukasluku 31.12.2023]]</f>
        <v>1769.1594449526206</v>
      </c>
      <c r="L213" s="34">
        <f>$K$11-Tasaus[[#This Row],[Laskennallinen verotulo yhteensä, €/asukas (=tasausraja)]]</f>
        <v>436.80055504737948</v>
      </c>
      <c r="M213" s="369">
        <v>393.12049954264154</v>
      </c>
      <c r="N213" s="370">
        <v>3196069.6612816756</v>
      </c>
      <c r="P213" s="116"/>
      <c r="Q213" s="117"/>
      <c r="R213" s="118"/>
    </row>
    <row r="214" spans="1:18" x14ac:dyDescent="0.25">
      <c r="A214" s="266">
        <v>638</v>
      </c>
      <c r="B214" s="13" t="s">
        <v>562</v>
      </c>
      <c r="C214" s="267">
        <v>51289</v>
      </c>
      <c r="D214" s="268">
        <v>7.1</v>
      </c>
      <c r="E214" s="14">
        <v>93432900.349999994</v>
      </c>
      <c r="F214" s="14">
        <v>1315956342.9577465</v>
      </c>
      <c r="G214" s="269">
        <f>Tasaus[[#This Row],[Verotettava tulo (kunnallisvero), €]]*($D$11/100)</f>
        <v>98301938.818943664</v>
      </c>
      <c r="H214" s="14">
        <v>30235579.220990922</v>
      </c>
      <c r="I214" s="15">
        <v>9475281.0199999996</v>
      </c>
      <c r="J214" s="15">
        <f>SUM(Tasaus[[#This Row],[Laskennallinen kunnallisvero, €]:[Laskennallinen kiinteistövero, €]])</f>
        <v>138012799.05993459</v>
      </c>
      <c r="K214" s="15">
        <f>Tasaus[[#This Row],[Laskennallinen verotulo yhteensä, €]]/Tasaus[[#This Row],[Asukasluku 31.12.2023]]</f>
        <v>2690.8849667557292</v>
      </c>
      <c r="L214" s="34">
        <f>$K$11-Tasaus[[#This Row],[Laskennallinen verotulo yhteensä, €/asukas (=tasausraja)]]</f>
        <v>-484.9249667557292</v>
      </c>
      <c r="M214" s="369">
        <v>-48.492496675572923</v>
      </c>
      <c r="N214" s="370">
        <v>-2487131.6619934598</v>
      </c>
      <c r="P214" s="116"/>
      <c r="Q214" s="117"/>
      <c r="R214" s="118"/>
    </row>
    <row r="215" spans="1:18" x14ac:dyDescent="0.25">
      <c r="A215" s="266">
        <v>678</v>
      </c>
      <c r="B215" s="13" t="s">
        <v>563</v>
      </c>
      <c r="C215" s="267">
        <v>23797</v>
      </c>
      <c r="D215" s="268">
        <v>8.8000000000000007</v>
      </c>
      <c r="E215" s="14">
        <v>43013636.520000003</v>
      </c>
      <c r="F215" s="14">
        <v>488791324.09090906</v>
      </c>
      <c r="G215" s="269">
        <f>Tasaus[[#This Row],[Verotettava tulo (kunnallisvero), €]]*($D$11/100)</f>
        <v>36512711.909590907</v>
      </c>
      <c r="H215" s="14">
        <v>14392534.445600852</v>
      </c>
      <c r="I215" s="15">
        <v>3542306.60825</v>
      </c>
      <c r="J215" s="15">
        <f>SUM(Tasaus[[#This Row],[Laskennallinen kunnallisvero, €]:[Laskennallinen kiinteistövero, €]])</f>
        <v>54447552.963441759</v>
      </c>
      <c r="K215" s="15">
        <f>Tasaus[[#This Row],[Laskennallinen verotulo yhteensä, €]]/Tasaus[[#This Row],[Asukasluku 31.12.2023]]</f>
        <v>2288.0007128395073</v>
      </c>
      <c r="L215" s="34">
        <f>$K$11-Tasaus[[#This Row],[Laskennallinen verotulo yhteensä, €/asukas (=tasausraja)]]</f>
        <v>-82.04071283950725</v>
      </c>
      <c r="M215" s="369">
        <v>-8.204071283950725</v>
      </c>
      <c r="N215" s="370">
        <v>-195232.28434417539</v>
      </c>
      <c r="P215" s="116"/>
      <c r="Q215" s="117"/>
      <c r="R215" s="118"/>
    </row>
    <row r="216" spans="1:18" x14ac:dyDescent="0.25">
      <c r="A216" s="266">
        <v>680</v>
      </c>
      <c r="B216" s="13" t="s">
        <v>564</v>
      </c>
      <c r="C216" s="267">
        <v>25331</v>
      </c>
      <c r="D216" s="268">
        <v>7.6</v>
      </c>
      <c r="E216" s="14">
        <v>45279935.649999999</v>
      </c>
      <c r="F216" s="14">
        <v>595788626.97368419</v>
      </c>
      <c r="G216" s="269">
        <f>Tasaus[[#This Row],[Verotettava tulo (kunnallisvero), €]]*($D$11/100)</f>
        <v>44505410.434934214</v>
      </c>
      <c r="H216" s="14">
        <v>4824152.3502988638</v>
      </c>
      <c r="I216" s="15">
        <v>4599094.2125000004</v>
      </c>
      <c r="J216" s="15">
        <f>SUM(Tasaus[[#This Row],[Laskennallinen kunnallisvero, €]:[Laskennallinen kiinteistövero, €]])</f>
        <v>53928656.997733079</v>
      </c>
      <c r="K216" s="15">
        <f>Tasaus[[#This Row],[Laskennallinen verotulo yhteensä, €]]/Tasaus[[#This Row],[Asukasluku 31.12.2023]]</f>
        <v>2128.9588645427766</v>
      </c>
      <c r="L216" s="34">
        <f>$K$11-Tasaus[[#This Row],[Laskennallinen verotulo yhteensä, €/asukas (=tasausraja)]]</f>
        <v>77.001135457223427</v>
      </c>
      <c r="M216" s="369">
        <v>69.301021911501081</v>
      </c>
      <c r="N216" s="370">
        <v>1755464.1860402338</v>
      </c>
      <c r="P216" s="116"/>
      <c r="Q216" s="117"/>
      <c r="R216" s="118"/>
    </row>
    <row r="217" spans="1:18" x14ac:dyDescent="0.25">
      <c r="A217" s="266">
        <v>681</v>
      </c>
      <c r="B217" s="13" t="s">
        <v>565</v>
      </c>
      <c r="C217" s="267">
        <v>3297</v>
      </c>
      <c r="D217" s="268">
        <v>9.4</v>
      </c>
      <c r="E217" s="14">
        <v>5060314.53</v>
      </c>
      <c r="F217" s="14">
        <v>53833133.297872335</v>
      </c>
      <c r="G217" s="269">
        <f>Tasaus[[#This Row],[Verotettava tulo (kunnallisvero), €]]*($D$11/100)</f>
        <v>4021335.0573510635</v>
      </c>
      <c r="H217" s="14">
        <v>928431.20208009006</v>
      </c>
      <c r="I217" s="15">
        <v>817875.23094999988</v>
      </c>
      <c r="J217" s="15">
        <f>SUM(Tasaus[[#This Row],[Laskennallinen kunnallisvero, €]:[Laskennallinen kiinteistövero, €]])</f>
        <v>5767641.4903811533</v>
      </c>
      <c r="K217" s="15">
        <f>Tasaus[[#This Row],[Laskennallinen verotulo yhteensä, €]]/Tasaus[[#This Row],[Asukasluku 31.12.2023]]</f>
        <v>1749.3604763060823</v>
      </c>
      <c r="L217" s="34">
        <f>$K$11-Tasaus[[#This Row],[Laskennallinen verotulo yhteensä, €/asukas (=tasausraja)]]</f>
        <v>456.59952369391772</v>
      </c>
      <c r="M217" s="369">
        <v>410.93957132452596</v>
      </c>
      <c r="N217" s="370">
        <v>1354867.766656962</v>
      </c>
      <c r="P217" s="116"/>
      <c r="Q217" s="117"/>
      <c r="R217" s="118"/>
    </row>
    <row r="218" spans="1:18" x14ac:dyDescent="0.25">
      <c r="A218" s="266">
        <v>683</v>
      </c>
      <c r="B218" s="13" t="s">
        <v>566</v>
      </c>
      <c r="C218" s="267">
        <v>3599</v>
      </c>
      <c r="D218" s="268">
        <v>7.1</v>
      </c>
      <c r="E218" s="14">
        <v>3822026.43</v>
      </c>
      <c r="F218" s="14">
        <v>53831358.169014089</v>
      </c>
      <c r="G218" s="269">
        <f>Tasaus[[#This Row],[Verotettava tulo (kunnallisvero), €]]*($D$11/100)</f>
        <v>4021202.4552253527</v>
      </c>
      <c r="H218" s="14">
        <v>514535.49488991988</v>
      </c>
      <c r="I218" s="15">
        <v>629128.97775000008</v>
      </c>
      <c r="J218" s="15">
        <f>SUM(Tasaus[[#This Row],[Laskennallinen kunnallisvero, €]:[Laskennallinen kiinteistövero, €]])</f>
        <v>5164866.9278652724</v>
      </c>
      <c r="K218" s="15">
        <f>Tasaus[[#This Row],[Laskennallinen verotulo yhteensä, €]]/Tasaus[[#This Row],[Asukasluku 31.12.2023]]</f>
        <v>1435.0838921548409</v>
      </c>
      <c r="L218" s="34">
        <f>$K$11-Tasaus[[#This Row],[Laskennallinen verotulo yhteensä, €/asukas (=tasausraja)]]</f>
        <v>770.87610784515914</v>
      </c>
      <c r="M218" s="369">
        <v>693.78849706064329</v>
      </c>
      <c r="N218" s="370">
        <v>2496944.8009212553</v>
      </c>
      <c r="P218" s="116"/>
      <c r="Q218" s="117"/>
      <c r="R218" s="118"/>
    </row>
    <row r="219" spans="1:18" x14ac:dyDescent="0.25">
      <c r="A219" s="266">
        <v>684</v>
      </c>
      <c r="B219" s="13" t="s">
        <v>567</v>
      </c>
      <c r="C219" s="267">
        <v>38832</v>
      </c>
      <c r="D219" s="268">
        <v>7.9</v>
      </c>
      <c r="E219" s="14">
        <v>71607917.260000005</v>
      </c>
      <c r="F219" s="14">
        <v>906429332.40506339</v>
      </c>
      <c r="G219" s="269">
        <f>Tasaus[[#This Row],[Verotettava tulo (kunnallisvero), €]]*($D$11/100)</f>
        <v>67710271.130658239</v>
      </c>
      <c r="H219" s="14">
        <v>16328783.065105468</v>
      </c>
      <c r="I219" s="15">
        <v>6328726.9849500004</v>
      </c>
      <c r="J219" s="15">
        <f>SUM(Tasaus[[#This Row],[Laskennallinen kunnallisvero, €]:[Laskennallinen kiinteistövero, €]])</f>
        <v>90367781.180713713</v>
      </c>
      <c r="K219" s="15">
        <f>Tasaus[[#This Row],[Laskennallinen verotulo yhteensä, €]]/Tasaus[[#This Row],[Asukasluku 31.12.2023]]</f>
        <v>2327.1472285927512</v>
      </c>
      <c r="L219" s="34">
        <f>$K$11-Tasaus[[#This Row],[Laskennallinen verotulo yhteensä, €/asukas (=tasausraja)]]</f>
        <v>-121.18722859275113</v>
      </c>
      <c r="M219" s="369">
        <v>-12.118722859275113</v>
      </c>
      <c r="N219" s="370">
        <v>-470594.24607137119</v>
      </c>
      <c r="P219" s="116"/>
      <c r="Q219" s="117"/>
      <c r="R219" s="118"/>
    </row>
    <row r="220" spans="1:18" x14ac:dyDescent="0.25">
      <c r="A220" s="266">
        <v>686</v>
      </c>
      <c r="B220" s="13" t="s">
        <v>568</v>
      </c>
      <c r="C220" s="267">
        <v>2933</v>
      </c>
      <c r="D220" s="268">
        <v>9.9</v>
      </c>
      <c r="E220" s="14">
        <v>4816597.54</v>
      </c>
      <c r="F220" s="14">
        <v>48652500.404040404</v>
      </c>
      <c r="G220" s="269">
        <f>Tasaus[[#This Row],[Verotettava tulo (kunnallisvero), €]]*($D$11/100)</f>
        <v>3634341.7801818182</v>
      </c>
      <c r="H220" s="14">
        <v>576062.70564082486</v>
      </c>
      <c r="I220" s="15">
        <v>616143.71400000015</v>
      </c>
      <c r="J220" s="15">
        <f>SUM(Tasaus[[#This Row],[Laskennallinen kunnallisvero, €]:[Laskennallinen kiinteistövero, €]])</f>
        <v>4826548.1998226438</v>
      </c>
      <c r="K220" s="15">
        <f>Tasaus[[#This Row],[Laskennallinen verotulo yhteensä, €]]/Tasaus[[#This Row],[Asukasluku 31.12.2023]]</f>
        <v>1645.6011591621698</v>
      </c>
      <c r="L220" s="34">
        <f>$K$11-Tasaus[[#This Row],[Laskennallinen verotulo yhteensä, €/asukas (=tasausraja)]]</f>
        <v>560.35884083783026</v>
      </c>
      <c r="M220" s="369">
        <v>504.32295675404725</v>
      </c>
      <c r="N220" s="370">
        <v>1479179.2321596206</v>
      </c>
      <c r="P220" s="116"/>
      <c r="Q220" s="117"/>
      <c r="R220" s="118"/>
    </row>
    <row r="221" spans="1:18" x14ac:dyDescent="0.25">
      <c r="A221" s="266">
        <v>687</v>
      </c>
      <c r="B221" s="13" t="s">
        <v>569</v>
      </c>
      <c r="C221" s="267">
        <v>1424</v>
      </c>
      <c r="D221" s="268">
        <v>9.4</v>
      </c>
      <c r="E221" s="14">
        <v>1838680.09</v>
      </c>
      <c r="F221" s="14">
        <v>19560426.4893617</v>
      </c>
      <c r="G221" s="269">
        <f>Tasaus[[#This Row],[Verotettava tulo (kunnallisvero), €]]*($D$11/100)</f>
        <v>1461163.8587553189</v>
      </c>
      <c r="H221" s="14">
        <v>1049248.0968549906</v>
      </c>
      <c r="I221" s="15">
        <v>228662.78835000002</v>
      </c>
      <c r="J221" s="15">
        <f>SUM(Tasaus[[#This Row],[Laskennallinen kunnallisvero, €]:[Laskennallinen kiinteistövero, €]])</f>
        <v>2739074.7439603098</v>
      </c>
      <c r="K221" s="15">
        <f>Tasaus[[#This Row],[Laskennallinen verotulo yhteensä, €]]/Tasaus[[#This Row],[Asukasluku 31.12.2023]]</f>
        <v>1923.5075449159478</v>
      </c>
      <c r="L221" s="34">
        <f>$K$11-Tasaus[[#This Row],[Laskennallinen verotulo yhteensä, €/asukas (=tasausraja)]]</f>
        <v>282.45245508405219</v>
      </c>
      <c r="M221" s="369">
        <v>254.20720957564697</v>
      </c>
      <c r="N221" s="370">
        <v>361991.0664357213</v>
      </c>
      <c r="P221" s="116"/>
      <c r="Q221" s="117"/>
      <c r="R221" s="118"/>
    </row>
    <row r="222" spans="1:18" x14ac:dyDescent="0.25">
      <c r="A222" s="266">
        <v>689</v>
      </c>
      <c r="B222" s="13" t="s">
        <v>570</v>
      </c>
      <c r="C222" s="267">
        <v>3032</v>
      </c>
      <c r="D222" s="268">
        <v>8.3000000000000007</v>
      </c>
      <c r="E222" s="14">
        <v>4902174.95</v>
      </c>
      <c r="F222" s="14">
        <v>59062348.795180716</v>
      </c>
      <c r="G222" s="269">
        <f>Tasaus[[#This Row],[Verotettava tulo (kunnallisvero), €]]*($D$11/100)</f>
        <v>4411957.4549999991</v>
      </c>
      <c r="H222" s="14">
        <v>1105346.9139856587</v>
      </c>
      <c r="I222" s="15">
        <v>495163.70015000005</v>
      </c>
      <c r="J222" s="15">
        <f>SUM(Tasaus[[#This Row],[Laskennallinen kunnallisvero, €]:[Laskennallinen kiinteistövero, €]])</f>
        <v>6012468.0691356575</v>
      </c>
      <c r="K222" s="15">
        <f>Tasaus[[#This Row],[Laskennallinen verotulo yhteensä, €]]/Tasaus[[#This Row],[Asukasluku 31.12.2023]]</f>
        <v>1983.0039805856391</v>
      </c>
      <c r="L222" s="34">
        <f>$K$11-Tasaus[[#This Row],[Laskennallinen verotulo yhteensä, €/asukas (=tasausraja)]]</f>
        <v>222.95601941436098</v>
      </c>
      <c r="M222" s="369">
        <v>200.66041747292488</v>
      </c>
      <c r="N222" s="370">
        <v>608402.38577790826</v>
      </c>
      <c r="P222" s="116"/>
      <c r="Q222" s="117"/>
      <c r="R222" s="118"/>
    </row>
    <row r="223" spans="1:18" x14ac:dyDescent="0.25">
      <c r="A223" s="266">
        <v>691</v>
      </c>
      <c r="B223" s="13" t="s">
        <v>571</v>
      </c>
      <c r="C223" s="267">
        <v>2598</v>
      </c>
      <c r="D223" s="268">
        <v>9.9</v>
      </c>
      <c r="E223" s="14">
        <v>4135700.61</v>
      </c>
      <c r="F223" s="14">
        <v>41774753.636363633</v>
      </c>
      <c r="G223" s="269">
        <f>Tasaus[[#This Row],[Verotettava tulo (kunnallisvero), €]]*($D$11/100)</f>
        <v>3120574.0966363633</v>
      </c>
      <c r="H223" s="14">
        <v>315360.27007389232</v>
      </c>
      <c r="I223" s="15">
        <v>364634.12759999995</v>
      </c>
      <c r="J223" s="15">
        <f>SUM(Tasaus[[#This Row],[Laskennallinen kunnallisvero, €]:[Laskennallinen kiinteistövero, €]])</f>
        <v>3800568.4943102556</v>
      </c>
      <c r="K223" s="15">
        <f>Tasaus[[#This Row],[Laskennallinen verotulo yhteensä, €]]/Tasaus[[#This Row],[Asukasluku 31.12.2023]]</f>
        <v>1462.8824073557566</v>
      </c>
      <c r="L223" s="34">
        <f>$K$11-Tasaus[[#This Row],[Laskennallinen verotulo yhteensä, €/asukas (=tasausraja)]]</f>
        <v>743.0775926442434</v>
      </c>
      <c r="M223" s="369">
        <v>668.76983337981903</v>
      </c>
      <c r="N223" s="370">
        <v>1737464.02712077</v>
      </c>
      <c r="P223" s="116"/>
      <c r="Q223" s="117"/>
      <c r="R223" s="118"/>
    </row>
    <row r="224" spans="1:18" x14ac:dyDescent="0.25">
      <c r="A224" s="266">
        <v>694</v>
      </c>
      <c r="B224" s="13" t="s">
        <v>572</v>
      </c>
      <c r="C224" s="267">
        <v>28483</v>
      </c>
      <c r="D224" s="268">
        <v>7.9</v>
      </c>
      <c r="E224" s="14">
        <v>50642520.68</v>
      </c>
      <c r="F224" s="14">
        <v>641044565.56962025</v>
      </c>
      <c r="G224" s="269">
        <f>Tasaus[[#This Row],[Verotettava tulo (kunnallisvero), €]]*($D$11/100)</f>
        <v>47886029.048050635</v>
      </c>
      <c r="H224" s="14">
        <v>11409644.631309384</v>
      </c>
      <c r="I224" s="15">
        <v>4593560.5006999997</v>
      </c>
      <c r="J224" s="15">
        <f>SUM(Tasaus[[#This Row],[Laskennallinen kunnallisvero, €]:[Laskennallinen kiinteistövero, €]])</f>
        <v>63889234.180060014</v>
      </c>
      <c r="K224" s="15">
        <f>Tasaus[[#This Row],[Laskennallinen verotulo yhteensä, €]]/Tasaus[[#This Row],[Asukasluku 31.12.2023]]</f>
        <v>2243.0654839750032</v>
      </c>
      <c r="L224" s="34">
        <f>$K$11-Tasaus[[#This Row],[Laskennallinen verotulo yhteensä, €/asukas (=tasausraja)]]</f>
        <v>-37.105483975003153</v>
      </c>
      <c r="M224" s="369">
        <v>-3.7105483975003155</v>
      </c>
      <c r="N224" s="370">
        <v>-105687.55000600149</v>
      </c>
      <c r="P224" s="116"/>
      <c r="Q224" s="117"/>
      <c r="R224" s="118"/>
    </row>
    <row r="225" spans="1:18" x14ac:dyDescent="0.25">
      <c r="A225" s="266">
        <v>697</v>
      </c>
      <c r="B225" s="13" t="s">
        <v>573</v>
      </c>
      <c r="C225" s="267">
        <v>1164</v>
      </c>
      <c r="D225" s="268">
        <v>9.3000000000000007</v>
      </c>
      <c r="E225" s="14">
        <v>1869075.09</v>
      </c>
      <c r="F225" s="14">
        <v>20097581.612903222</v>
      </c>
      <c r="G225" s="269">
        <f>Tasaus[[#This Row],[Verotettava tulo (kunnallisvero), €]]*($D$11/100)</f>
        <v>1501289.3464838709</v>
      </c>
      <c r="H225" s="14">
        <v>327502.75152931118</v>
      </c>
      <c r="I225" s="15">
        <v>208065.34334999998</v>
      </c>
      <c r="J225" s="15">
        <f>SUM(Tasaus[[#This Row],[Laskennallinen kunnallisvero, €]:[Laskennallinen kiinteistövero, €]])</f>
        <v>2036857.4413631822</v>
      </c>
      <c r="K225" s="15">
        <f>Tasaus[[#This Row],[Laskennallinen verotulo yhteensä, €]]/Tasaus[[#This Row],[Asukasluku 31.12.2023]]</f>
        <v>1749.8775269443145</v>
      </c>
      <c r="L225" s="34">
        <f>$K$11-Tasaus[[#This Row],[Laskennallinen verotulo yhteensä, €/asukas (=tasausraja)]]</f>
        <v>456.08247305568557</v>
      </c>
      <c r="M225" s="369">
        <v>410.474225750117</v>
      </c>
      <c r="N225" s="370">
        <v>477791.99877313618</v>
      </c>
      <c r="P225" s="116"/>
      <c r="Q225" s="117"/>
      <c r="R225" s="118"/>
    </row>
    <row r="226" spans="1:18" x14ac:dyDescent="0.25">
      <c r="A226" s="266">
        <v>698</v>
      </c>
      <c r="B226" s="13" t="s">
        <v>574</v>
      </c>
      <c r="C226" s="267">
        <v>65286</v>
      </c>
      <c r="D226" s="268">
        <v>8.9</v>
      </c>
      <c r="E226" s="14">
        <v>124435359.06999999</v>
      </c>
      <c r="F226" s="14">
        <v>1398150101.9101124</v>
      </c>
      <c r="G226" s="269">
        <f>Tasaus[[#This Row],[Verotettava tulo (kunnallisvero), €]]*($D$11/100)</f>
        <v>104441812.6126854</v>
      </c>
      <c r="H226" s="14">
        <v>10106788.785713701</v>
      </c>
      <c r="I226" s="15">
        <v>11123034.353</v>
      </c>
      <c r="J226" s="15">
        <f>SUM(Tasaus[[#This Row],[Laskennallinen kunnallisvero, €]:[Laskennallinen kiinteistövero, €]])</f>
        <v>125671635.7513991</v>
      </c>
      <c r="K226" s="15">
        <f>Tasaus[[#This Row],[Laskennallinen verotulo yhteensä, €]]/Tasaus[[#This Row],[Asukasluku 31.12.2023]]</f>
        <v>1924.9400445945394</v>
      </c>
      <c r="L226" s="34">
        <f>$K$11-Tasaus[[#This Row],[Laskennallinen verotulo yhteensä, €/asukas (=tasausraja)]]</f>
        <v>281.01995540546068</v>
      </c>
      <c r="M226" s="369">
        <v>252.91795986491462</v>
      </c>
      <c r="N226" s="370">
        <v>16512001.927740816</v>
      </c>
      <c r="P226" s="116"/>
      <c r="Q226" s="117"/>
      <c r="R226" s="118"/>
    </row>
    <row r="227" spans="1:18" x14ac:dyDescent="0.25">
      <c r="A227" s="266">
        <v>700</v>
      </c>
      <c r="B227" s="13" t="s">
        <v>575</v>
      </c>
      <c r="C227" s="267">
        <v>4758</v>
      </c>
      <c r="D227" s="268">
        <v>8.6</v>
      </c>
      <c r="E227" s="14">
        <v>8619946.3900000006</v>
      </c>
      <c r="F227" s="14">
        <v>100231934.76744187</v>
      </c>
      <c r="G227" s="269">
        <f>Tasaus[[#This Row],[Verotettava tulo (kunnallisvero), €]]*($D$11/100)</f>
        <v>7487325.5271279076</v>
      </c>
      <c r="H227" s="14">
        <v>1240911.3495953425</v>
      </c>
      <c r="I227" s="15">
        <v>1177035.9533500001</v>
      </c>
      <c r="J227" s="15">
        <f>SUM(Tasaus[[#This Row],[Laskennallinen kunnallisvero, €]:[Laskennallinen kiinteistövero, €]])</f>
        <v>9905272.8300732505</v>
      </c>
      <c r="K227" s="15">
        <f>Tasaus[[#This Row],[Laskennallinen verotulo yhteensä, €]]/Tasaus[[#This Row],[Asukasluku 31.12.2023]]</f>
        <v>2081.8143821087119</v>
      </c>
      <c r="L227" s="34">
        <f>$K$11-Tasaus[[#This Row],[Laskennallinen verotulo yhteensä, €/asukas (=tasausraja)]]</f>
        <v>124.14561789128811</v>
      </c>
      <c r="M227" s="369">
        <v>111.7310561021593</v>
      </c>
      <c r="N227" s="370">
        <v>531616.36493407399</v>
      </c>
      <c r="P227" s="116"/>
      <c r="Q227" s="117"/>
      <c r="R227" s="118"/>
    </row>
    <row r="228" spans="1:18" x14ac:dyDescent="0.25">
      <c r="A228" s="266">
        <v>702</v>
      </c>
      <c r="B228" s="13" t="s">
        <v>576</v>
      </c>
      <c r="C228" s="267">
        <v>4124</v>
      </c>
      <c r="D228" s="268">
        <v>9.4</v>
      </c>
      <c r="E228" s="14">
        <v>6790734.0700000003</v>
      </c>
      <c r="F228" s="14">
        <v>72241851.808510631</v>
      </c>
      <c r="G228" s="269">
        <f>Tasaus[[#This Row],[Verotettava tulo (kunnallisvero), €]]*($D$11/100)</f>
        <v>5396466.3300957447</v>
      </c>
      <c r="H228" s="14">
        <v>1290009.1219930823</v>
      </c>
      <c r="I228" s="15">
        <v>1033021.8228</v>
      </c>
      <c r="J228" s="15">
        <f>SUM(Tasaus[[#This Row],[Laskennallinen kunnallisvero, €]:[Laskennallinen kiinteistövero, €]])</f>
        <v>7719497.2748888275</v>
      </c>
      <c r="K228" s="15">
        <f>Tasaus[[#This Row],[Laskennallinen verotulo yhteensä, €]]/Tasaus[[#This Row],[Asukasluku 31.12.2023]]</f>
        <v>1871.84705986635</v>
      </c>
      <c r="L228" s="34">
        <f>$K$11-Tasaus[[#This Row],[Laskennallinen verotulo yhteensä, €/asukas (=tasausraja)]]</f>
        <v>334.11294013365</v>
      </c>
      <c r="M228" s="369">
        <v>300.70164612028503</v>
      </c>
      <c r="N228" s="370">
        <v>1240093.5886000555</v>
      </c>
      <c r="P228" s="116"/>
      <c r="Q228" s="117"/>
      <c r="R228" s="118"/>
    </row>
    <row r="229" spans="1:18" x14ac:dyDescent="0.25">
      <c r="A229" s="266">
        <v>704</v>
      </c>
      <c r="B229" s="13" t="s">
        <v>577</v>
      </c>
      <c r="C229" s="267">
        <v>6436</v>
      </c>
      <c r="D229" s="268">
        <v>7.1</v>
      </c>
      <c r="E229" s="14">
        <v>10944048.199999999</v>
      </c>
      <c r="F229" s="14">
        <v>154141523.94366199</v>
      </c>
      <c r="G229" s="269">
        <f>Tasaus[[#This Row],[Verotettava tulo (kunnallisvero), €]]*($D$11/100)</f>
        <v>11514371.838591551</v>
      </c>
      <c r="H229" s="14">
        <v>716341.07417670684</v>
      </c>
      <c r="I229" s="15">
        <v>853265.5970500001</v>
      </c>
      <c r="J229" s="15">
        <f>SUM(Tasaus[[#This Row],[Laskennallinen kunnallisvero, €]:[Laskennallinen kiinteistövero, €]])</f>
        <v>13083978.509818258</v>
      </c>
      <c r="K229" s="15">
        <f>Tasaus[[#This Row],[Laskennallinen verotulo yhteensä, €]]/Tasaus[[#This Row],[Asukasluku 31.12.2023]]</f>
        <v>2032.9363750494497</v>
      </c>
      <c r="L229" s="34">
        <f>$K$11-Tasaus[[#This Row],[Laskennallinen verotulo yhteensä, €/asukas (=tasausraja)]]</f>
        <v>173.02362495055036</v>
      </c>
      <c r="M229" s="369">
        <v>155.72126245549532</v>
      </c>
      <c r="N229" s="370">
        <v>1002222.0451635679</v>
      </c>
      <c r="P229" s="116"/>
      <c r="Q229" s="117"/>
      <c r="R229" s="118"/>
    </row>
    <row r="230" spans="1:18" x14ac:dyDescent="0.25">
      <c r="A230" s="266">
        <v>707</v>
      </c>
      <c r="B230" s="13" t="s">
        <v>578</v>
      </c>
      <c r="C230" s="267">
        <v>1902</v>
      </c>
      <c r="D230" s="268">
        <v>8.9</v>
      </c>
      <c r="E230" s="14">
        <v>2440829.08</v>
      </c>
      <c r="F230" s="14">
        <v>27425045.842696629</v>
      </c>
      <c r="G230" s="269">
        <f>Tasaus[[#This Row],[Verotettava tulo (kunnallisvero), €]]*($D$11/100)</f>
        <v>2048650.9244494382</v>
      </c>
      <c r="H230" s="14">
        <v>374245.23263556743</v>
      </c>
      <c r="I230" s="15">
        <v>393755.17335</v>
      </c>
      <c r="J230" s="15">
        <f>SUM(Tasaus[[#This Row],[Laskennallinen kunnallisvero, €]:[Laskennallinen kiinteistövero, €]])</f>
        <v>2816651.3304350055</v>
      </c>
      <c r="K230" s="15">
        <f>Tasaus[[#This Row],[Laskennallinen verotulo yhteensä, €]]/Tasaus[[#This Row],[Asukasluku 31.12.2023]]</f>
        <v>1480.8892378732942</v>
      </c>
      <c r="L230" s="34">
        <f>$K$11-Tasaus[[#This Row],[Laskennallinen verotulo yhteensä, €/asukas (=tasausraja)]]</f>
        <v>725.07076212670586</v>
      </c>
      <c r="M230" s="369">
        <v>652.56368591403532</v>
      </c>
      <c r="N230" s="370">
        <v>1241176.1306084951</v>
      </c>
      <c r="P230" s="116"/>
      <c r="Q230" s="117"/>
      <c r="R230" s="118"/>
    </row>
    <row r="231" spans="1:18" x14ac:dyDescent="0.25">
      <c r="A231" s="266">
        <v>710</v>
      </c>
      <c r="B231" s="13" t="s">
        <v>231</v>
      </c>
      <c r="C231" s="267">
        <v>27209</v>
      </c>
      <c r="D231" s="268">
        <v>9.3000000000000007</v>
      </c>
      <c r="E231" s="14">
        <v>53833078.119999997</v>
      </c>
      <c r="F231" s="14">
        <v>578850302.36559141</v>
      </c>
      <c r="G231" s="269">
        <f>Tasaus[[#This Row],[Verotettava tulo (kunnallisvero), €]]*($D$11/100)</f>
        <v>43240117.586709678</v>
      </c>
      <c r="H231" s="14">
        <v>3282848.2214975362</v>
      </c>
      <c r="I231" s="15">
        <v>5967893.8418499995</v>
      </c>
      <c r="J231" s="15">
        <f>SUM(Tasaus[[#This Row],[Laskennallinen kunnallisvero, €]:[Laskennallinen kiinteistövero, €]])</f>
        <v>52490859.650057212</v>
      </c>
      <c r="K231" s="15">
        <f>Tasaus[[#This Row],[Laskennallinen verotulo yhteensä, €]]/Tasaus[[#This Row],[Asukasluku 31.12.2023]]</f>
        <v>1929.1726873482014</v>
      </c>
      <c r="L231" s="34">
        <f>$K$11-Tasaus[[#This Row],[Laskennallinen verotulo yhteensä, €/asukas (=tasausraja)]]</f>
        <v>276.78731265179863</v>
      </c>
      <c r="M231" s="369">
        <v>249.10858138661877</v>
      </c>
      <c r="N231" s="370">
        <v>6777995.3909485098</v>
      </c>
      <c r="P231" s="116"/>
      <c r="Q231" s="117"/>
      <c r="R231" s="118"/>
    </row>
    <row r="232" spans="1:18" x14ac:dyDescent="0.25">
      <c r="A232" s="266">
        <v>729</v>
      </c>
      <c r="B232" s="13" t="s">
        <v>579</v>
      </c>
      <c r="C232" s="267">
        <v>8847</v>
      </c>
      <c r="D232" s="268">
        <v>9.3000000000000007</v>
      </c>
      <c r="E232" s="14">
        <v>13793965.4</v>
      </c>
      <c r="F232" s="14">
        <v>148322208.60215053</v>
      </c>
      <c r="G232" s="269">
        <f>Tasaus[[#This Row],[Verotettava tulo (kunnallisvero), €]]*($D$11/100)</f>
        <v>11079668.982580645</v>
      </c>
      <c r="H232" s="14">
        <v>1716140.617697658</v>
      </c>
      <c r="I232" s="15">
        <v>1634334.4278500001</v>
      </c>
      <c r="J232" s="15">
        <f>SUM(Tasaus[[#This Row],[Laskennallinen kunnallisvero, €]:[Laskennallinen kiinteistövero, €]])</f>
        <v>14430144.028128304</v>
      </c>
      <c r="K232" s="15">
        <f>Tasaus[[#This Row],[Laskennallinen verotulo yhteensä, €]]/Tasaus[[#This Row],[Asukasluku 31.12.2023]]</f>
        <v>1631.0776566212619</v>
      </c>
      <c r="L232" s="34">
        <f>$K$11-Tasaus[[#This Row],[Laskennallinen verotulo yhteensä, €/asukas (=tasausraja)]]</f>
        <v>574.88234337873814</v>
      </c>
      <c r="M232" s="369">
        <v>517.39410904086435</v>
      </c>
      <c r="N232" s="370">
        <v>4577385.6826845268</v>
      </c>
      <c r="P232" s="116"/>
      <c r="Q232" s="117"/>
      <c r="R232" s="118"/>
    </row>
    <row r="233" spans="1:18" x14ac:dyDescent="0.25">
      <c r="A233" s="266">
        <v>732</v>
      </c>
      <c r="B233" s="13" t="s">
        <v>580</v>
      </c>
      <c r="C233" s="267">
        <v>3344</v>
      </c>
      <c r="D233" s="268">
        <v>8.6</v>
      </c>
      <c r="E233" s="14">
        <v>5034239.92</v>
      </c>
      <c r="F233" s="14">
        <v>58537673.488372095</v>
      </c>
      <c r="G233" s="269">
        <f>Tasaus[[#This Row],[Verotettava tulo (kunnallisvero), €]]*($D$11/100)</f>
        <v>4372764.2095813956</v>
      </c>
      <c r="H233" s="14">
        <v>785205.03405229934</v>
      </c>
      <c r="I233" s="15">
        <v>697394.88915000006</v>
      </c>
      <c r="J233" s="15">
        <f>SUM(Tasaus[[#This Row],[Laskennallinen kunnallisvero, €]:[Laskennallinen kiinteistövero, €]])</f>
        <v>5855364.1327836951</v>
      </c>
      <c r="K233" s="15">
        <f>Tasaus[[#This Row],[Laskennallinen verotulo yhteensä, €]]/Tasaus[[#This Row],[Asukasluku 31.12.2023]]</f>
        <v>1751.0060205692869</v>
      </c>
      <c r="L233" s="34">
        <f>$K$11-Tasaus[[#This Row],[Laskennallinen verotulo yhteensä, €/asukas (=tasausraja)]]</f>
        <v>454.95397943071316</v>
      </c>
      <c r="M233" s="369">
        <v>409.45858148764188</v>
      </c>
      <c r="N233" s="370">
        <v>1369229.4964946744</v>
      </c>
      <c r="P233" s="116"/>
      <c r="Q233" s="117"/>
      <c r="R233" s="118"/>
    </row>
    <row r="234" spans="1:18" x14ac:dyDescent="0.25">
      <c r="A234" s="266">
        <v>734</v>
      </c>
      <c r="B234" s="13" t="s">
        <v>581</v>
      </c>
      <c r="C234" s="267">
        <v>51100</v>
      </c>
      <c r="D234" s="268">
        <v>8.1</v>
      </c>
      <c r="E234" s="14">
        <v>84145555.170000002</v>
      </c>
      <c r="F234" s="14">
        <v>1038834014.4444445</v>
      </c>
      <c r="G234" s="269">
        <f>Tasaus[[#This Row],[Verotettava tulo (kunnallisvero), €]]*($D$11/100)</f>
        <v>77600900.879000008</v>
      </c>
      <c r="H234" s="14">
        <v>9500143.4769904856</v>
      </c>
      <c r="I234" s="15">
        <v>8718491.2493500002</v>
      </c>
      <c r="J234" s="15">
        <f>SUM(Tasaus[[#This Row],[Laskennallinen kunnallisvero, €]:[Laskennallinen kiinteistövero, €]])</f>
        <v>95819535.605340496</v>
      </c>
      <c r="K234" s="15">
        <f>Tasaus[[#This Row],[Laskennallinen verotulo yhteensä, €]]/Tasaus[[#This Row],[Asukasluku 31.12.2023]]</f>
        <v>1875.1376830790703</v>
      </c>
      <c r="L234" s="34">
        <f>$K$11-Tasaus[[#This Row],[Laskennallinen verotulo yhteensä, €/asukas (=tasausraja)]]</f>
        <v>330.82231692092978</v>
      </c>
      <c r="M234" s="369">
        <v>297.74008522883679</v>
      </c>
      <c r="N234" s="370">
        <v>15214518.355193559</v>
      </c>
      <c r="P234" s="116"/>
      <c r="Q234" s="117"/>
      <c r="R234" s="118"/>
    </row>
    <row r="235" spans="1:18" x14ac:dyDescent="0.25">
      <c r="A235" s="266">
        <v>738</v>
      </c>
      <c r="B235" s="13" t="s">
        <v>582</v>
      </c>
      <c r="C235" s="267">
        <v>2974</v>
      </c>
      <c r="D235" s="268">
        <v>8.8000000000000007</v>
      </c>
      <c r="E235" s="14">
        <v>5375575.0099999998</v>
      </c>
      <c r="F235" s="14">
        <v>61086079.659090906</v>
      </c>
      <c r="G235" s="269">
        <f>Tasaus[[#This Row],[Verotettava tulo (kunnallisvero), €]]*($D$11/100)</f>
        <v>4563130.1505340906</v>
      </c>
      <c r="H235" s="14">
        <v>404587.61610828625</v>
      </c>
      <c r="I235" s="15">
        <v>636997.32995000004</v>
      </c>
      <c r="J235" s="15">
        <f>SUM(Tasaus[[#This Row],[Laskennallinen kunnallisvero, €]:[Laskennallinen kiinteistövero, €]])</f>
        <v>5604715.0965923769</v>
      </c>
      <c r="K235" s="15">
        <f>Tasaus[[#This Row],[Laskennallinen verotulo yhteensä, €]]/Tasaus[[#This Row],[Asukasluku 31.12.2023]]</f>
        <v>1884.5713169443097</v>
      </c>
      <c r="L235" s="34">
        <f>$K$11-Tasaus[[#This Row],[Laskennallinen verotulo yhteensä, €/asukas (=tasausraja)]]</f>
        <v>321.38868305569031</v>
      </c>
      <c r="M235" s="369">
        <v>289.24981475012129</v>
      </c>
      <c r="N235" s="370">
        <v>860228.94906686072</v>
      </c>
      <c r="P235" s="116"/>
      <c r="Q235" s="117"/>
      <c r="R235" s="118"/>
    </row>
    <row r="236" spans="1:18" x14ac:dyDescent="0.25">
      <c r="A236" s="266">
        <v>739</v>
      </c>
      <c r="B236" s="13" t="s">
        <v>583</v>
      </c>
      <c r="C236" s="267">
        <v>3216</v>
      </c>
      <c r="D236" s="268">
        <v>8.9</v>
      </c>
      <c r="E236" s="14">
        <v>5026995.0999999996</v>
      </c>
      <c r="F236" s="14">
        <v>56483091.011235945</v>
      </c>
      <c r="G236" s="269">
        <f>Tasaus[[#This Row],[Verotettava tulo (kunnallisvero), €]]*($D$11/100)</f>
        <v>4219286.8985393252</v>
      </c>
      <c r="H236" s="14">
        <v>804784.10486069345</v>
      </c>
      <c r="I236" s="15">
        <v>915990.97500000009</v>
      </c>
      <c r="J236" s="15">
        <f>SUM(Tasaus[[#This Row],[Laskennallinen kunnallisvero, €]:[Laskennallinen kiinteistövero, €]])</f>
        <v>5940061.9784000181</v>
      </c>
      <c r="K236" s="15">
        <f>Tasaus[[#This Row],[Laskennallinen verotulo yhteensä, €]]/Tasaus[[#This Row],[Asukasluku 31.12.2023]]</f>
        <v>1847.0341972636872</v>
      </c>
      <c r="L236" s="34">
        <f>$K$11-Tasaus[[#This Row],[Laskennallinen verotulo yhteensä, €/asukas (=tasausraja)]]</f>
        <v>358.92580273631279</v>
      </c>
      <c r="M236" s="369">
        <v>323.03322246268152</v>
      </c>
      <c r="N236" s="370">
        <v>1038874.8434399838</v>
      </c>
      <c r="P236" s="116"/>
      <c r="Q236" s="117"/>
      <c r="R236" s="118"/>
    </row>
    <row r="237" spans="1:18" x14ac:dyDescent="0.25">
      <c r="A237" s="266">
        <v>740</v>
      </c>
      <c r="B237" s="13" t="s">
        <v>584</v>
      </c>
      <c r="C237" s="267">
        <v>31843</v>
      </c>
      <c r="D237" s="268">
        <v>9.3000000000000007</v>
      </c>
      <c r="E237" s="14">
        <v>57344481.659999996</v>
      </c>
      <c r="F237" s="14">
        <v>616607329.6774193</v>
      </c>
      <c r="G237" s="269">
        <f>Tasaus[[#This Row],[Verotettava tulo (kunnallisvero), €]]*($D$11/100)</f>
        <v>46060567.526903227</v>
      </c>
      <c r="H237" s="14">
        <v>8647352.9740395918</v>
      </c>
      <c r="I237" s="15">
        <v>6249958.3085500002</v>
      </c>
      <c r="J237" s="15">
        <f>SUM(Tasaus[[#This Row],[Laskennallinen kunnallisvero, €]:[Laskennallinen kiinteistövero, €]])</f>
        <v>60957878.809492819</v>
      </c>
      <c r="K237" s="15">
        <f>Tasaus[[#This Row],[Laskennallinen verotulo yhteensä, €]]/Tasaus[[#This Row],[Asukasluku 31.12.2023]]</f>
        <v>1914.3258741165348</v>
      </c>
      <c r="L237" s="34">
        <f>$K$11-Tasaus[[#This Row],[Laskennallinen verotulo yhteensä, €/asukas (=tasausraja)]]</f>
        <v>291.63412588346523</v>
      </c>
      <c r="M237" s="369">
        <v>262.47071329511874</v>
      </c>
      <c r="N237" s="370">
        <v>8357854.9234564658</v>
      </c>
      <c r="P237" s="116"/>
      <c r="Q237" s="117"/>
      <c r="R237" s="118"/>
    </row>
    <row r="238" spans="1:18" x14ac:dyDescent="0.25">
      <c r="A238" s="266">
        <v>742</v>
      </c>
      <c r="B238" s="13" t="s">
        <v>585</v>
      </c>
      <c r="C238" s="267">
        <v>978</v>
      </c>
      <c r="D238" s="268">
        <v>9.1</v>
      </c>
      <c r="E238" s="14">
        <v>1516827.92</v>
      </c>
      <c r="F238" s="14">
        <v>16668438.681318682</v>
      </c>
      <c r="G238" s="269">
        <f>Tasaus[[#This Row],[Verotettava tulo (kunnallisvero), €]]*($D$11/100)</f>
        <v>1245132.3694945055</v>
      </c>
      <c r="H238" s="14">
        <v>622942.38330239581</v>
      </c>
      <c r="I238" s="15">
        <v>216777.30050000001</v>
      </c>
      <c r="J238" s="15">
        <f>SUM(Tasaus[[#This Row],[Laskennallinen kunnallisvero, €]:[Laskennallinen kiinteistövero, €]])</f>
        <v>2084852.0532969013</v>
      </c>
      <c r="K238" s="15">
        <f>Tasaus[[#This Row],[Laskennallinen verotulo yhteensä, €]]/Tasaus[[#This Row],[Asukasluku 31.12.2023]]</f>
        <v>2131.750565743253</v>
      </c>
      <c r="L238" s="34">
        <f>$K$11-Tasaus[[#This Row],[Laskennallinen verotulo yhteensä, €/asukas (=tasausraja)]]</f>
        <v>74.209434256747045</v>
      </c>
      <c r="M238" s="369">
        <v>66.788490831072338</v>
      </c>
      <c r="N238" s="370">
        <v>65319.144032788747</v>
      </c>
      <c r="P238" s="116"/>
      <c r="Q238" s="117"/>
      <c r="R238" s="118"/>
    </row>
    <row r="239" spans="1:18" x14ac:dyDescent="0.25">
      <c r="A239" s="266">
        <v>743</v>
      </c>
      <c r="B239" s="13" t="s">
        <v>586</v>
      </c>
      <c r="C239" s="267">
        <v>66160</v>
      </c>
      <c r="D239" s="268">
        <v>8.4</v>
      </c>
      <c r="E239" s="14">
        <v>117668836.98</v>
      </c>
      <c r="F239" s="14">
        <v>1400819487.8571427</v>
      </c>
      <c r="G239" s="269">
        <f>Tasaus[[#This Row],[Verotettava tulo (kunnallisvero), €]]*($D$11/100)</f>
        <v>104641215.74292856</v>
      </c>
      <c r="H239" s="14">
        <v>14645152.335433908</v>
      </c>
      <c r="I239" s="15">
        <v>13209446.978399999</v>
      </c>
      <c r="J239" s="15">
        <f>SUM(Tasaus[[#This Row],[Laskennallinen kunnallisvero, €]:[Laskennallinen kiinteistövero, €]])</f>
        <v>132495815.05676246</v>
      </c>
      <c r="K239" s="15">
        <f>Tasaus[[#This Row],[Laskennallinen verotulo yhteensä, €]]/Tasaus[[#This Row],[Asukasluku 31.12.2023]]</f>
        <v>2002.6574222606175</v>
      </c>
      <c r="L239" s="34">
        <f>$K$11-Tasaus[[#This Row],[Laskennallinen verotulo yhteensä, €/asukas (=tasausraja)]]</f>
        <v>203.30257773938251</v>
      </c>
      <c r="M239" s="369">
        <v>182.97231996544426</v>
      </c>
      <c r="N239" s="370">
        <v>12105448.688913792</v>
      </c>
      <c r="P239" s="116"/>
      <c r="Q239" s="117"/>
      <c r="R239" s="118"/>
    </row>
    <row r="240" spans="1:18" x14ac:dyDescent="0.25">
      <c r="A240" s="266">
        <v>746</v>
      </c>
      <c r="B240" s="13" t="s">
        <v>587</v>
      </c>
      <c r="C240" s="267">
        <v>4713</v>
      </c>
      <c r="D240" s="268">
        <v>9.6</v>
      </c>
      <c r="E240" s="14">
        <v>6871996.2599999998</v>
      </c>
      <c r="F240" s="14">
        <v>71583294.375</v>
      </c>
      <c r="G240" s="269">
        <f>Tasaus[[#This Row],[Verotettava tulo (kunnallisvero), €]]*($D$11/100)</f>
        <v>5347272.0898125004</v>
      </c>
      <c r="H240" s="14">
        <v>1880702.2739727625</v>
      </c>
      <c r="I240" s="15">
        <v>589539.34029999992</v>
      </c>
      <c r="J240" s="15">
        <f>SUM(Tasaus[[#This Row],[Laskennallinen kunnallisvero, €]:[Laskennallinen kiinteistövero, €]])</f>
        <v>7817513.7040852634</v>
      </c>
      <c r="K240" s="15">
        <f>Tasaus[[#This Row],[Laskennallinen verotulo yhteensä, €]]/Tasaus[[#This Row],[Asukasluku 31.12.2023]]</f>
        <v>1658.7128589190036</v>
      </c>
      <c r="L240" s="34">
        <f>$K$11-Tasaus[[#This Row],[Laskennallinen verotulo yhteensä, €/asukas (=tasausraja)]]</f>
        <v>547.24714108099647</v>
      </c>
      <c r="M240" s="369">
        <v>492.52242697289682</v>
      </c>
      <c r="N240" s="370">
        <v>2321258.1983232629</v>
      </c>
      <c r="P240" s="116"/>
      <c r="Q240" s="117"/>
      <c r="R240" s="118"/>
    </row>
    <row r="241" spans="1:18" x14ac:dyDescent="0.25">
      <c r="A241" s="266">
        <v>747</v>
      </c>
      <c r="B241" s="13" t="s">
        <v>588</v>
      </c>
      <c r="C241" s="267">
        <v>1283</v>
      </c>
      <c r="D241" s="268">
        <v>9.4</v>
      </c>
      <c r="E241" s="14">
        <v>1797301.1</v>
      </c>
      <c r="F241" s="14">
        <v>19120224.468085106</v>
      </c>
      <c r="G241" s="269">
        <f>Tasaus[[#This Row],[Verotettava tulo (kunnallisvero), €]]*($D$11/100)</f>
        <v>1428280.7677659574</v>
      </c>
      <c r="H241" s="14">
        <v>456709.07327211997</v>
      </c>
      <c r="I241" s="15">
        <v>311004.95955000003</v>
      </c>
      <c r="J241" s="15">
        <f>SUM(Tasaus[[#This Row],[Laskennallinen kunnallisvero, €]:[Laskennallinen kiinteistövero, €]])</f>
        <v>2195994.8005880774</v>
      </c>
      <c r="K241" s="15">
        <f>Tasaus[[#This Row],[Laskennallinen verotulo yhteensä, €]]/Tasaus[[#This Row],[Asukasluku 31.12.2023]]</f>
        <v>1711.6093535370828</v>
      </c>
      <c r="L241" s="34">
        <f>$K$11-Tasaus[[#This Row],[Laskennallinen verotulo yhteensä, €/asukas (=tasausraja)]]</f>
        <v>494.35064646291721</v>
      </c>
      <c r="M241" s="369">
        <v>444.91558181662549</v>
      </c>
      <c r="N241" s="370">
        <v>570826.69147073047</v>
      </c>
      <c r="P241" s="116"/>
      <c r="Q241" s="117"/>
      <c r="R241" s="118"/>
    </row>
    <row r="242" spans="1:18" x14ac:dyDescent="0.25">
      <c r="A242" s="266">
        <v>748</v>
      </c>
      <c r="B242" s="13" t="s">
        <v>589</v>
      </c>
      <c r="C242" s="267">
        <v>4837</v>
      </c>
      <c r="D242" s="268">
        <v>9.4</v>
      </c>
      <c r="E242" s="14">
        <v>7786160.8399999999</v>
      </c>
      <c r="F242" s="14">
        <v>82831498.297872335</v>
      </c>
      <c r="G242" s="269">
        <f>Tasaus[[#This Row],[Verotettava tulo (kunnallisvero), €]]*($D$11/100)</f>
        <v>6187512.9228510633</v>
      </c>
      <c r="H242" s="14">
        <v>874029.66883031162</v>
      </c>
      <c r="I242" s="15">
        <v>809313.35160000017</v>
      </c>
      <c r="J242" s="15">
        <f>SUM(Tasaus[[#This Row],[Laskennallinen kunnallisvero, €]:[Laskennallinen kiinteistövero, €]])</f>
        <v>7870855.9432813749</v>
      </c>
      <c r="K242" s="15">
        <f>Tasaus[[#This Row],[Laskennallinen verotulo yhteensä, €]]/Tasaus[[#This Row],[Asukasluku 31.12.2023]]</f>
        <v>1627.2185121524446</v>
      </c>
      <c r="L242" s="34">
        <f>$K$11-Tasaus[[#This Row],[Laskennallinen verotulo yhteensä, €/asukas (=tasausraja)]]</f>
        <v>578.74148784755539</v>
      </c>
      <c r="M242" s="369">
        <v>520.86733906279983</v>
      </c>
      <c r="N242" s="370">
        <v>2519435.3190467628</v>
      </c>
      <c r="P242" s="116"/>
      <c r="Q242" s="117"/>
      <c r="R242" s="118"/>
    </row>
    <row r="243" spans="1:18" x14ac:dyDescent="0.25">
      <c r="A243" s="266">
        <v>749</v>
      </c>
      <c r="B243" s="13" t="s">
        <v>590</v>
      </c>
      <c r="C243" s="267">
        <v>21290</v>
      </c>
      <c r="D243" s="268">
        <v>9.4</v>
      </c>
      <c r="E243" s="14">
        <v>43523895.770000003</v>
      </c>
      <c r="F243" s="14">
        <v>463020167.76595742</v>
      </c>
      <c r="G243" s="269">
        <f>Tasaus[[#This Row],[Verotettava tulo (kunnallisvero), €]]*($D$11/100)</f>
        <v>34587606.532117017</v>
      </c>
      <c r="H243" s="14">
        <v>8486185.0479404591</v>
      </c>
      <c r="I243" s="15">
        <v>3054532.6829500003</v>
      </c>
      <c r="J243" s="15">
        <f>SUM(Tasaus[[#This Row],[Laskennallinen kunnallisvero, €]:[Laskennallinen kiinteistövero, €]])</f>
        <v>46128324.263007469</v>
      </c>
      <c r="K243" s="15">
        <f>Tasaus[[#This Row],[Laskennallinen verotulo yhteensä, €]]/Tasaus[[#This Row],[Asukasluku 31.12.2023]]</f>
        <v>2166.6662406297542</v>
      </c>
      <c r="L243" s="34">
        <f>$K$11-Tasaus[[#This Row],[Laskennallinen verotulo yhteensä, €/asukas (=tasausraja)]]</f>
        <v>39.29375937024588</v>
      </c>
      <c r="M243" s="369">
        <v>35.364383433221292</v>
      </c>
      <c r="N243" s="370">
        <v>752907.72329328128</v>
      </c>
      <c r="P243" s="116"/>
      <c r="Q243" s="117"/>
      <c r="R243" s="118"/>
    </row>
    <row r="244" spans="1:18" x14ac:dyDescent="0.25">
      <c r="A244" s="266">
        <v>751</v>
      </c>
      <c r="B244" s="13" t="s">
        <v>591</v>
      </c>
      <c r="C244" s="267">
        <v>2828</v>
      </c>
      <c r="D244" s="268">
        <v>9.4</v>
      </c>
      <c r="E244" s="14">
        <v>5492367.3799999999</v>
      </c>
      <c r="F244" s="14">
        <v>58429440.212765954</v>
      </c>
      <c r="G244" s="269">
        <f>Tasaus[[#This Row],[Verotettava tulo (kunnallisvero), €]]*($D$11/100)</f>
        <v>4364679.1838936172</v>
      </c>
      <c r="H244" s="14">
        <v>284777.66699150164</v>
      </c>
      <c r="I244" s="15">
        <v>377693.15680000006</v>
      </c>
      <c r="J244" s="15">
        <f>SUM(Tasaus[[#This Row],[Laskennallinen kunnallisvero, €]:[Laskennallinen kiinteistövero, €]])</f>
        <v>5027150.0076851193</v>
      </c>
      <c r="K244" s="15">
        <f>Tasaus[[#This Row],[Laskennallinen verotulo yhteensä, €]]/Tasaus[[#This Row],[Asukasluku 31.12.2023]]</f>
        <v>1777.6343732974256</v>
      </c>
      <c r="L244" s="34">
        <f>$K$11-Tasaus[[#This Row],[Laskennallinen verotulo yhteensä, €/asukas (=tasausraja)]]</f>
        <v>428.32562670257448</v>
      </c>
      <c r="M244" s="369">
        <v>385.49306403231702</v>
      </c>
      <c r="N244" s="370">
        <v>1090174.3850833925</v>
      </c>
      <c r="P244" s="116"/>
      <c r="Q244" s="117"/>
      <c r="R244" s="118"/>
    </row>
    <row r="245" spans="1:18" x14ac:dyDescent="0.25">
      <c r="A245" s="266">
        <v>753</v>
      </c>
      <c r="B245" s="13" t="s">
        <v>592</v>
      </c>
      <c r="C245" s="267">
        <v>22595</v>
      </c>
      <c r="D245" s="268">
        <v>6.6</v>
      </c>
      <c r="E245" s="14">
        <v>41337255.780000001</v>
      </c>
      <c r="F245" s="14">
        <v>626322057.27272725</v>
      </c>
      <c r="G245" s="269">
        <f>Tasaus[[#This Row],[Verotettava tulo (kunnallisvero), €]]*($D$11/100)</f>
        <v>46786257.678272724</v>
      </c>
      <c r="H245" s="14">
        <v>4409983.5901353573</v>
      </c>
      <c r="I245" s="15">
        <v>7146801.4659000002</v>
      </c>
      <c r="J245" s="15">
        <f>SUM(Tasaus[[#This Row],[Laskennallinen kunnallisvero, €]:[Laskennallinen kiinteistövero, €]])</f>
        <v>58343042.734308079</v>
      </c>
      <c r="K245" s="15">
        <f>Tasaus[[#This Row],[Laskennallinen verotulo yhteensä, €]]/Tasaus[[#This Row],[Asukasluku 31.12.2023]]</f>
        <v>2582.1218293564098</v>
      </c>
      <c r="L245" s="34">
        <f>$K$11-Tasaus[[#This Row],[Laskennallinen verotulo yhteensä, €/asukas (=tasausraja)]]</f>
        <v>-376.16182935640973</v>
      </c>
      <c r="M245" s="369">
        <v>-37.616182935640971</v>
      </c>
      <c r="N245" s="370">
        <v>-849937.65343080775</v>
      </c>
      <c r="P245" s="116"/>
      <c r="Q245" s="117"/>
      <c r="R245" s="118"/>
    </row>
    <row r="246" spans="1:18" x14ac:dyDescent="0.25">
      <c r="A246" s="266">
        <v>755</v>
      </c>
      <c r="B246" s="13" t="s">
        <v>593</v>
      </c>
      <c r="C246" s="267">
        <v>6158</v>
      </c>
      <c r="D246" s="268">
        <v>8.6</v>
      </c>
      <c r="E246" s="14">
        <v>14148431.460000001</v>
      </c>
      <c r="F246" s="14">
        <v>164516644.88372093</v>
      </c>
      <c r="G246" s="269">
        <f>Tasaus[[#This Row],[Verotettava tulo (kunnallisvero), €]]*($D$11/100)</f>
        <v>12289393.372813955</v>
      </c>
      <c r="H246" s="14">
        <v>501498.80682611268</v>
      </c>
      <c r="I246" s="15">
        <v>1443741.5689500002</v>
      </c>
      <c r="J246" s="15">
        <f>SUM(Tasaus[[#This Row],[Laskennallinen kunnallisvero, €]:[Laskennallinen kiinteistövero, €]])</f>
        <v>14234633.748590067</v>
      </c>
      <c r="K246" s="15">
        <f>Tasaus[[#This Row],[Laskennallinen verotulo yhteensä, €]]/Tasaus[[#This Row],[Asukasluku 31.12.2023]]</f>
        <v>2311.5676759646099</v>
      </c>
      <c r="L246" s="34">
        <f>$K$11-Tasaus[[#This Row],[Laskennallinen verotulo yhteensä, €/asukas (=tasausraja)]]</f>
        <v>-105.60767596460983</v>
      </c>
      <c r="M246" s="369">
        <v>-10.560767596460984</v>
      </c>
      <c r="N246" s="370">
        <v>-65033.206859006736</v>
      </c>
      <c r="P246" s="116"/>
      <c r="Q246" s="117"/>
      <c r="R246" s="118"/>
    </row>
    <row r="247" spans="1:18" x14ac:dyDescent="0.25">
      <c r="A247" s="266">
        <v>758</v>
      </c>
      <c r="B247" s="13" t="s">
        <v>594</v>
      </c>
      <c r="C247" s="267">
        <v>8126</v>
      </c>
      <c r="D247" s="268">
        <v>8</v>
      </c>
      <c r="E247" s="14">
        <v>13951974.9</v>
      </c>
      <c r="F247" s="14">
        <v>174399686.25</v>
      </c>
      <c r="G247" s="269">
        <f>Tasaus[[#This Row],[Verotettava tulo (kunnallisvero), €]]*($D$11/100)</f>
        <v>13027656.562875001</v>
      </c>
      <c r="H247" s="14">
        <v>8219245.613414458</v>
      </c>
      <c r="I247" s="15">
        <v>2259297.2614500001</v>
      </c>
      <c r="J247" s="15">
        <f>SUM(Tasaus[[#This Row],[Laskennallinen kunnallisvero, €]:[Laskennallinen kiinteistövero, €]])</f>
        <v>23506199.437739458</v>
      </c>
      <c r="K247" s="15">
        <f>Tasaus[[#This Row],[Laskennallinen verotulo yhteensä, €]]/Tasaus[[#This Row],[Asukasluku 31.12.2023]]</f>
        <v>2892.7146736081045</v>
      </c>
      <c r="L247" s="34">
        <f>$K$11-Tasaus[[#This Row],[Laskennallinen verotulo yhteensä, €/asukas (=tasausraja)]]</f>
        <v>-686.75467360810444</v>
      </c>
      <c r="M247" s="369">
        <v>-68.675467360810444</v>
      </c>
      <c r="N247" s="370">
        <v>-558056.84777394566</v>
      </c>
      <c r="P247" s="116"/>
      <c r="Q247" s="117"/>
      <c r="R247" s="118"/>
    </row>
    <row r="248" spans="1:18" x14ac:dyDescent="0.25">
      <c r="A248" s="266">
        <v>759</v>
      </c>
      <c r="B248" s="13" t="s">
        <v>595</v>
      </c>
      <c r="C248" s="267">
        <v>1873</v>
      </c>
      <c r="D248" s="268">
        <v>9.1</v>
      </c>
      <c r="E248" s="14">
        <v>2480401.75</v>
      </c>
      <c r="F248" s="14">
        <v>27257162.08791209</v>
      </c>
      <c r="G248" s="269">
        <f>Tasaus[[#This Row],[Verotettava tulo (kunnallisvero), €]]*($D$11/100)</f>
        <v>2036110.0079670332</v>
      </c>
      <c r="H248" s="14">
        <v>1021381.1144785911</v>
      </c>
      <c r="I248" s="15">
        <v>297400.26274999999</v>
      </c>
      <c r="J248" s="15">
        <f>SUM(Tasaus[[#This Row],[Laskennallinen kunnallisvero, €]:[Laskennallinen kiinteistövero, €]])</f>
        <v>3354891.3851956241</v>
      </c>
      <c r="K248" s="15">
        <f>Tasaus[[#This Row],[Laskennallinen verotulo yhteensä, €]]/Tasaus[[#This Row],[Asukasluku 31.12.2023]]</f>
        <v>1791.186003841764</v>
      </c>
      <c r="L248" s="34">
        <f>$K$11-Tasaus[[#This Row],[Laskennallinen verotulo yhteensä, €/asukas (=tasausraja)]]</f>
        <v>414.77399615823606</v>
      </c>
      <c r="M248" s="369">
        <v>373.29659654241249</v>
      </c>
      <c r="N248" s="370">
        <v>699184.52532393858</v>
      </c>
      <c r="P248" s="116"/>
      <c r="Q248" s="117"/>
      <c r="R248" s="118"/>
    </row>
    <row r="249" spans="1:18" x14ac:dyDescent="0.25">
      <c r="A249" s="266">
        <v>761</v>
      </c>
      <c r="B249" s="13" t="s">
        <v>596</v>
      </c>
      <c r="C249" s="267">
        <v>8410</v>
      </c>
      <c r="D249" s="268">
        <v>8.1999999999999993</v>
      </c>
      <c r="E249" s="14">
        <v>12820465.619999999</v>
      </c>
      <c r="F249" s="14">
        <v>156347141.70731708</v>
      </c>
      <c r="G249" s="269">
        <f>Tasaus[[#This Row],[Verotettava tulo (kunnallisvero), €]]*($D$11/100)</f>
        <v>11679131.485536586</v>
      </c>
      <c r="H249" s="14">
        <v>1122020.9021783411</v>
      </c>
      <c r="I249" s="15">
        <v>1314153.2510500003</v>
      </c>
      <c r="J249" s="15">
        <f>SUM(Tasaus[[#This Row],[Laskennallinen kunnallisvero, €]:[Laskennallinen kiinteistövero, €]])</f>
        <v>14115305.638764929</v>
      </c>
      <c r="K249" s="15">
        <f>Tasaus[[#This Row],[Laskennallinen verotulo yhteensä, €]]/Tasaus[[#This Row],[Asukasluku 31.12.2023]]</f>
        <v>1678.3954386165194</v>
      </c>
      <c r="L249" s="34">
        <f>$K$11-Tasaus[[#This Row],[Laskennallinen verotulo yhteensä, €/asukas (=tasausraja)]]</f>
        <v>527.56456138348062</v>
      </c>
      <c r="M249" s="369">
        <v>474.80810524513259</v>
      </c>
      <c r="N249" s="370">
        <v>3993136.165111565</v>
      </c>
      <c r="P249" s="116"/>
      <c r="Q249" s="117"/>
      <c r="R249" s="118"/>
    </row>
    <row r="250" spans="1:18" x14ac:dyDescent="0.25">
      <c r="A250" s="266">
        <v>762</v>
      </c>
      <c r="B250" s="13" t="s">
        <v>597</v>
      </c>
      <c r="C250" s="267">
        <v>3637</v>
      </c>
      <c r="D250" s="268">
        <v>8.6</v>
      </c>
      <c r="E250" s="14">
        <v>5077606.5199999996</v>
      </c>
      <c r="F250" s="14">
        <v>59041936.279069766</v>
      </c>
      <c r="G250" s="269">
        <f>Tasaus[[#This Row],[Verotettava tulo (kunnallisvero), €]]*($D$11/100)</f>
        <v>4410432.6400465118</v>
      </c>
      <c r="H250" s="14">
        <v>1487485.3877566045</v>
      </c>
      <c r="I250" s="15">
        <v>576001.46345000004</v>
      </c>
      <c r="J250" s="15">
        <f>SUM(Tasaus[[#This Row],[Laskennallinen kunnallisvero, €]:[Laskennallinen kiinteistövero, €]])</f>
        <v>6473919.4912531162</v>
      </c>
      <c r="K250" s="15">
        <f>Tasaus[[#This Row],[Laskennallinen verotulo yhteensä, €]]/Tasaus[[#This Row],[Asukasluku 31.12.2023]]</f>
        <v>1780.0163572320914</v>
      </c>
      <c r="L250" s="34">
        <f>$K$11-Tasaus[[#This Row],[Laskennallinen verotulo yhteensä, €/asukas (=tasausraja)]]</f>
        <v>425.94364276790861</v>
      </c>
      <c r="M250" s="369">
        <v>383.34927849111779</v>
      </c>
      <c r="N250" s="370">
        <v>1394241.3258721954</v>
      </c>
      <c r="P250" s="116"/>
      <c r="Q250" s="117"/>
      <c r="R250" s="118"/>
    </row>
    <row r="251" spans="1:18" x14ac:dyDescent="0.25">
      <c r="A251" s="266">
        <v>765</v>
      </c>
      <c r="B251" s="13" t="s">
        <v>598</v>
      </c>
      <c r="C251" s="267">
        <v>10274</v>
      </c>
      <c r="D251" s="268">
        <v>7.5</v>
      </c>
      <c r="E251" s="14">
        <v>15843072.630000001</v>
      </c>
      <c r="F251" s="14">
        <v>211240968.40000001</v>
      </c>
      <c r="G251" s="269">
        <f>Tasaus[[#This Row],[Verotettava tulo (kunnallisvero), €]]*($D$11/100)</f>
        <v>15779700.339480001</v>
      </c>
      <c r="H251" s="14">
        <v>2167485.4564224174</v>
      </c>
      <c r="I251" s="15">
        <v>2652485.8281</v>
      </c>
      <c r="J251" s="15">
        <f>SUM(Tasaus[[#This Row],[Laskennallinen kunnallisvero, €]:[Laskennallinen kiinteistövero, €]])</f>
        <v>20599671.624002419</v>
      </c>
      <c r="K251" s="15">
        <f>Tasaus[[#This Row],[Laskennallinen verotulo yhteensä, €]]/Tasaus[[#This Row],[Asukasluku 31.12.2023]]</f>
        <v>2005.0293579912809</v>
      </c>
      <c r="L251" s="34">
        <f>$K$11-Tasaus[[#This Row],[Laskennallinen verotulo yhteensä, €/asukas (=tasausraja)]]</f>
        <v>200.93064200871913</v>
      </c>
      <c r="M251" s="369">
        <v>180.83757780784723</v>
      </c>
      <c r="N251" s="370">
        <v>1857925.2743978223</v>
      </c>
      <c r="P251" s="116"/>
      <c r="Q251" s="117"/>
      <c r="R251" s="118"/>
    </row>
    <row r="252" spans="1:18" x14ac:dyDescent="0.25">
      <c r="A252" s="266">
        <v>768</v>
      </c>
      <c r="B252" s="13" t="s">
        <v>599</v>
      </c>
      <c r="C252" s="267">
        <v>2368</v>
      </c>
      <c r="D252" s="268">
        <v>8.4</v>
      </c>
      <c r="E252" s="14">
        <v>3153008.5</v>
      </c>
      <c r="F252" s="14">
        <v>37535815.476190478</v>
      </c>
      <c r="G252" s="269">
        <f>Tasaus[[#This Row],[Verotettava tulo (kunnallisvero), €]]*($D$11/100)</f>
        <v>2803925.4160714289</v>
      </c>
      <c r="H252" s="14">
        <v>765347.88475572155</v>
      </c>
      <c r="I252" s="15">
        <v>668997.1111000001</v>
      </c>
      <c r="J252" s="15">
        <f>SUM(Tasaus[[#This Row],[Laskennallinen kunnallisvero, €]:[Laskennallinen kiinteistövero, €]])</f>
        <v>4238270.4119271506</v>
      </c>
      <c r="K252" s="15">
        <f>Tasaus[[#This Row],[Laskennallinen verotulo yhteensä, €]]/Tasaus[[#This Row],[Asukasluku 31.12.2023]]</f>
        <v>1789.8101401719387</v>
      </c>
      <c r="L252" s="34">
        <f>$K$11-Tasaus[[#This Row],[Laskennallinen verotulo yhteensä, €/asukas (=tasausraja)]]</f>
        <v>416.14985982806138</v>
      </c>
      <c r="M252" s="369">
        <v>374.53487384525528</v>
      </c>
      <c r="N252" s="370">
        <v>886898.58126556454</v>
      </c>
      <c r="P252" s="116"/>
      <c r="Q252" s="117"/>
      <c r="R252" s="118"/>
    </row>
    <row r="253" spans="1:18" x14ac:dyDescent="0.25">
      <c r="A253" s="266">
        <v>777</v>
      </c>
      <c r="B253" s="13" t="s">
        <v>600</v>
      </c>
      <c r="C253" s="267">
        <v>7172</v>
      </c>
      <c r="D253" s="268">
        <v>8.9</v>
      </c>
      <c r="E253" s="14">
        <v>10691754.07</v>
      </c>
      <c r="F253" s="14">
        <v>120132068.20224719</v>
      </c>
      <c r="G253" s="269">
        <f>Tasaus[[#This Row],[Verotettava tulo (kunnallisvero), €]]*($D$11/100)</f>
        <v>8973865.4947078656</v>
      </c>
      <c r="H253" s="14">
        <v>1794704.1562616921</v>
      </c>
      <c r="I253" s="15">
        <v>1066242.4657000001</v>
      </c>
      <c r="J253" s="15">
        <f>SUM(Tasaus[[#This Row],[Laskennallinen kunnallisvero, €]:[Laskennallinen kiinteistövero, €]])</f>
        <v>11834812.116669558</v>
      </c>
      <c r="K253" s="15">
        <f>Tasaus[[#This Row],[Laskennallinen verotulo yhteensä, €]]/Tasaus[[#This Row],[Asukasluku 31.12.2023]]</f>
        <v>1650.1411205618458</v>
      </c>
      <c r="L253" s="34">
        <f>$K$11-Tasaus[[#This Row],[Laskennallinen verotulo yhteensä, €/asukas (=tasausraja)]]</f>
        <v>555.81887943815423</v>
      </c>
      <c r="M253" s="369">
        <v>500.23699149433884</v>
      </c>
      <c r="N253" s="370">
        <v>3587699.7029973981</v>
      </c>
      <c r="P253" s="116"/>
      <c r="Q253" s="117"/>
      <c r="R253" s="118"/>
    </row>
    <row r="254" spans="1:18" x14ac:dyDescent="0.25">
      <c r="A254" s="266">
        <v>778</v>
      </c>
      <c r="B254" s="13" t="s">
        <v>601</v>
      </c>
      <c r="C254" s="267">
        <v>6708</v>
      </c>
      <c r="D254" s="268">
        <v>9.1</v>
      </c>
      <c r="E254" s="14">
        <v>10759864.27</v>
      </c>
      <c r="F254" s="14">
        <v>118240266.70329671</v>
      </c>
      <c r="G254" s="269">
        <f>Tasaus[[#This Row],[Verotettava tulo (kunnallisvero), €]]*($D$11/100)</f>
        <v>8832547.9227362648</v>
      </c>
      <c r="H254" s="14">
        <v>3103654.4437119612</v>
      </c>
      <c r="I254" s="15">
        <v>934528.65844999999</v>
      </c>
      <c r="J254" s="15">
        <f>SUM(Tasaus[[#This Row],[Laskennallinen kunnallisvero, €]:[Laskennallinen kiinteistövero, €]])</f>
        <v>12870731.024898225</v>
      </c>
      <c r="K254" s="15">
        <f>Tasaus[[#This Row],[Laskennallinen verotulo yhteensä, €]]/Tasaus[[#This Row],[Asukasluku 31.12.2023]]</f>
        <v>1918.7136292334862</v>
      </c>
      <c r="L254" s="34">
        <f>$K$11-Tasaus[[#This Row],[Laskennallinen verotulo yhteensä, €/asukas (=tasausraja)]]</f>
        <v>287.24637076651379</v>
      </c>
      <c r="M254" s="369">
        <v>258.5217336898624</v>
      </c>
      <c r="N254" s="370">
        <v>1734163.7895915969</v>
      </c>
      <c r="P254" s="116"/>
      <c r="Q254" s="117"/>
      <c r="R254" s="118"/>
    </row>
    <row r="255" spans="1:18" x14ac:dyDescent="0.25">
      <c r="A255" s="266">
        <v>781</v>
      </c>
      <c r="B255" s="13" t="s">
        <v>602</v>
      </c>
      <c r="C255" s="267">
        <v>3496</v>
      </c>
      <c r="D255" s="268">
        <v>6.4</v>
      </c>
      <c r="E255" s="14">
        <v>3732777.51</v>
      </c>
      <c r="F255" s="14">
        <v>58324648.59375</v>
      </c>
      <c r="G255" s="269">
        <f>Tasaus[[#This Row],[Verotettava tulo (kunnallisvero), €]]*($D$11/100)</f>
        <v>4356851.2499531256</v>
      </c>
      <c r="H255" s="14">
        <v>1004646.652590587</v>
      </c>
      <c r="I255" s="15">
        <v>1388821.56005</v>
      </c>
      <c r="J255" s="15">
        <f>SUM(Tasaus[[#This Row],[Laskennallinen kunnallisvero, €]:[Laskennallinen kiinteistövero, €]])</f>
        <v>6750319.4625937119</v>
      </c>
      <c r="K255" s="15">
        <f>Tasaus[[#This Row],[Laskennallinen verotulo yhteensä, €]]/Tasaus[[#This Row],[Asukasluku 31.12.2023]]</f>
        <v>1930.8694114970572</v>
      </c>
      <c r="L255" s="34">
        <f>$K$11-Tasaus[[#This Row],[Laskennallinen verotulo yhteensä, €/asukas (=tasausraja)]]</f>
        <v>275.09058850294286</v>
      </c>
      <c r="M255" s="369">
        <v>247.58152965264858</v>
      </c>
      <c r="N255" s="370">
        <v>865545.02766565944</v>
      </c>
      <c r="P255" s="116"/>
      <c r="Q255" s="117"/>
      <c r="R255" s="118"/>
    </row>
    <row r="256" spans="1:18" x14ac:dyDescent="0.25">
      <c r="A256" s="266">
        <v>783</v>
      </c>
      <c r="B256" s="13" t="s">
        <v>603</v>
      </c>
      <c r="C256" s="267">
        <v>6377</v>
      </c>
      <c r="D256" s="268">
        <v>8.9</v>
      </c>
      <c r="E256" s="14">
        <v>11982299.26</v>
      </c>
      <c r="F256" s="14">
        <v>134632575.95505616</v>
      </c>
      <c r="G256" s="269">
        <f>Tasaus[[#This Row],[Verotettava tulo (kunnallisvero), €]]*($D$11/100)</f>
        <v>10057053.423842695</v>
      </c>
      <c r="H256" s="14">
        <v>1049059.4725310779</v>
      </c>
      <c r="I256" s="15">
        <v>1342762.02575</v>
      </c>
      <c r="J256" s="15">
        <f>SUM(Tasaus[[#This Row],[Laskennallinen kunnallisvero, €]:[Laskennallinen kiinteistövero, €]])</f>
        <v>12448874.922123773</v>
      </c>
      <c r="K256" s="15">
        <f>Tasaus[[#This Row],[Laskennallinen verotulo yhteensä, €]]/Tasaus[[#This Row],[Asukasluku 31.12.2023]]</f>
        <v>1952.1522537437311</v>
      </c>
      <c r="L256" s="34">
        <f>$K$11-Tasaus[[#This Row],[Laskennallinen verotulo yhteensä, €/asukas (=tasausraja)]]</f>
        <v>253.80774625626896</v>
      </c>
      <c r="M256" s="369">
        <v>228.42697163064207</v>
      </c>
      <c r="N256" s="370">
        <v>1456678.7980886046</v>
      </c>
      <c r="P256" s="116"/>
      <c r="Q256" s="117"/>
      <c r="R256" s="118"/>
    </row>
    <row r="257" spans="1:18" x14ac:dyDescent="0.25">
      <c r="A257" s="266">
        <v>785</v>
      </c>
      <c r="B257" s="13" t="s">
        <v>604</v>
      </c>
      <c r="C257" s="267">
        <v>2589</v>
      </c>
      <c r="D257" s="268">
        <v>8.3000000000000007</v>
      </c>
      <c r="E257" s="14">
        <v>3495457.38</v>
      </c>
      <c r="F257" s="14">
        <v>42113944.337349392</v>
      </c>
      <c r="G257" s="269">
        <f>Tasaus[[#This Row],[Verotettava tulo (kunnallisvero), €]]*($D$11/100)</f>
        <v>3145911.6419999995</v>
      </c>
      <c r="H257" s="14">
        <v>480541.90736391686</v>
      </c>
      <c r="I257" s="15">
        <v>750645.50715000008</v>
      </c>
      <c r="J257" s="15">
        <f>SUM(Tasaus[[#This Row],[Laskennallinen kunnallisvero, €]:[Laskennallinen kiinteistövero, €]])</f>
        <v>4377099.0565139167</v>
      </c>
      <c r="K257" s="15">
        <f>Tasaus[[#This Row],[Laskennallinen verotulo yhteensä, €]]/Tasaus[[#This Row],[Asukasluku 31.12.2023]]</f>
        <v>1690.6523972630036</v>
      </c>
      <c r="L257" s="34">
        <f>$K$11-Tasaus[[#This Row],[Laskennallinen verotulo yhteensä, €/asukas (=tasausraja)]]</f>
        <v>515.30760273699639</v>
      </c>
      <c r="M257" s="369">
        <v>463.77684246329676</v>
      </c>
      <c r="N257" s="370">
        <v>1200718.2451374752</v>
      </c>
      <c r="P257" s="116"/>
      <c r="Q257" s="117"/>
      <c r="R257" s="118"/>
    </row>
    <row r="258" spans="1:18" x14ac:dyDescent="0.25">
      <c r="A258" s="266">
        <v>790</v>
      </c>
      <c r="B258" s="13" t="s">
        <v>258</v>
      </c>
      <c r="C258" s="267">
        <v>23515</v>
      </c>
      <c r="D258" s="268">
        <v>8.9</v>
      </c>
      <c r="E258" s="14">
        <v>39382368.280000001</v>
      </c>
      <c r="F258" s="14">
        <v>442498520</v>
      </c>
      <c r="G258" s="269">
        <f>Tasaus[[#This Row],[Verotettava tulo (kunnallisvero), €]]*($D$11/100)</f>
        <v>33054639.444000002</v>
      </c>
      <c r="H258" s="14">
        <v>4500940.8858971447</v>
      </c>
      <c r="I258" s="15">
        <v>3852797.1512500006</v>
      </c>
      <c r="J258" s="15">
        <f>SUM(Tasaus[[#This Row],[Laskennallinen kunnallisvero, €]:[Laskennallinen kiinteistövero, €]])</f>
        <v>41408377.481147148</v>
      </c>
      <c r="K258" s="15">
        <f>Tasaus[[#This Row],[Laskennallinen verotulo yhteensä, €]]/Tasaus[[#This Row],[Asukasluku 31.12.2023]]</f>
        <v>1760.9346154006867</v>
      </c>
      <c r="L258" s="34">
        <f>$K$11-Tasaus[[#This Row],[Laskennallinen verotulo yhteensä, €/asukas (=tasausraja)]]</f>
        <v>445.02538459931338</v>
      </c>
      <c r="M258" s="369">
        <v>400.52284613938207</v>
      </c>
      <c r="N258" s="370">
        <v>9418294.7269675694</v>
      </c>
      <c r="P258" s="116"/>
      <c r="Q258" s="117"/>
      <c r="R258" s="118"/>
    </row>
    <row r="259" spans="1:18" x14ac:dyDescent="0.25">
      <c r="A259" s="266">
        <v>791</v>
      </c>
      <c r="B259" s="13" t="s">
        <v>259</v>
      </c>
      <c r="C259" s="267">
        <v>4931</v>
      </c>
      <c r="D259" s="268">
        <v>9.1</v>
      </c>
      <c r="E259" s="14">
        <v>6940737</v>
      </c>
      <c r="F259" s="14">
        <v>76271835.16483517</v>
      </c>
      <c r="G259" s="269">
        <f>Tasaus[[#This Row],[Verotettava tulo (kunnallisvero), €]]*($D$11/100)</f>
        <v>5697506.0868131872</v>
      </c>
      <c r="H259" s="14">
        <v>1335896.5955067545</v>
      </c>
      <c r="I259" s="15">
        <v>766900.52309999999</v>
      </c>
      <c r="J259" s="15">
        <f>SUM(Tasaus[[#This Row],[Laskennallinen kunnallisvero, €]:[Laskennallinen kiinteistövero, €]])</f>
        <v>7800303.2054199418</v>
      </c>
      <c r="K259" s="15">
        <f>Tasaus[[#This Row],[Laskennallinen verotulo yhteensä, €]]/Tasaus[[#This Row],[Asukasluku 31.12.2023]]</f>
        <v>1581.8907332021784</v>
      </c>
      <c r="L259" s="34">
        <f>$K$11-Tasaus[[#This Row],[Laskennallinen verotulo yhteensä, €/asukas (=tasausraja)]]</f>
        <v>624.06926679782168</v>
      </c>
      <c r="M259" s="369">
        <v>561.66234011803954</v>
      </c>
      <c r="N259" s="370">
        <v>2769556.9991220529</v>
      </c>
      <c r="P259" s="116"/>
      <c r="Q259" s="117"/>
      <c r="R259" s="118"/>
    </row>
    <row r="260" spans="1:18" x14ac:dyDescent="0.25">
      <c r="A260" s="266">
        <v>831</v>
      </c>
      <c r="B260" s="13" t="s">
        <v>605</v>
      </c>
      <c r="C260" s="267">
        <v>4625</v>
      </c>
      <c r="D260" s="268">
        <v>8.4</v>
      </c>
      <c r="E260" s="14">
        <v>8757899.8900000006</v>
      </c>
      <c r="F260" s="14">
        <v>104260712.97619048</v>
      </c>
      <c r="G260" s="269">
        <f>Tasaus[[#This Row],[Verotettava tulo (kunnallisvero), €]]*($D$11/100)</f>
        <v>7788275.2593214288</v>
      </c>
      <c r="H260" s="14">
        <v>585382.02037253301</v>
      </c>
      <c r="I260" s="15">
        <v>1054442.9203500003</v>
      </c>
      <c r="J260" s="15">
        <f>SUM(Tasaus[[#This Row],[Laskennallinen kunnallisvero, €]:[Laskennallinen kiinteistövero, €]])</f>
        <v>9428100.2000439614</v>
      </c>
      <c r="K260" s="15">
        <f>Tasaus[[#This Row],[Laskennallinen verotulo yhteensä, €]]/Tasaus[[#This Row],[Asukasluku 31.12.2023]]</f>
        <v>2038.5081513608566</v>
      </c>
      <c r="L260" s="34">
        <f>$K$11-Tasaus[[#This Row],[Laskennallinen verotulo yhteensä, €/asukas (=tasausraja)]]</f>
        <v>167.45184863914346</v>
      </c>
      <c r="M260" s="369">
        <v>150.70666377522912</v>
      </c>
      <c r="N260" s="370">
        <v>697018.31996043469</v>
      </c>
      <c r="P260" s="116"/>
      <c r="Q260" s="117"/>
    </row>
    <row r="261" spans="1:18" x14ac:dyDescent="0.25">
      <c r="A261" s="266">
        <v>832</v>
      </c>
      <c r="B261" s="13" t="s">
        <v>606</v>
      </c>
      <c r="C261" s="267">
        <v>3731</v>
      </c>
      <c r="D261" s="268">
        <v>7.9</v>
      </c>
      <c r="E261" s="14">
        <v>4741410.87</v>
      </c>
      <c r="F261" s="14">
        <v>60017859.113924049</v>
      </c>
      <c r="G261" s="269">
        <f>Tasaus[[#This Row],[Verotettava tulo (kunnallisvero), €]]*($D$11/100)</f>
        <v>4483334.075810127</v>
      </c>
      <c r="H261" s="14">
        <v>1004798.5906561188</v>
      </c>
      <c r="I261" s="15">
        <v>614719.77254999999</v>
      </c>
      <c r="J261" s="15">
        <f>SUM(Tasaus[[#This Row],[Laskennallinen kunnallisvero, €]:[Laskennallinen kiinteistövero, €]])</f>
        <v>6102852.4390162453</v>
      </c>
      <c r="K261" s="15">
        <f>Tasaus[[#This Row],[Laskennallinen verotulo yhteensä, €]]/Tasaus[[#This Row],[Asukasluku 31.12.2023]]</f>
        <v>1635.7149394307814</v>
      </c>
      <c r="L261" s="34">
        <f>$K$11-Tasaus[[#This Row],[Laskennallinen verotulo yhteensä, €/asukas (=tasausraja)]]</f>
        <v>570.24506056921859</v>
      </c>
      <c r="M261" s="369">
        <v>513.22055451229676</v>
      </c>
      <c r="N261" s="370">
        <v>1914825.8888853793</v>
      </c>
      <c r="P261" s="116"/>
      <c r="Q261" s="117"/>
    </row>
    <row r="262" spans="1:18" x14ac:dyDescent="0.25">
      <c r="A262" s="266">
        <v>833</v>
      </c>
      <c r="B262" s="13" t="s">
        <v>607</v>
      </c>
      <c r="C262" s="267">
        <v>1705</v>
      </c>
      <c r="D262" s="268">
        <v>6.9</v>
      </c>
      <c r="E262" s="14">
        <v>2272429.11</v>
      </c>
      <c r="F262" s="14">
        <v>32933755.217391301</v>
      </c>
      <c r="G262" s="269">
        <f>Tasaus[[#This Row],[Verotettava tulo (kunnallisvero), €]]*($D$11/100)</f>
        <v>2460151.5147391302</v>
      </c>
      <c r="H262" s="14">
        <v>192412.72452115547</v>
      </c>
      <c r="I262" s="15">
        <v>655038.01624999999</v>
      </c>
      <c r="J262" s="15">
        <f>SUM(Tasaus[[#This Row],[Laskennallinen kunnallisvero, €]:[Laskennallinen kiinteistövero, €]])</f>
        <v>3307602.2555102855</v>
      </c>
      <c r="K262" s="15">
        <f>Tasaus[[#This Row],[Laskennallinen verotulo yhteensä, €]]/Tasaus[[#This Row],[Asukasluku 31.12.2023]]</f>
        <v>1939.9426718535399</v>
      </c>
      <c r="L262" s="34">
        <f>$K$11-Tasaus[[#This Row],[Laskennallinen verotulo yhteensä, €/asukas (=tasausraja)]]</f>
        <v>266.01732814646016</v>
      </c>
      <c r="M262" s="369">
        <v>239.41559533181416</v>
      </c>
      <c r="N262" s="370">
        <v>408203.59004074312</v>
      </c>
      <c r="P262" s="116"/>
      <c r="Q262" s="117"/>
    </row>
    <row r="263" spans="1:18" x14ac:dyDescent="0.25">
      <c r="A263" s="266">
        <v>834</v>
      </c>
      <c r="B263" s="13" t="s">
        <v>608</v>
      </c>
      <c r="C263" s="267">
        <v>5844</v>
      </c>
      <c r="D263" s="268">
        <v>8.6</v>
      </c>
      <c r="E263" s="14">
        <v>10356756.619999999</v>
      </c>
      <c r="F263" s="14">
        <v>120427402.55813953</v>
      </c>
      <c r="G263" s="269">
        <f>Tasaus[[#This Row],[Verotettava tulo (kunnallisvero), €]]*($D$11/100)</f>
        <v>8995926.9710930232</v>
      </c>
      <c r="H263" s="14">
        <v>928774.61226128077</v>
      </c>
      <c r="I263" s="15">
        <v>1126397.1416500001</v>
      </c>
      <c r="J263" s="15">
        <f>SUM(Tasaus[[#This Row],[Laskennallinen kunnallisvero, €]:[Laskennallinen kiinteistövero, €]])</f>
        <v>11051098.725004304</v>
      </c>
      <c r="K263" s="15">
        <f>Tasaus[[#This Row],[Laskennallinen verotulo yhteensä, €]]/Tasaus[[#This Row],[Asukasluku 31.12.2023]]</f>
        <v>1891.0162089329747</v>
      </c>
      <c r="L263" s="34">
        <f>$K$11-Tasaus[[#This Row],[Laskennallinen verotulo yhteensä, €/asukas (=tasausraja)]]</f>
        <v>314.94379106702536</v>
      </c>
      <c r="M263" s="369">
        <v>283.44941196032283</v>
      </c>
      <c r="N263" s="370">
        <v>1656478.3634961266</v>
      </c>
      <c r="P263" s="116"/>
      <c r="Q263" s="117"/>
    </row>
    <row r="264" spans="1:18" x14ac:dyDescent="0.25">
      <c r="A264" s="266">
        <v>837</v>
      </c>
      <c r="B264" s="13" t="s">
        <v>609</v>
      </c>
      <c r="C264" s="267">
        <v>255050</v>
      </c>
      <c r="D264" s="268">
        <v>7.6</v>
      </c>
      <c r="E264" s="14">
        <v>436056390.89999998</v>
      </c>
      <c r="F264" s="14">
        <v>5737584090.7894735</v>
      </c>
      <c r="G264" s="269">
        <f>Tasaus[[#This Row],[Verotettava tulo (kunnallisvero), €]]*($D$11/100)</f>
        <v>428597531.58197367</v>
      </c>
      <c r="H264" s="14">
        <v>80165818.102055848</v>
      </c>
      <c r="I264" s="15">
        <v>48971321.182499997</v>
      </c>
      <c r="J264" s="15">
        <f>SUM(Tasaus[[#This Row],[Laskennallinen kunnallisvero, €]:[Laskennallinen kiinteistövero, €]])</f>
        <v>557734670.86652946</v>
      </c>
      <c r="K264" s="15">
        <f>Tasaus[[#This Row],[Laskennallinen verotulo yhteensä, €]]/Tasaus[[#This Row],[Asukasluku 31.12.2023]]</f>
        <v>2186.7660100628482</v>
      </c>
      <c r="L264" s="34">
        <f>$K$11-Tasaus[[#This Row],[Laskennallinen verotulo yhteensä, €/asukas (=tasausraja)]]</f>
        <v>19.193989937151855</v>
      </c>
      <c r="M264" s="369">
        <v>17.274590943436671</v>
      </c>
      <c r="N264" s="370">
        <v>4405884.4201235231</v>
      </c>
      <c r="P264" s="116"/>
      <c r="Q264" s="117"/>
    </row>
    <row r="265" spans="1:18" x14ac:dyDescent="0.25">
      <c r="A265" s="266">
        <v>844</v>
      </c>
      <c r="B265" s="13" t="s">
        <v>610</v>
      </c>
      <c r="C265" s="267">
        <v>1412</v>
      </c>
      <c r="D265" s="268">
        <v>9.9</v>
      </c>
      <c r="E265" s="14">
        <v>2201225.85</v>
      </c>
      <c r="F265" s="14">
        <v>22234604.545454543</v>
      </c>
      <c r="G265" s="269">
        <f>Tasaus[[#This Row],[Verotettava tulo (kunnallisvero), €]]*($D$11/100)</f>
        <v>1660924.9595454545</v>
      </c>
      <c r="H265" s="14">
        <v>347707.83397044177</v>
      </c>
      <c r="I265" s="15">
        <v>289542.84460000001</v>
      </c>
      <c r="J265" s="15">
        <f>SUM(Tasaus[[#This Row],[Laskennallinen kunnallisvero, €]:[Laskennallinen kiinteistövero, €]])</f>
        <v>2298175.6381158964</v>
      </c>
      <c r="K265" s="15">
        <f>Tasaus[[#This Row],[Laskennallinen verotulo yhteensä, €]]/Tasaus[[#This Row],[Asukasluku 31.12.2023]]</f>
        <v>1627.6031431415697</v>
      </c>
      <c r="L265" s="34">
        <f>$K$11-Tasaus[[#This Row],[Laskennallinen verotulo yhteensä, €/asukas (=tasausraja)]]</f>
        <v>578.35685685843032</v>
      </c>
      <c r="M265" s="369">
        <v>520.52117117258729</v>
      </c>
      <c r="N265" s="370">
        <v>734975.89369569323</v>
      </c>
      <c r="P265" s="116"/>
      <c r="Q265" s="117"/>
    </row>
    <row r="266" spans="1:18" x14ac:dyDescent="0.25">
      <c r="A266" s="266">
        <v>845</v>
      </c>
      <c r="B266" s="13" t="s">
        <v>611</v>
      </c>
      <c r="C266" s="267">
        <v>2831</v>
      </c>
      <c r="D266" s="268">
        <v>6.9</v>
      </c>
      <c r="E266" s="14">
        <v>3615063.03</v>
      </c>
      <c r="F266" s="14">
        <v>52392217.826086953</v>
      </c>
      <c r="G266" s="269">
        <f>Tasaus[[#This Row],[Verotettava tulo (kunnallisvero), €]]*($D$11/100)</f>
        <v>3913698.6716086958</v>
      </c>
      <c r="H266" s="14">
        <v>713196.27450280765</v>
      </c>
      <c r="I266" s="15">
        <v>532919.26639999996</v>
      </c>
      <c r="J266" s="15">
        <f>SUM(Tasaus[[#This Row],[Laskennallinen kunnallisvero, €]:[Laskennallinen kiinteistövero, €]])</f>
        <v>5159814.2125115031</v>
      </c>
      <c r="K266" s="15">
        <f>Tasaus[[#This Row],[Laskennallinen verotulo yhteensä, €]]/Tasaus[[#This Row],[Asukasluku 31.12.2023]]</f>
        <v>1822.6118730171329</v>
      </c>
      <c r="L266" s="34">
        <f>$K$11-Tasaus[[#This Row],[Laskennallinen verotulo yhteensä, €/asukas (=tasausraja)]]</f>
        <v>383.34812698286714</v>
      </c>
      <c r="M266" s="369">
        <v>345.01331428458042</v>
      </c>
      <c r="N266" s="370">
        <v>976732.69273964711</v>
      </c>
      <c r="P266" s="116"/>
      <c r="Q266" s="117"/>
    </row>
    <row r="267" spans="1:18" x14ac:dyDescent="0.25">
      <c r="A267" s="266">
        <v>846</v>
      </c>
      <c r="B267" s="13" t="s">
        <v>612</v>
      </c>
      <c r="C267" s="267">
        <v>4758</v>
      </c>
      <c r="D267" s="268">
        <v>9.6999999999999993</v>
      </c>
      <c r="E267" s="14">
        <v>7792400.6600000001</v>
      </c>
      <c r="F267" s="14">
        <v>80334027.422680423</v>
      </c>
      <c r="G267" s="269">
        <f>Tasaus[[#This Row],[Verotettava tulo (kunnallisvero), €]]*($D$11/100)</f>
        <v>6000951.8484742278</v>
      </c>
      <c r="H267" s="14">
        <v>716863.56020360137</v>
      </c>
      <c r="I267" s="15">
        <v>582013.04929999996</v>
      </c>
      <c r="J267" s="15">
        <f>SUM(Tasaus[[#This Row],[Laskennallinen kunnallisvero, €]:[Laskennallinen kiinteistövero, €]])</f>
        <v>7299828.4579778295</v>
      </c>
      <c r="K267" s="15">
        <f>Tasaus[[#This Row],[Laskennallinen verotulo yhteensä, €]]/Tasaus[[#This Row],[Asukasluku 31.12.2023]]</f>
        <v>1534.2220382467065</v>
      </c>
      <c r="L267" s="34">
        <f>$K$11-Tasaus[[#This Row],[Laskennallinen verotulo yhteensä, €/asukas (=tasausraja)]]</f>
        <v>671.73796175329358</v>
      </c>
      <c r="M267" s="369">
        <v>604.56416557796422</v>
      </c>
      <c r="N267" s="370">
        <v>2876516.2998199537</v>
      </c>
      <c r="P267" s="116"/>
      <c r="Q267" s="117"/>
    </row>
    <row r="268" spans="1:18" x14ac:dyDescent="0.25">
      <c r="A268" s="266">
        <v>848</v>
      </c>
      <c r="B268" s="13" t="s">
        <v>613</v>
      </c>
      <c r="C268" s="267">
        <v>4066</v>
      </c>
      <c r="D268" s="268">
        <v>9.1</v>
      </c>
      <c r="E268" s="14">
        <v>5875903.04</v>
      </c>
      <c r="F268" s="14">
        <v>64570363.07692308</v>
      </c>
      <c r="G268" s="269">
        <f>Tasaus[[#This Row],[Verotettava tulo (kunnallisvero), €]]*($D$11/100)</f>
        <v>4823406.1218461543</v>
      </c>
      <c r="H268" s="14">
        <v>705816.47346760007</v>
      </c>
      <c r="I268" s="15">
        <v>584092.56125000014</v>
      </c>
      <c r="J268" s="15">
        <f>SUM(Tasaus[[#This Row],[Laskennallinen kunnallisvero, €]:[Laskennallinen kiinteistövero, €]])</f>
        <v>6113315.1565637542</v>
      </c>
      <c r="K268" s="15">
        <f>Tasaus[[#This Row],[Laskennallinen verotulo yhteensä, €]]/Tasaus[[#This Row],[Asukasluku 31.12.2023]]</f>
        <v>1503.5206976300428</v>
      </c>
      <c r="L268" s="34">
        <f>$K$11-Tasaus[[#This Row],[Laskennallinen verotulo yhteensä, €/asukas (=tasausraja)]]</f>
        <v>702.4393023699572</v>
      </c>
      <c r="M268" s="369">
        <v>632.19537213296155</v>
      </c>
      <c r="N268" s="370">
        <v>2570506.3830926218</v>
      </c>
      <c r="P268" s="116"/>
      <c r="Q268" s="117"/>
    </row>
    <row r="269" spans="1:18" x14ac:dyDescent="0.25">
      <c r="A269" s="266">
        <v>849</v>
      </c>
      <c r="B269" s="13" t="s">
        <v>614</v>
      </c>
      <c r="C269" s="267">
        <v>2849</v>
      </c>
      <c r="D269" s="268">
        <v>9.5</v>
      </c>
      <c r="E269" s="14">
        <v>4369155.03</v>
      </c>
      <c r="F269" s="14">
        <v>45991105.578947365</v>
      </c>
      <c r="G269" s="269">
        <f>Tasaus[[#This Row],[Verotettava tulo (kunnallisvero), €]]*($D$11/100)</f>
        <v>3435535.5867473683</v>
      </c>
      <c r="H269" s="14">
        <v>537840.31488849095</v>
      </c>
      <c r="I269" s="15">
        <v>364611.60460000002</v>
      </c>
      <c r="J269" s="15">
        <f>SUM(Tasaus[[#This Row],[Laskennallinen kunnallisvero, €]:[Laskennallinen kiinteistövero, €]])</f>
        <v>4337987.5062358594</v>
      </c>
      <c r="K269" s="15">
        <f>Tasaus[[#This Row],[Laskennallinen verotulo yhteensä, €]]/Tasaus[[#This Row],[Asukasluku 31.12.2023]]</f>
        <v>1522.635137323924</v>
      </c>
      <c r="L269" s="34">
        <f>$K$11-Tasaus[[#This Row],[Laskennallinen verotulo yhteensä, €/asukas (=tasausraja)]]</f>
        <v>683.32486267607601</v>
      </c>
      <c r="M269" s="369">
        <v>614.99237640846843</v>
      </c>
      <c r="N269" s="370">
        <v>1752113.2803877266</v>
      </c>
      <c r="P269" s="116"/>
      <c r="Q269" s="117"/>
    </row>
    <row r="270" spans="1:18" x14ac:dyDescent="0.25">
      <c r="A270" s="266">
        <v>850</v>
      </c>
      <c r="B270" s="13" t="s">
        <v>615</v>
      </c>
      <c r="C270" s="267">
        <v>2368</v>
      </c>
      <c r="D270" s="268">
        <v>9.4</v>
      </c>
      <c r="E270" s="14">
        <v>4047914.37</v>
      </c>
      <c r="F270" s="14">
        <v>43062918.829787232</v>
      </c>
      <c r="G270" s="269">
        <f>Tasaus[[#This Row],[Verotettava tulo (kunnallisvero), €]]*($D$11/100)</f>
        <v>3216800.0365851065</v>
      </c>
      <c r="H270" s="14">
        <v>532600.21055784379</v>
      </c>
      <c r="I270" s="15">
        <v>415035.68100000004</v>
      </c>
      <c r="J270" s="15">
        <f>SUM(Tasaus[[#This Row],[Laskennallinen kunnallisvero, €]:[Laskennallinen kiinteistövero, €]])</f>
        <v>4164435.9281429499</v>
      </c>
      <c r="K270" s="15">
        <f>Tasaus[[#This Row],[Laskennallinen verotulo yhteensä, €]]/Tasaus[[#This Row],[Asukasluku 31.12.2023]]</f>
        <v>1758.6300372225296</v>
      </c>
      <c r="L270" s="34">
        <f>$K$11-Tasaus[[#This Row],[Laskennallinen verotulo yhteensä, €/asukas (=tasausraja)]]</f>
        <v>447.32996277747043</v>
      </c>
      <c r="M270" s="369">
        <v>402.59696649972341</v>
      </c>
      <c r="N270" s="370">
        <v>953349.61667134508</v>
      </c>
      <c r="P270" s="116"/>
      <c r="Q270" s="117"/>
    </row>
    <row r="271" spans="1:18" x14ac:dyDescent="0.25">
      <c r="A271" s="266">
        <v>851</v>
      </c>
      <c r="B271" s="13" t="s">
        <v>616</v>
      </c>
      <c r="C271" s="267">
        <v>21018</v>
      </c>
      <c r="D271" s="268">
        <v>8.4</v>
      </c>
      <c r="E271" s="14">
        <v>37600520.609999999</v>
      </c>
      <c r="F271" s="14">
        <v>447625245.35714287</v>
      </c>
      <c r="G271" s="269">
        <f>Tasaus[[#This Row],[Verotettava tulo (kunnallisvero), €]]*($D$11/100)</f>
        <v>33437605.828178573</v>
      </c>
      <c r="H271" s="14">
        <v>5383691.4981580842</v>
      </c>
      <c r="I271" s="15">
        <v>3668330.6887499997</v>
      </c>
      <c r="J271" s="15">
        <f>SUM(Tasaus[[#This Row],[Laskennallinen kunnallisvero, €]:[Laskennallinen kiinteistövero, €]])</f>
        <v>42489628.015086658</v>
      </c>
      <c r="K271" s="15">
        <f>Tasaus[[#This Row],[Laskennallinen verotulo yhteensä, €]]/Tasaus[[#This Row],[Asukasluku 31.12.2023]]</f>
        <v>2021.5828344793347</v>
      </c>
      <c r="L271" s="34">
        <f>$K$11-Tasaus[[#This Row],[Laskennallinen verotulo yhteensä, €/asukas (=tasausraja)]]</f>
        <v>184.37716552066536</v>
      </c>
      <c r="M271" s="369">
        <v>165.93944896859884</v>
      </c>
      <c r="N271" s="370">
        <v>3487715.3384220102</v>
      </c>
      <c r="P271" s="116"/>
      <c r="Q271" s="117"/>
    </row>
    <row r="272" spans="1:18" x14ac:dyDescent="0.25">
      <c r="A272" s="266">
        <v>853</v>
      </c>
      <c r="B272" s="13" t="s">
        <v>617</v>
      </c>
      <c r="C272" s="267">
        <v>201863</v>
      </c>
      <c r="D272" s="268">
        <v>6.9</v>
      </c>
      <c r="E272" s="14">
        <v>300503927.35000002</v>
      </c>
      <c r="F272" s="14">
        <v>4355129381.884058</v>
      </c>
      <c r="G272" s="269">
        <f>Tasaus[[#This Row],[Verotettava tulo (kunnallisvero), €]]*($D$11/100)</f>
        <v>325328164.82673913</v>
      </c>
      <c r="H272" s="14">
        <v>87366269.736034796</v>
      </c>
      <c r="I272" s="15">
        <v>40734033.943299994</v>
      </c>
      <c r="J272" s="15">
        <f>SUM(Tasaus[[#This Row],[Laskennallinen kunnallisvero, €]:[Laskennallinen kiinteistövero, €]])</f>
        <v>453428468.50607395</v>
      </c>
      <c r="K272" s="15">
        <f>Tasaus[[#This Row],[Laskennallinen verotulo yhteensä, €]]/Tasaus[[#This Row],[Asukasluku 31.12.2023]]</f>
        <v>2246.2188142753944</v>
      </c>
      <c r="L272" s="34">
        <f>$K$11-Tasaus[[#This Row],[Laskennallinen verotulo yhteensä, €/asukas (=tasausraja)]]</f>
        <v>-40.258814275394343</v>
      </c>
      <c r="M272" s="369">
        <v>-4.0258814275394341</v>
      </c>
      <c r="N272" s="370">
        <v>-812676.50260739285</v>
      </c>
      <c r="P272" s="116"/>
      <c r="Q272" s="117"/>
    </row>
    <row r="273" spans="1:17" x14ac:dyDescent="0.25">
      <c r="A273" s="266">
        <v>854</v>
      </c>
      <c r="B273" s="13" t="s">
        <v>618</v>
      </c>
      <c r="C273" s="267">
        <v>3253</v>
      </c>
      <c r="D273" s="268">
        <v>9</v>
      </c>
      <c r="E273" s="14">
        <v>5226736.46</v>
      </c>
      <c r="F273" s="14">
        <v>58074849.555555552</v>
      </c>
      <c r="G273" s="269">
        <f>Tasaus[[#This Row],[Verotettava tulo (kunnallisvero), €]]*($D$11/100)</f>
        <v>4338191.2617999995</v>
      </c>
      <c r="H273" s="14">
        <v>886132.61623560323</v>
      </c>
      <c r="I273" s="15">
        <v>655414.4826499999</v>
      </c>
      <c r="J273" s="15">
        <f>SUM(Tasaus[[#This Row],[Laskennallinen kunnallisvero, €]:[Laskennallinen kiinteistövero, €]])</f>
        <v>5879738.3606856028</v>
      </c>
      <c r="K273" s="15">
        <f>Tasaus[[#This Row],[Laskennallinen verotulo yhteensä, €]]/Tasaus[[#This Row],[Asukasluku 31.12.2023]]</f>
        <v>1807.4818200693521</v>
      </c>
      <c r="L273" s="34">
        <f>$K$11-Tasaus[[#This Row],[Laskennallinen verotulo yhteensä, €/asukas (=tasausraja)]]</f>
        <v>398.47817993064791</v>
      </c>
      <c r="M273" s="369">
        <v>358.63036193758313</v>
      </c>
      <c r="N273" s="370">
        <v>1166624.567382958</v>
      </c>
      <c r="P273" s="116"/>
      <c r="Q273" s="117"/>
    </row>
    <row r="274" spans="1:17" x14ac:dyDescent="0.25">
      <c r="A274" s="266">
        <v>857</v>
      </c>
      <c r="B274" s="13" t="s">
        <v>619</v>
      </c>
      <c r="C274" s="267">
        <v>2313</v>
      </c>
      <c r="D274" s="268">
        <v>9.4</v>
      </c>
      <c r="E274" s="14">
        <v>3449816.06</v>
      </c>
      <c r="F274" s="14">
        <v>36700170.851063825</v>
      </c>
      <c r="G274" s="269">
        <f>Tasaus[[#This Row],[Verotettava tulo (kunnallisvero), €]]*($D$11/100)</f>
        <v>2741502.7625744678</v>
      </c>
      <c r="H274" s="14">
        <v>637922.77299174247</v>
      </c>
      <c r="I274" s="15">
        <v>509770.09670000005</v>
      </c>
      <c r="J274" s="15">
        <f>SUM(Tasaus[[#This Row],[Laskennallinen kunnallisvero, €]:[Laskennallinen kiinteistövero, €]])</f>
        <v>3889195.6322662104</v>
      </c>
      <c r="K274" s="15">
        <f>Tasaus[[#This Row],[Laskennallinen verotulo yhteensä, €]]/Tasaus[[#This Row],[Asukasluku 31.12.2023]]</f>
        <v>1681.4507705431088</v>
      </c>
      <c r="L274" s="34">
        <f>$K$11-Tasaus[[#This Row],[Laskennallinen verotulo yhteensä, €/asukas (=tasausraja)]]</f>
        <v>524.50922945689126</v>
      </c>
      <c r="M274" s="369">
        <v>472.05830651120215</v>
      </c>
      <c r="N274" s="370">
        <v>1091870.8629604105</v>
      </c>
      <c r="P274" s="116"/>
      <c r="Q274" s="117"/>
    </row>
    <row r="275" spans="1:17" x14ac:dyDescent="0.25">
      <c r="A275" s="266">
        <v>858</v>
      </c>
      <c r="B275" s="13" t="s">
        <v>620</v>
      </c>
      <c r="C275" s="267">
        <v>41338</v>
      </c>
      <c r="D275" s="268">
        <v>7.1</v>
      </c>
      <c r="E275" s="14">
        <v>80857837.739999995</v>
      </c>
      <c r="F275" s="14">
        <v>1138842785.0704224</v>
      </c>
      <c r="G275" s="269">
        <f>Tasaus[[#This Row],[Verotettava tulo (kunnallisvero), €]]*($D$11/100)</f>
        <v>85071556.044760555</v>
      </c>
      <c r="H275" s="14">
        <v>7290097.2703657448</v>
      </c>
      <c r="I275" s="15">
        <v>8468171.4333500005</v>
      </c>
      <c r="J275" s="15">
        <f>SUM(Tasaus[[#This Row],[Laskennallinen kunnallisvero, €]:[Laskennallinen kiinteistövero, €]])</f>
        <v>100829824.7484763</v>
      </c>
      <c r="K275" s="15">
        <f>Tasaus[[#This Row],[Laskennallinen verotulo yhteensä, €]]/Tasaus[[#This Row],[Asukasluku 31.12.2023]]</f>
        <v>2439.1558553504356</v>
      </c>
      <c r="L275" s="34">
        <f>$K$11-Tasaus[[#This Row],[Laskennallinen verotulo yhteensä, €/asukas (=tasausraja)]]</f>
        <v>-233.19585535043552</v>
      </c>
      <c r="M275" s="369">
        <v>-23.319585535043554</v>
      </c>
      <c r="N275" s="370">
        <v>-963985.02684763051</v>
      </c>
      <c r="P275" s="116"/>
      <c r="Q275" s="117"/>
    </row>
    <row r="276" spans="1:17" x14ac:dyDescent="0.25">
      <c r="A276" s="266">
        <v>859</v>
      </c>
      <c r="B276" s="13" t="s">
        <v>621</v>
      </c>
      <c r="C276" s="267">
        <v>6525</v>
      </c>
      <c r="D276" s="268">
        <v>9.9</v>
      </c>
      <c r="E276" s="14">
        <v>10719572.460000001</v>
      </c>
      <c r="F276" s="14">
        <v>108278509.6969697</v>
      </c>
      <c r="G276" s="269">
        <f>Tasaus[[#This Row],[Verotettava tulo (kunnallisvero), €]]*($D$11/100)</f>
        <v>8088404.6743636373</v>
      </c>
      <c r="H276" s="14">
        <v>423791.11344047083</v>
      </c>
      <c r="I276" s="15">
        <v>511589.0429</v>
      </c>
      <c r="J276" s="15">
        <f>SUM(Tasaus[[#This Row],[Laskennallinen kunnallisvero, €]:[Laskennallinen kiinteistövero, €]])</f>
        <v>9023784.8307041079</v>
      </c>
      <c r="K276" s="15">
        <f>Tasaus[[#This Row],[Laskennallinen verotulo yhteensä, €]]/Tasaus[[#This Row],[Asukasluku 31.12.2023]]</f>
        <v>1382.9555296098249</v>
      </c>
      <c r="L276" s="34">
        <f>$K$11-Tasaus[[#This Row],[Laskennallinen verotulo yhteensä, €/asukas (=tasausraja)]]</f>
        <v>823.00447039017513</v>
      </c>
      <c r="M276" s="369">
        <v>740.70402335115762</v>
      </c>
      <c r="N276" s="370">
        <v>4833093.7523663035</v>
      </c>
      <c r="P276" s="116"/>
      <c r="Q276" s="117"/>
    </row>
    <row r="277" spans="1:17" x14ac:dyDescent="0.25">
      <c r="A277" s="266">
        <v>886</v>
      </c>
      <c r="B277" s="13" t="s">
        <v>622</v>
      </c>
      <c r="C277" s="267">
        <v>12533</v>
      </c>
      <c r="D277" s="268">
        <v>8.9</v>
      </c>
      <c r="E277" s="14">
        <v>23820763.239999998</v>
      </c>
      <c r="F277" s="14">
        <v>267649025.16853932</v>
      </c>
      <c r="G277" s="269">
        <f>Tasaus[[#This Row],[Verotettava tulo (kunnallisvero), €]]*($D$11/100)</f>
        <v>19993382.180089887</v>
      </c>
      <c r="H277" s="14">
        <v>1673430.2746700656</v>
      </c>
      <c r="I277" s="15">
        <v>1461080.2691500001</v>
      </c>
      <c r="J277" s="15">
        <f>SUM(Tasaus[[#This Row],[Laskennallinen kunnallisvero, €]:[Laskennallinen kiinteistövero, €]])</f>
        <v>23127892.723909952</v>
      </c>
      <c r="K277" s="15">
        <f>Tasaus[[#This Row],[Laskennallinen verotulo yhteensä, €]]/Tasaus[[#This Row],[Asukasluku 31.12.2023]]</f>
        <v>1845.3596683882511</v>
      </c>
      <c r="L277" s="34">
        <f>$K$11-Tasaus[[#This Row],[Laskennallinen verotulo yhteensä, €/asukas (=tasausraja)]]</f>
        <v>360.60033161174897</v>
      </c>
      <c r="M277" s="369">
        <v>324.54029845057408</v>
      </c>
      <c r="N277" s="370">
        <v>4067463.5604810449</v>
      </c>
      <c r="P277" s="116"/>
      <c r="Q277" s="117"/>
    </row>
    <row r="278" spans="1:17" x14ac:dyDescent="0.25">
      <c r="A278" s="266">
        <v>887</v>
      </c>
      <c r="B278" s="13" t="s">
        <v>623</v>
      </c>
      <c r="C278" s="267">
        <v>4568</v>
      </c>
      <c r="D278" s="268">
        <v>10.3</v>
      </c>
      <c r="E278" s="14">
        <v>8060787.0800000001</v>
      </c>
      <c r="F278" s="14">
        <v>78260068.737864077</v>
      </c>
      <c r="G278" s="269">
        <f>Tasaus[[#This Row],[Verotettava tulo (kunnallisvero), €]]*($D$11/100)</f>
        <v>5846027.134718447</v>
      </c>
      <c r="H278" s="14">
        <v>693691.2462798215</v>
      </c>
      <c r="I278" s="15">
        <v>827566.68755000015</v>
      </c>
      <c r="J278" s="15">
        <f>SUM(Tasaus[[#This Row],[Laskennallinen kunnallisvero, €]:[Laskennallinen kiinteistövero, €]])</f>
        <v>7367285.0685482686</v>
      </c>
      <c r="K278" s="15">
        <f>Tasaus[[#This Row],[Laskennallinen verotulo yhteensä, €]]/Tasaus[[#This Row],[Asukasluku 31.12.2023]]</f>
        <v>1612.8032111532987</v>
      </c>
      <c r="L278" s="34">
        <f>$K$11-Tasaus[[#This Row],[Laskennallinen verotulo yhteensä, €/asukas (=tasausraja)]]</f>
        <v>593.15678884670137</v>
      </c>
      <c r="M278" s="369">
        <v>533.84110996203128</v>
      </c>
      <c r="N278" s="370">
        <v>2438586.1903065587</v>
      </c>
      <c r="P278" s="116"/>
      <c r="Q278" s="117"/>
    </row>
    <row r="279" spans="1:17" x14ac:dyDescent="0.25">
      <c r="A279" s="266">
        <v>889</v>
      </c>
      <c r="B279" s="13" t="s">
        <v>624</v>
      </c>
      <c r="C279" s="267">
        <v>2491</v>
      </c>
      <c r="D279" s="268">
        <v>8.4</v>
      </c>
      <c r="E279" s="14">
        <v>3363615.52</v>
      </c>
      <c r="F279" s="14">
        <v>40043041.904761903</v>
      </c>
      <c r="G279" s="269">
        <f>Tasaus[[#This Row],[Verotettava tulo (kunnallisvero), €]]*($D$11/100)</f>
        <v>2991215.2302857144</v>
      </c>
      <c r="H279" s="14">
        <v>599127.47354688542</v>
      </c>
      <c r="I279" s="15">
        <v>538759.02410000004</v>
      </c>
      <c r="J279" s="15">
        <f>SUM(Tasaus[[#This Row],[Laskennallinen kunnallisvero, €]:[Laskennallinen kiinteistövero, €]])</f>
        <v>4129101.7279325998</v>
      </c>
      <c r="K279" s="15">
        <f>Tasaus[[#This Row],[Laskennallinen verotulo yhteensä, €]]/Tasaus[[#This Row],[Asukasluku 31.12.2023]]</f>
        <v>1657.6080802619831</v>
      </c>
      <c r="L279" s="34">
        <f>$K$11-Tasaus[[#This Row],[Laskennallinen verotulo yhteensä, €/asukas (=tasausraja)]]</f>
        <v>548.35191973801693</v>
      </c>
      <c r="M279" s="369">
        <v>493.51672776421526</v>
      </c>
      <c r="N279" s="370">
        <v>1229350.1688606602</v>
      </c>
      <c r="P279" s="116"/>
      <c r="Q279" s="117"/>
    </row>
    <row r="280" spans="1:17" x14ac:dyDescent="0.25">
      <c r="A280" s="266">
        <v>890</v>
      </c>
      <c r="B280" s="13" t="s">
        <v>625</v>
      </c>
      <c r="C280" s="267">
        <v>1139</v>
      </c>
      <c r="D280" s="268">
        <v>8.4</v>
      </c>
      <c r="E280" s="14">
        <v>1874531.5</v>
      </c>
      <c r="F280" s="14">
        <v>22315851.19047619</v>
      </c>
      <c r="G280" s="269">
        <f>Tasaus[[#This Row],[Verotettava tulo (kunnallisvero), €]]*($D$11/100)</f>
        <v>1666994.0839285715</v>
      </c>
      <c r="H280" s="14">
        <v>91271.725474028775</v>
      </c>
      <c r="I280" s="15">
        <v>340688.70784999995</v>
      </c>
      <c r="J280" s="15">
        <f>SUM(Tasaus[[#This Row],[Laskennallinen kunnallisvero, €]:[Laskennallinen kiinteistövero, €]])</f>
        <v>2098954.5172526003</v>
      </c>
      <c r="K280" s="15">
        <f>Tasaus[[#This Row],[Laskennallinen verotulo yhteensä, €]]/Tasaus[[#This Row],[Asukasluku 31.12.2023]]</f>
        <v>1842.8046683517123</v>
      </c>
      <c r="L280" s="34">
        <f>$K$11-Tasaus[[#This Row],[Laskennallinen verotulo yhteensä, €/asukas (=tasausraja)]]</f>
        <v>363.15533164828776</v>
      </c>
      <c r="M280" s="369">
        <v>326.83979848345899</v>
      </c>
      <c r="N280" s="370">
        <v>372270.5304726598</v>
      </c>
      <c r="P280" s="116"/>
      <c r="Q280" s="117"/>
    </row>
    <row r="281" spans="1:17" x14ac:dyDescent="0.25">
      <c r="A281" s="266">
        <v>892</v>
      </c>
      <c r="B281" s="13" t="s">
        <v>626</v>
      </c>
      <c r="C281" s="267">
        <v>3615</v>
      </c>
      <c r="D281" s="268">
        <v>9</v>
      </c>
      <c r="E281" s="14">
        <v>5523157.5199999996</v>
      </c>
      <c r="F281" s="14">
        <v>61368416.888888888</v>
      </c>
      <c r="G281" s="269">
        <f>Tasaus[[#This Row],[Verotettava tulo (kunnallisvero), €]]*($D$11/100)</f>
        <v>4584220.7416000003</v>
      </c>
      <c r="H281" s="14">
        <v>455893.59972966317</v>
      </c>
      <c r="I281" s="15">
        <v>454970.99265000003</v>
      </c>
      <c r="J281" s="15">
        <f>SUM(Tasaus[[#This Row],[Laskennallinen kunnallisvero, €]:[Laskennallinen kiinteistövero, €]])</f>
        <v>5495085.3339796634</v>
      </c>
      <c r="K281" s="15">
        <f>Tasaus[[#This Row],[Laskennallinen verotulo yhteensä, €]]/Tasaus[[#This Row],[Asukasluku 31.12.2023]]</f>
        <v>1520.078930561456</v>
      </c>
      <c r="L281" s="34">
        <f>$K$11-Tasaus[[#This Row],[Laskennallinen verotulo yhteensä, €/asukas (=tasausraja)]]</f>
        <v>685.88106943854405</v>
      </c>
      <c r="M281" s="369">
        <v>617.29296249468962</v>
      </c>
      <c r="N281" s="370">
        <v>2231514.059418303</v>
      </c>
      <c r="P281" s="116"/>
      <c r="Q281" s="117"/>
    </row>
    <row r="282" spans="1:17" x14ac:dyDescent="0.25">
      <c r="A282" s="266">
        <v>893</v>
      </c>
      <c r="B282" s="13" t="s">
        <v>627</v>
      </c>
      <c r="C282" s="267">
        <v>7500</v>
      </c>
      <c r="D282" s="268">
        <v>8.6</v>
      </c>
      <c r="E282" s="14">
        <v>11734027.85</v>
      </c>
      <c r="F282" s="14">
        <v>136442184.30232558</v>
      </c>
      <c r="G282" s="269">
        <f>Tasaus[[#This Row],[Verotettava tulo (kunnallisvero), €]]*($D$11/100)</f>
        <v>10192231.167383721</v>
      </c>
      <c r="H282" s="14">
        <v>1934232.0479138009</v>
      </c>
      <c r="I282" s="15">
        <v>1813435.5832499999</v>
      </c>
      <c r="J282" s="15">
        <f>SUM(Tasaus[[#This Row],[Laskennallinen kunnallisvero, €]:[Laskennallinen kiinteistövero, €]])</f>
        <v>13939898.798547521</v>
      </c>
      <c r="K282" s="15">
        <f>Tasaus[[#This Row],[Laskennallinen verotulo yhteensä, €]]/Tasaus[[#This Row],[Asukasluku 31.12.2023]]</f>
        <v>1858.6531731396694</v>
      </c>
      <c r="L282" s="34">
        <f>$K$11-Tasaus[[#This Row],[Laskennallinen verotulo yhteensä, €/asukas (=tasausraja)]]</f>
        <v>347.3068268603306</v>
      </c>
      <c r="M282" s="369">
        <v>312.57614417429755</v>
      </c>
      <c r="N282" s="370">
        <v>2344321.0813072314</v>
      </c>
      <c r="P282" s="116"/>
      <c r="Q282" s="117"/>
    </row>
    <row r="283" spans="1:17" x14ac:dyDescent="0.25">
      <c r="A283" s="266">
        <v>895</v>
      </c>
      <c r="B283" s="13" t="s">
        <v>628</v>
      </c>
      <c r="C283" s="267">
        <v>14938</v>
      </c>
      <c r="D283" s="268">
        <v>8.6</v>
      </c>
      <c r="E283" s="14">
        <v>27054288.329999998</v>
      </c>
      <c r="F283" s="14">
        <v>314584748.02325583</v>
      </c>
      <c r="G283" s="269">
        <f>Tasaus[[#This Row],[Verotettava tulo (kunnallisvero), €]]*($D$11/100)</f>
        <v>23499480.677337211</v>
      </c>
      <c r="H283" s="14">
        <v>6426209.0904960595</v>
      </c>
      <c r="I283" s="15">
        <v>3454147.7142499997</v>
      </c>
      <c r="J283" s="15">
        <f>SUM(Tasaus[[#This Row],[Laskennallinen kunnallisvero, €]:[Laskennallinen kiinteistövero, €]])</f>
        <v>33379837.482083268</v>
      </c>
      <c r="K283" s="15">
        <f>Tasaus[[#This Row],[Laskennallinen verotulo yhteensä, €]]/Tasaus[[#This Row],[Asukasluku 31.12.2023]]</f>
        <v>2234.558674660816</v>
      </c>
      <c r="L283" s="34">
        <f>$K$11-Tasaus[[#This Row],[Laskennallinen verotulo yhteensä, €/asukas (=tasausraja)]]</f>
        <v>-28.598674660815959</v>
      </c>
      <c r="M283" s="369">
        <v>-2.8598674660815959</v>
      </c>
      <c r="N283" s="370">
        <v>-42720.700208326882</v>
      </c>
      <c r="P283" s="116"/>
      <c r="Q283" s="117"/>
    </row>
    <row r="284" spans="1:17" x14ac:dyDescent="0.25">
      <c r="A284" s="266">
        <v>905</v>
      </c>
      <c r="B284" s="13" t="s">
        <v>629</v>
      </c>
      <c r="C284" s="267">
        <v>68956</v>
      </c>
      <c r="D284" s="268">
        <v>8.4</v>
      </c>
      <c r="E284" s="14">
        <v>129045777.79000001</v>
      </c>
      <c r="F284" s="14">
        <v>1536259259.4047618</v>
      </c>
      <c r="G284" s="269">
        <f>Tasaus[[#This Row],[Verotettava tulo (kunnallisvero), €]]*($D$11/100)</f>
        <v>114758566.67753571</v>
      </c>
      <c r="H284" s="14">
        <v>17627917.349440016</v>
      </c>
      <c r="I284" s="15">
        <v>13306695.8463</v>
      </c>
      <c r="J284" s="15">
        <f>SUM(Tasaus[[#This Row],[Laskennallinen kunnallisvero, €]:[Laskennallinen kiinteistövero, €]])</f>
        <v>145693179.87327573</v>
      </c>
      <c r="K284" s="15">
        <f>Tasaus[[#This Row],[Laskennallinen verotulo yhteensä, €]]/Tasaus[[#This Row],[Asukasluku 31.12.2023]]</f>
        <v>2112.8426804524006</v>
      </c>
      <c r="L284" s="34">
        <f>$K$11-Tasaus[[#This Row],[Laskennallinen verotulo yhteensä, €/asukas (=tasausraja)]]</f>
        <v>93.117319547599436</v>
      </c>
      <c r="M284" s="369">
        <v>83.805587592839501</v>
      </c>
      <c r="N284" s="370">
        <v>5778898.0980518404</v>
      </c>
      <c r="P284" s="116"/>
      <c r="Q284" s="117"/>
    </row>
    <row r="285" spans="1:17" x14ac:dyDescent="0.25">
      <c r="A285" s="266">
        <v>908</v>
      </c>
      <c r="B285" s="13" t="s">
        <v>630</v>
      </c>
      <c r="C285" s="267">
        <v>20694</v>
      </c>
      <c r="D285" s="268">
        <v>8.9</v>
      </c>
      <c r="E285" s="14">
        <v>40181413.25</v>
      </c>
      <c r="F285" s="14">
        <v>451476553.37078649</v>
      </c>
      <c r="G285" s="269">
        <f>Tasaus[[#This Row],[Verotettava tulo (kunnallisvero), €]]*($D$11/100)</f>
        <v>33725298.536797754</v>
      </c>
      <c r="H285" s="14">
        <v>4515211.6728901379</v>
      </c>
      <c r="I285" s="15">
        <v>2728062.0732</v>
      </c>
      <c r="J285" s="15">
        <f>SUM(Tasaus[[#This Row],[Laskennallinen kunnallisvero, €]:[Laskennallinen kiinteistövero, €]])</f>
        <v>40968572.282887891</v>
      </c>
      <c r="K285" s="15">
        <f>Tasaus[[#This Row],[Laskennallinen verotulo yhteensä, €]]/Tasaus[[#This Row],[Asukasluku 31.12.2023]]</f>
        <v>1979.7319166370876</v>
      </c>
      <c r="L285" s="34">
        <f>$K$11-Tasaus[[#This Row],[Laskennallinen verotulo yhteensä, €/asukas (=tasausraja)]]</f>
        <v>226.22808336291246</v>
      </c>
      <c r="M285" s="369">
        <v>203.60527502662123</v>
      </c>
      <c r="N285" s="370">
        <v>4213407.5614008997</v>
      </c>
      <c r="P285" s="116"/>
      <c r="Q285" s="117"/>
    </row>
    <row r="286" spans="1:17" x14ac:dyDescent="0.25">
      <c r="A286" s="266">
        <v>915</v>
      </c>
      <c r="B286" s="13" t="s">
        <v>631</v>
      </c>
      <c r="C286" s="267">
        <v>19727</v>
      </c>
      <c r="D286" s="268">
        <v>8.8000000000000007</v>
      </c>
      <c r="E286" s="14">
        <v>35334578.789999999</v>
      </c>
      <c r="F286" s="14">
        <v>401529304.43181813</v>
      </c>
      <c r="G286" s="269">
        <f>Tasaus[[#This Row],[Verotettava tulo (kunnallisvero), €]]*($D$11/100)</f>
        <v>29994239.041056816</v>
      </c>
      <c r="H286" s="14">
        <v>3466849.4067854579</v>
      </c>
      <c r="I286" s="15">
        <v>3310226.19245</v>
      </c>
      <c r="J286" s="15">
        <f>SUM(Tasaus[[#This Row],[Laskennallinen kunnallisvero, €]:[Laskennallinen kiinteistövero, €]])</f>
        <v>36771314.640292272</v>
      </c>
      <c r="K286" s="15">
        <f>Tasaus[[#This Row],[Laskennallinen verotulo yhteensä, €]]/Tasaus[[#This Row],[Asukasluku 31.12.2023]]</f>
        <v>1864.00946115944</v>
      </c>
      <c r="L286" s="34">
        <f>$K$11-Tasaus[[#This Row],[Laskennallinen verotulo yhteensä, €/asukas (=tasausraja)]]</f>
        <v>341.95053884056006</v>
      </c>
      <c r="M286" s="369">
        <v>307.75548495650406</v>
      </c>
      <c r="N286" s="370">
        <v>6071092.4517369559</v>
      </c>
      <c r="P286" s="116"/>
      <c r="Q286" s="117"/>
    </row>
    <row r="287" spans="1:17" x14ac:dyDescent="0.25">
      <c r="A287" s="266">
        <v>918</v>
      </c>
      <c r="B287" s="13" t="s">
        <v>632</v>
      </c>
      <c r="C287" s="267">
        <v>2245</v>
      </c>
      <c r="D287" s="268">
        <v>9.5</v>
      </c>
      <c r="E287" s="14">
        <v>3812850.27</v>
      </c>
      <c r="F287" s="14">
        <v>40135266</v>
      </c>
      <c r="G287" s="269">
        <f>Tasaus[[#This Row],[Verotettava tulo (kunnallisvero), €]]*($D$11/100)</f>
        <v>2998104.3702000002</v>
      </c>
      <c r="H287" s="14">
        <v>273766.93147955806</v>
      </c>
      <c r="I287" s="15">
        <v>415614.2598</v>
      </c>
      <c r="J287" s="15">
        <f>SUM(Tasaus[[#This Row],[Laskennallinen kunnallisvero, €]:[Laskennallinen kiinteistövero, €]])</f>
        <v>3687485.5614795582</v>
      </c>
      <c r="K287" s="15">
        <f>Tasaus[[#This Row],[Laskennallinen verotulo yhteensä, €]]/Tasaus[[#This Row],[Asukasluku 31.12.2023]]</f>
        <v>1642.5325440888901</v>
      </c>
      <c r="L287" s="34">
        <f>$K$11-Tasaus[[#This Row],[Laskennallinen verotulo yhteensä, €/asukas (=tasausraja)]]</f>
        <v>563.42745591110997</v>
      </c>
      <c r="M287" s="369">
        <v>507.08471031999898</v>
      </c>
      <c r="N287" s="370">
        <v>1138405.1746683978</v>
      </c>
      <c r="P287" s="116"/>
      <c r="Q287" s="117"/>
    </row>
    <row r="288" spans="1:17" x14ac:dyDescent="0.25">
      <c r="A288" s="266">
        <v>921</v>
      </c>
      <c r="B288" s="13" t="s">
        <v>633</v>
      </c>
      <c r="C288" s="267">
        <v>1895</v>
      </c>
      <c r="D288" s="268">
        <v>9.1999999999999993</v>
      </c>
      <c r="E288" s="14">
        <v>2627094.38</v>
      </c>
      <c r="F288" s="14">
        <v>28555373.695652176</v>
      </c>
      <c r="G288" s="269">
        <f>Tasaus[[#This Row],[Verotettava tulo (kunnallisvero), €]]*($D$11/100)</f>
        <v>2133086.4150652178</v>
      </c>
      <c r="H288" s="14">
        <v>433092.50383589236</v>
      </c>
      <c r="I288" s="15">
        <v>340481.12720000005</v>
      </c>
      <c r="J288" s="15">
        <f>SUM(Tasaus[[#This Row],[Laskennallinen kunnallisvero, €]:[Laskennallinen kiinteistövero, €]])</f>
        <v>2906660.0461011101</v>
      </c>
      <c r="K288" s="15">
        <f>Tasaus[[#This Row],[Laskennallinen verotulo yhteensä, €]]/Tasaus[[#This Row],[Asukasluku 31.12.2023]]</f>
        <v>1533.8575441166809</v>
      </c>
      <c r="L288" s="34">
        <f>$K$11-Tasaus[[#This Row],[Laskennallinen verotulo yhteensä, €/asukas (=tasausraja)]]</f>
        <v>672.10245588331918</v>
      </c>
      <c r="M288" s="369">
        <v>604.89221029498731</v>
      </c>
      <c r="N288" s="370">
        <v>1146270.738509001</v>
      </c>
      <c r="P288" s="116"/>
      <c r="Q288" s="117"/>
    </row>
    <row r="289" spans="1:17" x14ac:dyDescent="0.25">
      <c r="A289" s="266">
        <v>922</v>
      </c>
      <c r="B289" s="13" t="s">
        <v>634</v>
      </c>
      <c r="C289" s="267">
        <v>4469</v>
      </c>
      <c r="D289" s="268">
        <v>9.3000000000000007</v>
      </c>
      <c r="E289" s="14">
        <v>9379361.2300000004</v>
      </c>
      <c r="F289" s="14">
        <v>100853346.55913977</v>
      </c>
      <c r="G289" s="269">
        <f>Tasaus[[#This Row],[Verotettava tulo (kunnallisvero), €]]*($D$11/100)</f>
        <v>7533744.9879677417</v>
      </c>
      <c r="H289" s="14">
        <v>449303.97714551736</v>
      </c>
      <c r="I289" s="15">
        <v>702752.62815000012</v>
      </c>
      <c r="J289" s="15">
        <f>SUM(Tasaus[[#This Row],[Laskennallinen kunnallisvero, €]:[Laskennallinen kiinteistövero, €]])</f>
        <v>8685801.5932632592</v>
      </c>
      <c r="K289" s="15">
        <f>Tasaus[[#This Row],[Laskennallinen verotulo yhteensä, €]]/Tasaus[[#This Row],[Asukasluku 31.12.2023]]</f>
        <v>1943.5671499805906</v>
      </c>
      <c r="L289" s="34">
        <f>$K$11-Tasaus[[#This Row],[Laskennallinen verotulo yhteensä, €/asukas (=tasausraja)]]</f>
        <v>262.39285001940948</v>
      </c>
      <c r="M289" s="369">
        <v>236.15356501746854</v>
      </c>
      <c r="N289" s="370">
        <v>1055370.282063067</v>
      </c>
      <c r="P289" s="116"/>
      <c r="Q289" s="117"/>
    </row>
    <row r="290" spans="1:17" x14ac:dyDescent="0.25">
      <c r="A290" s="266">
        <v>924</v>
      </c>
      <c r="B290" s="13" t="s">
        <v>635</v>
      </c>
      <c r="C290" s="267">
        <v>2936</v>
      </c>
      <c r="D290" s="268">
        <v>9.8000000000000007</v>
      </c>
      <c r="E290" s="14">
        <v>4820925.9400000004</v>
      </c>
      <c r="F290" s="14">
        <v>49193121.836734697</v>
      </c>
      <c r="G290" s="269">
        <f>Tasaus[[#This Row],[Verotettava tulo (kunnallisvero), €]]*($D$11/100)</f>
        <v>3674726.201204082</v>
      </c>
      <c r="H290" s="14">
        <v>541395.53160820331</v>
      </c>
      <c r="I290" s="15">
        <v>431997.51110000006</v>
      </c>
      <c r="J290" s="15">
        <f>SUM(Tasaus[[#This Row],[Laskennallinen kunnallisvero, €]:[Laskennallinen kiinteistövero, €]])</f>
        <v>4648119.2439122852</v>
      </c>
      <c r="K290" s="15">
        <f>Tasaus[[#This Row],[Laskennallinen verotulo yhteensä, €]]/Tasaus[[#This Row],[Asukasluku 31.12.2023]]</f>
        <v>1583.1468814415141</v>
      </c>
      <c r="L290" s="34">
        <f>$K$11-Tasaus[[#This Row],[Laskennallinen verotulo yhteensä, €/asukas (=tasausraja)]]</f>
        <v>622.81311855848594</v>
      </c>
      <c r="M290" s="369">
        <v>560.53180670263737</v>
      </c>
      <c r="N290" s="370">
        <v>1645721.3844789434</v>
      </c>
      <c r="P290" s="116"/>
      <c r="Q290" s="117"/>
    </row>
    <row r="291" spans="1:17" x14ac:dyDescent="0.25">
      <c r="A291" s="266">
        <v>925</v>
      </c>
      <c r="B291" s="13" t="s">
        <v>636</v>
      </c>
      <c r="C291" s="267">
        <v>3387</v>
      </c>
      <c r="D291" s="268">
        <v>8.4</v>
      </c>
      <c r="E291" s="14">
        <v>4932670.9400000004</v>
      </c>
      <c r="F291" s="14">
        <v>58722273.095238097</v>
      </c>
      <c r="G291" s="269">
        <f>Tasaus[[#This Row],[Verotettava tulo (kunnallisvero), €]]*($D$11/100)</f>
        <v>4386553.800214286</v>
      </c>
      <c r="H291" s="14">
        <v>2242606.1822821437</v>
      </c>
      <c r="I291" s="15">
        <v>708526.77080000006</v>
      </c>
      <c r="J291" s="15">
        <f>SUM(Tasaus[[#This Row],[Laskennallinen kunnallisvero, €]:[Laskennallinen kiinteistövero, €]])</f>
        <v>7337686.7532964293</v>
      </c>
      <c r="K291" s="15">
        <f>Tasaus[[#This Row],[Laskennallinen verotulo yhteensä, €]]/Tasaus[[#This Row],[Asukasluku 31.12.2023]]</f>
        <v>2166.4265583987094</v>
      </c>
      <c r="L291" s="34">
        <f>$K$11-Tasaus[[#This Row],[Laskennallinen verotulo yhteensä, €/asukas (=tasausraja)]]</f>
        <v>39.533441601290633</v>
      </c>
      <c r="M291" s="369">
        <v>35.58009744116157</v>
      </c>
      <c r="N291" s="370">
        <v>120509.79003321423</v>
      </c>
      <c r="P291" s="116"/>
      <c r="Q291" s="117"/>
    </row>
    <row r="292" spans="1:17" x14ac:dyDescent="0.25">
      <c r="A292" s="266">
        <v>927</v>
      </c>
      <c r="B292" s="13" t="s">
        <v>637</v>
      </c>
      <c r="C292" s="267">
        <v>28811</v>
      </c>
      <c r="D292" s="268">
        <v>7.8</v>
      </c>
      <c r="E292" s="14">
        <v>56246813</v>
      </c>
      <c r="F292" s="14">
        <v>721112987.17948723</v>
      </c>
      <c r="G292" s="269">
        <f>Tasaus[[#This Row],[Verotettava tulo (kunnallisvero), €]]*($D$11/100)</f>
        <v>53867140.142307699</v>
      </c>
      <c r="H292" s="14">
        <v>3062890.4825844932</v>
      </c>
      <c r="I292" s="15">
        <v>4936152.2134000016</v>
      </c>
      <c r="J292" s="15">
        <f>SUM(Tasaus[[#This Row],[Laskennallinen kunnallisvero, €]:[Laskennallinen kiinteistövero, €]])</f>
        <v>61866182.838292189</v>
      </c>
      <c r="K292" s="15">
        <f>Tasaus[[#This Row],[Laskennallinen verotulo yhteensä, €]]/Tasaus[[#This Row],[Asukasluku 31.12.2023]]</f>
        <v>2147.3111949703998</v>
      </c>
      <c r="L292" s="34">
        <f>$K$11-Tasaus[[#This Row],[Laskennallinen verotulo yhteensä, €/asukas (=tasausraja)]]</f>
        <v>58.648805029600226</v>
      </c>
      <c r="M292" s="369">
        <v>52.783924526640206</v>
      </c>
      <c r="N292" s="370">
        <v>1520757.6495370311</v>
      </c>
      <c r="P292" s="116"/>
      <c r="Q292" s="117"/>
    </row>
    <row r="293" spans="1:17" x14ac:dyDescent="0.25">
      <c r="A293" s="266">
        <v>931</v>
      </c>
      <c r="B293" s="13" t="s">
        <v>638</v>
      </c>
      <c r="C293" s="267">
        <v>5877</v>
      </c>
      <c r="D293" s="268">
        <v>8.4</v>
      </c>
      <c r="E293" s="14">
        <v>8317750.2800000003</v>
      </c>
      <c r="F293" s="14">
        <v>99020836.666666657</v>
      </c>
      <c r="G293" s="269">
        <f>Tasaus[[#This Row],[Verotettava tulo (kunnallisvero), €]]*($D$11/100)</f>
        <v>7396856.4989999998</v>
      </c>
      <c r="H293" s="14">
        <v>2392530.8590490916</v>
      </c>
      <c r="I293" s="15">
        <v>1198576.0652500002</v>
      </c>
      <c r="J293" s="15">
        <f>SUM(Tasaus[[#This Row],[Laskennallinen kunnallisvero, €]:[Laskennallinen kiinteistövero, €]])</f>
        <v>10987963.423299091</v>
      </c>
      <c r="K293" s="15">
        <f>Tasaus[[#This Row],[Laskennallinen verotulo yhteensä, €]]/Tasaus[[#This Row],[Asukasluku 31.12.2023]]</f>
        <v>1869.6551681638746</v>
      </c>
      <c r="L293" s="34">
        <f>$K$11-Tasaus[[#This Row],[Laskennallinen verotulo yhteensä, €/asukas (=tasausraja)]]</f>
        <v>336.30483183612546</v>
      </c>
      <c r="M293" s="369">
        <v>302.67434865251295</v>
      </c>
      <c r="N293" s="370">
        <v>1778817.1470308185</v>
      </c>
      <c r="P293" s="116"/>
      <c r="Q293" s="117"/>
    </row>
    <row r="294" spans="1:17" x14ac:dyDescent="0.25">
      <c r="A294" s="266">
        <v>934</v>
      </c>
      <c r="B294" s="13" t="s">
        <v>639</v>
      </c>
      <c r="C294" s="267">
        <v>2656</v>
      </c>
      <c r="D294" s="268">
        <v>9.6</v>
      </c>
      <c r="E294" s="14">
        <v>4582567.1900000004</v>
      </c>
      <c r="F294" s="14">
        <v>47735074.895833343</v>
      </c>
      <c r="G294" s="269">
        <f>Tasaus[[#This Row],[Verotettava tulo (kunnallisvero), €]]*($D$11/100)</f>
        <v>3565810.094718751</v>
      </c>
      <c r="H294" s="14">
        <v>631758.64399795001</v>
      </c>
      <c r="I294" s="15">
        <v>410597.41165000002</v>
      </c>
      <c r="J294" s="15">
        <f>SUM(Tasaus[[#This Row],[Laskennallinen kunnallisvero, €]:[Laskennallinen kiinteistövero, €]])</f>
        <v>4608166.1503667012</v>
      </c>
      <c r="K294" s="15">
        <f>Tasaus[[#This Row],[Laskennallinen verotulo yhteensä, €]]/Tasaus[[#This Row],[Asukasluku 31.12.2023]]</f>
        <v>1735.0023156501134</v>
      </c>
      <c r="L294" s="34">
        <f>$K$11-Tasaus[[#This Row],[Laskennallinen verotulo yhteensä, €/asukas (=tasausraja)]]</f>
        <v>470.95768434988668</v>
      </c>
      <c r="M294" s="369">
        <v>423.86191591489802</v>
      </c>
      <c r="N294" s="370">
        <v>1125777.2486699692</v>
      </c>
      <c r="P294" s="116"/>
      <c r="Q294" s="117"/>
    </row>
    <row r="295" spans="1:17" x14ac:dyDescent="0.25">
      <c r="A295" s="266">
        <v>935</v>
      </c>
      <c r="B295" s="13" t="s">
        <v>640</v>
      </c>
      <c r="C295" s="267">
        <v>2927</v>
      </c>
      <c r="D295" s="268">
        <v>9.9</v>
      </c>
      <c r="E295" s="14">
        <v>5157590.51</v>
      </c>
      <c r="F295" s="14">
        <v>52096873.838383839</v>
      </c>
      <c r="G295" s="269">
        <f>Tasaus[[#This Row],[Verotettava tulo (kunnallisvero), €]]*($D$11/100)</f>
        <v>3891636.4757272727</v>
      </c>
      <c r="H295" s="14">
        <v>693150.16584799415</v>
      </c>
      <c r="I295" s="15">
        <v>808357.82715000003</v>
      </c>
      <c r="J295" s="15">
        <f>SUM(Tasaus[[#This Row],[Laskennallinen kunnallisvero, €]:[Laskennallinen kiinteistövero, €]])</f>
        <v>5393144.4687252669</v>
      </c>
      <c r="K295" s="15">
        <f>Tasaus[[#This Row],[Laskennallinen verotulo yhteensä, €]]/Tasaus[[#This Row],[Asukasluku 31.12.2023]]</f>
        <v>1842.5502113854686</v>
      </c>
      <c r="L295" s="34">
        <f>$K$11-Tasaus[[#This Row],[Laskennallinen verotulo yhteensä, €/asukas (=tasausraja)]]</f>
        <v>363.40978861453141</v>
      </c>
      <c r="M295" s="369">
        <v>327.06880975307826</v>
      </c>
      <c r="N295" s="370">
        <v>957330.4061472601</v>
      </c>
      <c r="P295" s="116"/>
      <c r="Q295" s="117"/>
    </row>
    <row r="296" spans="1:17" x14ac:dyDescent="0.25">
      <c r="A296" s="266">
        <v>936</v>
      </c>
      <c r="B296" s="13" t="s">
        <v>641</v>
      </c>
      <c r="C296" s="267">
        <v>6275</v>
      </c>
      <c r="D296" s="268">
        <v>8.6</v>
      </c>
      <c r="E296" s="14">
        <v>9272267.5899999999</v>
      </c>
      <c r="F296" s="14">
        <v>107817065</v>
      </c>
      <c r="G296" s="269">
        <f>Tasaus[[#This Row],[Verotettava tulo (kunnallisvero), €]]*($D$11/100)</f>
        <v>8053934.7555</v>
      </c>
      <c r="H296" s="14">
        <v>1934860.907338284</v>
      </c>
      <c r="I296" s="15">
        <v>1323596.5141499999</v>
      </c>
      <c r="J296" s="15">
        <f>SUM(Tasaus[[#This Row],[Laskennallinen kunnallisvero, €]:[Laskennallinen kiinteistövero, €]])</f>
        <v>11312392.176988283</v>
      </c>
      <c r="K296" s="15">
        <f>Tasaus[[#This Row],[Laskennallinen verotulo yhteensä, €]]/Tasaus[[#This Row],[Asukasluku 31.12.2023]]</f>
        <v>1802.7716616714395</v>
      </c>
      <c r="L296" s="34">
        <f>$K$11-Tasaus[[#This Row],[Laskennallinen verotulo yhteensä, €/asukas (=tasausraja)]]</f>
        <v>403.18833832856058</v>
      </c>
      <c r="M296" s="369">
        <v>362.86950449570452</v>
      </c>
      <c r="N296" s="370">
        <v>2277006.1407105457</v>
      </c>
      <c r="P296" s="116"/>
      <c r="Q296" s="117"/>
    </row>
    <row r="297" spans="1:17" x14ac:dyDescent="0.25">
      <c r="A297" s="266">
        <v>946</v>
      </c>
      <c r="B297" s="13" t="s">
        <v>297</v>
      </c>
      <c r="C297" s="267">
        <v>6291</v>
      </c>
      <c r="D297" s="268">
        <v>9.1999999999999993</v>
      </c>
      <c r="E297" s="14">
        <v>10957370.07</v>
      </c>
      <c r="F297" s="14">
        <v>119101848.58695653</v>
      </c>
      <c r="G297" s="269">
        <f>Tasaus[[#This Row],[Verotettava tulo (kunnallisvero), €]]*($D$11/100)</f>
        <v>8896908.0894456524</v>
      </c>
      <c r="H297" s="14">
        <v>1261358.6618520836</v>
      </c>
      <c r="I297" s="15">
        <v>1243752.9509499997</v>
      </c>
      <c r="J297" s="15">
        <f>SUM(Tasaus[[#This Row],[Laskennallinen kunnallisvero, €]:[Laskennallinen kiinteistövero, €]])</f>
        <v>11402019.702247737</v>
      </c>
      <c r="K297" s="15">
        <f>Tasaus[[#This Row],[Laskennallinen verotulo yhteensä, €]]/Tasaus[[#This Row],[Asukasluku 31.12.2023]]</f>
        <v>1812.4335880222122</v>
      </c>
      <c r="L297" s="34">
        <f>$K$11-Tasaus[[#This Row],[Laskennallinen verotulo yhteensä, €/asukas (=tasausraja)]]</f>
        <v>393.5264119777878</v>
      </c>
      <c r="M297" s="369">
        <v>354.17377078000902</v>
      </c>
      <c r="N297" s="370">
        <v>2228107.1919770367</v>
      </c>
      <c r="P297" s="116"/>
      <c r="Q297" s="117"/>
    </row>
    <row r="298" spans="1:17" x14ac:dyDescent="0.25">
      <c r="A298" s="266">
        <v>976</v>
      </c>
      <c r="B298" s="13" t="s">
        <v>642</v>
      </c>
      <c r="C298" s="267">
        <v>3765</v>
      </c>
      <c r="D298" s="268">
        <v>8.4</v>
      </c>
      <c r="E298" s="14">
        <v>5580050.7000000002</v>
      </c>
      <c r="F298" s="14">
        <v>66429175</v>
      </c>
      <c r="G298" s="269">
        <f>Tasaus[[#This Row],[Verotettava tulo (kunnallisvero), €]]*($D$11/100)</f>
        <v>4962259.3725000005</v>
      </c>
      <c r="H298" s="14">
        <v>511914.52138020773</v>
      </c>
      <c r="I298" s="15">
        <v>638456.69974999991</v>
      </c>
      <c r="J298" s="15">
        <f>SUM(Tasaus[[#This Row],[Laskennallinen kunnallisvero, €]:[Laskennallinen kiinteistövero, €]])</f>
        <v>6112630.5936302077</v>
      </c>
      <c r="K298" s="15">
        <f>Tasaus[[#This Row],[Laskennallinen verotulo yhteensä, €]]/Tasaus[[#This Row],[Asukasluku 31.12.2023]]</f>
        <v>1623.5406623187803</v>
      </c>
      <c r="L298" s="34">
        <f>$K$11-Tasaus[[#This Row],[Laskennallinen verotulo yhteensä, €/asukas (=tasausraja)]]</f>
        <v>582.41933768121976</v>
      </c>
      <c r="M298" s="369">
        <v>524.17740391309781</v>
      </c>
      <c r="N298" s="370">
        <v>1973527.9257328133</v>
      </c>
      <c r="P298" s="116"/>
      <c r="Q298" s="117"/>
    </row>
    <row r="299" spans="1:17" x14ac:dyDescent="0.25">
      <c r="A299" s="266">
        <v>977</v>
      </c>
      <c r="B299" s="13" t="s">
        <v>643</v>
      </c>
      <c r="C299" s="267">
        <v>15369</v>
      </c>
      <c r="D299" s="268">
        <v>10.3</v>
      </c>
      <c r="E299" s="14">
        <v>29912954.940000001</v>
      </c>
      <c r="F299" s="14">
        <v>290417038.25242716</v>
      </c>
      <c r="G299" s="269">
        <f>Tasaus[[#This Row],[Verotettava tulo (kunnallisvero), €]]*($D$11/100)</f>
        <v>21694152.75745631</v>
      </c>
      <c r="H299" s="14">
        <v>3506585.9851611005</v>
      </c>
      <c r="I299" s="15">
        <v>2252493.3102000002</v>
      </c>
      <c r="J299" s="15">
        <f>SUM(Tasaus[[#This Row],[Laskennallinen kunnallisvero, €]:[Laskennallinen kiinteistövero, €]])</f>
        <v>27453232.052817412</v>
      </c>
      <c r="K299" s="15">
        <f>Tasaus[[#This Row],[Laskennallinen verotulo yhteensä, €]]/Tasaus[[#This Row],[Asukasluku 31.12.2023]]</f>
        <v>1786.273150681073</v>
      </c>
      <c r="L299" s="34">
        <f>$K$11-Tasaus[[#This Row],[Laskennallinen verotulo yhteensä, €/asukas (=tasausraja)]]</f>
        <v>419.68684931892699</v>
      </c>
      <c r="M299" s="369">
        <v>377.71816438703428</v>
      </c>
      <c r="N299" s="370">
        <v>5805150.4684643298</v>
      </c>
      <c r="P299" s="116"/>
      <c r="Q299" s="117"/>
    </row>
    <row r="300" spans="1:17" x14ac:dyDescent="0.25">
      <c r="A300" s="266">
        <v>980</v>
      </c>
      <c r="B300" s="13" t="s">
        <v>644</v>
      </c>
      <c r="C300" s="267">
        <v>33677</v>
      </c>
      <c r="D300" s="268">
        <v>8.4</v>
      </c>
      <c r="E300" s="14">
        <v>63999808.939999998</v>
      </c>
      <c r="F300" s="14">
        <v>761902487.38095236</v>
      </c>
      <c r="G300" s="269">
        <f>Tasaus[[#This Row],[Verotettava tulo (kunnallisvero), €]]*($D$11/100)</f>
        <v>56914115.80735714</v>
      </c>
      <c r="H300" s="14">
        <v>6997184.1324232547</v>
      </c>
      <c r="I300" s="15">
        <v>5212353.5246000011</v>
      </c>
      <c r="J300" s="15">
        <f>SUM(Tasaus[[#This Row],[Laskennallinen kunnallisvero, €]:[Laskennallinen kiinteistövero, €]])</f>
        <v>69123653.464380398</v>
      </c>
      <c r="K300" s="15">
        <f>Tasaus[[#This Row],[Laskennallinen verotulo yhteensä, €]]/Tasaus[[#This Row],[Asukasluku 31.12.2023]]</f>
        <v>2052.5478357448824</v>
      </c>
      <c r="L300" s="34">
        <f>$K$11-Tasaus[[#This Row],[Laskennallinen verotulo yhteensä, €/asukas (=tasausraja)]]</f>
        <v>153.41216425511766</v>
      </c>
      <c r="M300" s="369">
        <v>138.0709478296059</v>
      </c>
      <c r="N300" s="370">
        <v>4649815.3100576382</v>
      </c>
      <c r="P300" s="116"/>
      <c r="Q300" s="117"/>
    </row>
    <row r="301" spans="1:17" x14ac:dyDescent="0.25">
      <c r="A301" s="266">
        <v>981</v>
      </c>
      <c r="B301" s="13" t="s">
        <v>645</v>
      </c>
      <c r="C301" s="267">
        <v>2207</v>
      </c>
      <c r="D301" s="268">
        <v>9.3000000000000007</v>
      </c>
      <c r="E301" s="14">
        <v>3841346.72</v>
      </c>
      <c r="F301" s="14">
        <v>41304803.440860212</v>
      </c>
      <c r="G301" s="269">
        <f>Tasaus[[#This Row],[Verotettava tulo (kunnallisvero), €]]*($D$11/100)</f>
        <v>3085468.817032258</v>
      </c>
      <c r="H301" s="14">
        <v>219400.91186802957</v>
      </c>
      <c r="I301" s="15">
        <v>277514.94565000001</v>
      </c>
      <c r="J301" s="15">
        <f>SUM(Tasaus[[#This Row],[Laskennallinen kunnallisvero, €]:[Laskennallinen kiinteistövero, €]])</f>
        <v>3582384.6745502879</v>
      </c>
      <c r="K301" s="15">
        <f>Tasaus[[#This Row],[Laskennallinen verotulo yhteensä, €]]/Tasaus[[#This Row],[Asukasluku 31.12.2023]]</f>
        <v>1623.1919685320743</v>
      </c>
      <c r="L301" s="34">
        <f>$K$11-Tasaus[[#This Row],[Laskennallinen verotulo yhteensä, €/asukas (=tasausraja)]]</f>
        <v>582.76803146792577</v>
      </c>
      <c r="M301" s="369">
        <v>524.49122832113324</v>
      </c>
      <c r="N301" s="370">
        <v>1157552.1409047411</v>
      </c>
      <c r="P301" s="116"/>
      <c r="Q301" s="117"/>
    </row>
    <row r="302" spans="1:17" x14ac:dyDescent="0.25">
      <c r="A302" s="266">
        <v>989</v>
      </c>
      <c r="B302" s="13" t="s">
        <v>646</v>
      </c>
      <c r="C302" s="267">
        <v>5316</v>
      </c>
      <c r="D302" s="268">
        <v>10.1</v>
      </c>
      <c r="E302" s="14">
        <v>9374259.7599999998</v>
      </c>
      <c r="F302" s="14">
        <v>92814453.06930694</v>
      </c>
      <c r="G302" s="269">
        <f>Tasaus[[#This Row],[Verotettava tulo (kunnallisvero), €]]*($D$11/100)</f>
        <v>6933239.644277229</v>
      </c>
      <c r="H302" s="14">
        <v>1186726.4160354564</v>
      </c>
      <c r="I302" s="15">
        <v>1071167.7192499998</v>
      </c>
      <c r="J302" s="15">
        <f>SUM(Tasaus[[#This Row],[Laskennallinen kunnallisvero, €]:[Laskennallinen kiinteistövero, €]])</f>
        <v>9191133.7795626856</v>
      </c>
      <c r="K302" s="15">
        <f>Tasaus[[#This Row],[Laskennallinen verotulo yhteensä, €]]/Tasaus[[#This Row],[Asukasluku 31.12.2023]]</f>
        <v>1728.9566929199934</v>
      </c>
      <c r="L302" s="34">
        <f>$K$11-Tasaus[[#This Row],[Laskennallinen verotulo yhteensä, €/asukas (=tasausraja)]]</f>
        <v>477.00330708000661</v>
      </c>
      <c r="M302" s="369">
        <v>429.30297637200596</v>
      </c>
      <c r="N302" s="370">
        <v>2282174.6223935839</v>
      </c>
      <c r="P302" s="116"/>
      <c r="Q302" s="117"/>
    </row>
    <row r="303" spans="1:17" x14ac:dyDescent="0.25">
      <c r="A303" s="266">
        <v>992</v>
      </c>
      <c r="B303" s="13" t="s">
        <v>647</v>
      </c>
      <c r="C303" s="267">
        <v>17971</v>
      </c>
      <c r="D303" s="268">
        <v>9.4</v>
      </c>
      <c r="E303" s="14">
        <v>32665953.91</v>
      </c>
      <c r="F303" s="14">
        <v>347510147.97872341</v>
      </c>
      <c r="G303" s="269">
        <f>Tasaus[[#This Row],[Verotettava tulo (kunnallisvero), €]]*($D$11/100)</f>
        <v>25959008.054010641</v>
      </c>
      <c r="H303" s="14">
        <v>6397596.321716412</v>
      </c>
      <c r="I303" s="15">
        <v>3450363.9674499999</v>
      </c>
      <c r="J303" s="15">
        <f>SUM(Tasaus[[#This Row],[Laskennallinen kunnallisvero, €]:[Laskennallinen kiinteistövero, €]])</f>
        <v>35806968.34317705</v>
      </c>
      <c r="K303" s="15">
        <f>Tasaus[[#This Row],[Laskennallinen verotulo yhteensä, €]]/Tasaus[[#This Row],[Asukasluku 31.12.2023]]</f>
        <v>1992.4861356172194</v>
      </c>
      <c r="L303" s="34">
        <f>$K$11-Tasaus[[#This Row],[Laskennallinen verotulo yhteensä, €/asukas (=tasausraja)]]</f>
        <v>213.47386438278068</v>
      </c>
      <c r="M303" s="369">
        <v>192.12647794450262</v>
      </c>
      <c r="N303" s="370">
        <v>3452704.9351406568</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A2" sqref="A2"/>
    </sheetView>
  </sheetViews>
  <sheetFormatPr defaultRowHeight="15" x14ac:dyDescent="0.25"/>
  <cols>
    <col min="1" max="1" width="8.375" style="298" customWidth="1"/>
    <col min="2" max="2" width="12.5" style="297" bestFit="1" customWidth="1"/>
    <col min="3" max="3" width="21.375" customWidth="1"/>
    <col min="4" max="6" width="16.875" customWidth="1"/>
    <col min="7" max="7" width="24.375" customWidth="1"/>
    <col min="8" max="9" width="9.625" bestFit="1" customWidth="1"/>
  </cols>
  <sheetData>
    <row r="1" spans="1:7" ht="23.25" x14ac:dyDescent="0.35">
      <c r="A1" s="314" t="s">
        <v>1095</v>
      </c>
      <c r="C1" s="327"/>
      <c r="G1" s="327"/>
    </row>
    <row r="2" spans="1:7" x14ac:dyDescent="0.25">
      <c r="A2" s="298" t="s">
        <v>355</v>
      </c>
      <c r="B2" s="299"/>
    </row>
    <row r="3" spans="1:7" s="212" customFormat="1" ht="28.5" x14ac:dyDescent="0.2">
      <c r="A3" s="220" t="s">
        <v>656</v>
      </c>
      <c r="B3" s="221" t="s">
        <v>3</v>
      </c>
      <c r="C3" s="220" t="s">
        <v>749</v>
      </c>
      <c r="D3" s="220" t="s">
        <v>729</v>
      </c>
      <c r="E3" s="220" t="s">
        <v>748</v>
      </c>
      <c r="F3" s="220" t="s">
        <v>1094</v>
      </c>
      <c r="G3" s="220" t="s">
        <v>750</v>
      </c>
    </row>
    <row r="4" spans="1:7" x14ac:dyDescent="0.25">
      <c r="A4" s="297"/>
      <c r="B4" s="297" t="s">
        <v>359</v>
      </c>
      <c r="C4" s="169">
        <f>SUM(C5:C296)</f>
        <v>851000000.00000155</v>
      </c>
      <c r="D4" s="169">
        <f>SUM(D5:D296)</f>
        <v>-3000000.0000000061</v>
      </c>
      <c r="E4" s="169">
        <f>SUM(E5:E296)</f>
        <v>-307499999.99999964</v>
      </c>
      <c r="F4" s="169">
        <f>SUM(F5:F296)</f>
        <v>30499999.999999985</v>
      </c>
      <c r="G4" s="300">
        <f>SUM(G5:G296)</f>
        <v>571000000.00000179</v>
      </c>
    </row>
    <row r="5" spans="1:7" x14ac:dyDescent="0.25">
      <c r="A5" s="32">
        <v>5</v>
      </c>
      <c r="B5" s="13" t="s">
        <v>12</v>
      </c>
      <c r="C5" s="164">
        <v>1995400.0337450588</v>
      </c>
      <c r="D5" s="164">
        <v>3436.7496087450891</v>
      </c>
      <c r="E5" s="164">
        <v>-604340.37526899914</v>
      </c>
      <c r="F5" s="164">
        <v>96278.092986124029</v>
      </c>
      <c r="G5" s="300">
        <f>Verokompensaatiot[[#This Row],[Korvaukset vuosilta 2010-2023, €]]+Verokompensaatiot[[#This Row],[Veromenetysten korvaus 2024]]+Verokompensaatiot[[#This Row],[Veromenetysten korvaus 2025]]+Verokompensaatiot[[#This Row],[Veromenetysten korvaus 2026]]</f>
        <v>1490774.5010709288</v>
      </c>
    </row>
    <row r="6" spans="1:7" x14ac:dyDescent="0.25">
      <c r="A6" s="32">
        <v>9</v>
      </c>
      <c r="B6" s="13" t="s">
        <v>13</v>
      </c>
      <c r="C6" s="164">
        <v>527121.88997430378</v>
      </c>
      <c r="D6" s="164">
        <v>-2403.1163006271436</v>
      </c>
      <c r="E6" s="164">
        <v>-167228.40758307453</v>
      </c>
      <c r="F6" s="164">
        <v>25527.744431566705</v>
      </c>
      <c r="G6" s="300">
        <f>Verokompensaatiot[[#This Row],[Korvaukset vuosilta 2010-2023, €]]+Verokompensaatiot[[#This Row],[Veromenetysten korvaus 2024]]+Verokompensaatiot[[#This Row],[Veromenetysten korvaus 2025]]+Verokompensaatiot[[#This Row],[Veromenetysten korvaus 2026]]</f>
        <v>383018.1105221688</v>
      </c>
    </row>
    <row r="7" spans="1:7" x14ac:dyDescent="0.25">
      <c r="A7" s="32">
        <v>10</v>
      </c>
      <c r="B7" s="13" t="s">
        <v>14</v>
      </c>
      <c r="C7" s="164">
        <v>2441205.4908443792</v>
      </c>
      <c r="D7" s="164">
        <v>5165.6234524411557</v>
      </c>
      <c r="E7" s="164">
        <v>-795670.00829805888</v>
      </c>
      <c r="F7" s="164">
        <v>113874.43495234005</v>
      </c>
      <c r="G7" s="300">
        <f>Verokompensaatiot[[#This Row],[Korvaukset vuosilta 2010-2023, €]]+Verokompensaatiot[[#This Row],[Veromenetysten korvaus 2024]]+Verokompensaatiot[[#This Row],[Veromenetysten korvaus 2025]]+Verokompensaatiot[[#This Row],[Veromenetysten korvaus 2026]]</f>
        <v>1764575.5409511016</v>
      </c>
    </row>
    <row r="8" spans="1:7" x14ac:dyDescent="0.25">
      <c r="A8" s="32">
        <v>16</v>
      </c>
      <c r="B8" s="13" t="s">
        <v>15</v>
      </c>
      <c r="C8" s="164">
        <v>1409657.9092009971</v>
      </c>
      <c r="D8" s="164">
        <v>-29276.210337117154</v>
      </c>
      <c r="E8" s="164">
        <v>-394233.59785624396</v>
      </c>
      <c r="F8" s="164">
        <v>56901.025308939359</v>
      </c>
      <c r="G8" s="300">
        <f>Verokompensaatiot[[#This Row],[Korvaukset vuosilta 2010-2023, €]]+Verokompensaatiot[[#This Row],[Veromenetysten korvaus 2024]]+Verokompensaatiot[[#This Row],[Veromenetysten korvaus 2025]]+Verokompensaatiot[[#This Row],[Veromenetysten korvaus 2026]]</f>
        <v>1043049.1263165754</v>
      </c>
    </row>
    <row r="9" spans="1:7" x14ac:dyDescent="0.25">
      <c r="A9" s="32">
        <v>18</v>
      </c>
      <c r="B9" s="13" t="s">
        <v>16</v>
      </c>
      <c r="C9" s="164">
        <v>844062.0157252152</v>
      </c>
      <c r="D9" s="164">
        <v>-33517.066494043691</v>
      </c>
      <c r="E9" s="164">
        <v>-370783.49762091861</v>
      </c>
      <c r="F9" s="164">
        <v>28137.463341573592</v>
      </c>
      <c r="G9" s="300">
        <f>Verokompensaatiot[[#This Row],[Korvaukset vuosilta 2010-2023, €]]+Verokompensaatiot[[#This Row],[Veromenetysten korvaus 2024]]+Verokompensaatiot[[#This Row],[Veromenetysten korvaus 2025]]+Verokompensaatiot[[#This Row],[Veromenetysten korvaus 2026]]</f>
        <v>467898.9149518265</v>
      </c>
    </row>
    <row r="10" spans="1:7" x14ac:dyDescent="0.25">
      <c r="A10" s="32">
        <v>19</v>
      </c>
      <c r="B10" s="13" t="s">
        <v>17</v>
      </c>
      <c r="C10" s="164">
        <v>661630.39903514739</v>
      </c>
      <c r="D10" s="164">
        <v>-26280.386824124002</v>
      </c>
      <c r="E10" s="164">
        <v>-319806.42078676022</v>
      </c>
      <c r="F10" s="164">
        <v>24571.165860531222</v>
      </c>
      <c r="G10" s="300">
        <f>Verokompensaatiot[[#This Row],[Korvaukset vuosilta 2010-2023, €]]+Verokompensaatiot[[#This Row],[Veromenetysten korvaus 2024]]+Verokompensaatiot[[#This Row],[Veromenetysten korvaus 2025]]+Verokompensaatiot[[#This Row],[Veromenetysten korvaus 2026]]</f>
        <v>340114.75728479435</v>
      </c>
    </row>
    <row r="11" spans="1:7" x14ac:dyDescent="0.25">
      <c r="A11" s="32">
        <v>20</v>
      </c>
      <c r="B11" s="13" t="s">
        <v>18</v>
      </c>
      <c r="C11" s="164">
        <v>2774244.065687079</v>
      </c>
      <c r="D11" s="164">
        <v>-86446.32441932059</v>
      </c>
      <c r="E11" s="164">
        <v>-1486098.6948532972</v>
      </c>
      <c r="F11" s="164">
        <v>118584.90178687342</v>
      </c>
      <c r="G11" s="300">
        <f>Verokompensaatiot[[#This Row],[Korvaukset vuosilta 2010-2023, €]]+Verokompensaatiot[[#This Row],[Veromenetysten korvaus 2024]]+Verokompensaatiot[[#This Row],[Veromenetysten korvaus 2025]]+Verokompensaatiot[[#This Row],[Veromenetysten korvaus 2026]]</f>
        <v>1320283.9482013346</v>
      </c>
    </row>
    <row r="12" spans="1:7" x14ac:dyDescent="0.25">
      <c r="A12" s="32">
        <v>46</v>
      </c>
      <c r="B12" s="13" t="s">
        <v>19</v>
      </c>
      <c r="C12" s="164">
        <v>299258.7460745069</v>
      </c>
      <c r="D12" s="164">
        <v>-1059.9879670155156</v>
      </c>
      <c r="E12" s="164">
        <v>-56533.642310466297</v>
      </c>
      <c r="F12" s="164">
        <v>14648.952966782792</v>
      </c>
      <c r="G12" s="300">
        <f>Verokompensaatiot[[#This Row],[Korvaukset vuosilta 2010-2023, €]]+Verokompensaatiot[[#This Row],[Veromenetysten korvaus 2024]]+Verokompensaatiot[[#This Row],[Veromenetysten korvaus 2025]]+Verokompensaatiot[[#This Row],[Veromenetysten korvaus 2026]]</f>
        <v>256314.06876380785</v>
      </c>
    </row>
    <row r="13" spans="1:7" x14ac:dyDescent="0.25">
      <c r="A13" s="32">
        <v>47</v>
      </c>
      <c r="B13" s="13" t="s">
        <v>20</v>
      </c>
      <c r="C13" s="164">
        <v>388613.91736976686</v>
      </c>
      <c r="D13" s="164">
        <v>214.58720829088975</v>
      </c>
      <c r="E13" s="164">
        <v>-108039.22099670433</v>
      </c>
      <c r="F13" s="164">
        <v>18092.896891436729</v>
      </c>
      <c r="G13" s="300">
        <f>Verokompensaatiot[[#This Row],[Korvaukset vuosilta 2010-2023, €]]+Verokompensaatiot[[#This Row],[Veromenetysten korvaus 2024]]+Verokompensaatiot[[#This Row],[Veromenetysten korvaus 2025]]+Verokompensaatiot[[#This Row],[Veromenetysten korvaus 2026]]</f>
        <v>298882.18047279009</v>
      </c>
    </row>
    <row r="14" spans="1:7" x14ac:dyDescent="0.25">
      <c r="A14" s="32">
        <v>49</v>
      </c>
      <c r="B14" s="13" t="s">
        <v>21</v>
      </c>
      <c r="C14" s="164">
        <v>30593192.016809568</v>
      </c>
      <c r="D14" s="164">
        <v>256709.25596878759</v>
      </c>
      <c r="E14" s="164">
        <v>-7551179.294572494</v>
      </c>
      <c r="F14" s="164">
        <v>-183581.03409519134</v>
      </c>
      <c r="G14" s="300">
        <f>Verokompensaatiot[[#This Row],[Korvaukset vuosilta 2010-2023, €]]+Verokompensaatiot[[#This Row],[Veromenetysten korvaus 2024]]+Verokompensaatiot[[#This Row],[Veromenetysten korvaus 2025]]+Verokompensaatiot[[#This Row],[Veromenetysten korvaus 2026]]</f>
        <v>23115140.944110669</v>
      </c>
    </row>
    <row r="15" spans="1:7" x14ac:dyDescent="0.25">
      <c r="A15" s="32">
        <v>50</v>
      </c>
      <c r="B15" s="13" t="s">
        <v>22</v>
      </c>
      <c r="C15" s="164">
        <v>2090451.7902924223</v>
      </c>
      <c r="D15" s="164">
        <v>-41616.654817366471</v>
      </c>
      <c r="E15" s="164">
        <v>-921706.52351261978</v>
      </c>
      <c r="F15" s="164">
        <v>83411.326575446263</v>
      </c>
      <c r="G15" s="300">
        <f>Verokompensaatiot[[#This Row],[Korvaukset vuosilta 2010-2023, €]]+Verokompensaatiot[[#This Row],[Veromenetysten korvaus 2024]]+Verokompensaatiot[[#This Row],[Veromenetysten korvaus 2025]]+Verokompensaatiot[[#This Row],[Veromenetysten korvaus 2026]]</f>
        <v>1210539.9385378822</v>
      </c>
    </row>
    <row r="16" spans="1:7" x14ac:dyDescent="0.25">
      <c r="A16" s="32">
        <v>51</v>
      </c>
      <c r="B16" s="13" t="s">
        <v>23</v>
      </c>
      <c r="C16" s="164">
        <v>1803744.0505200345</v>
      </c>
      <c r="D16" s="164">
        <v>-20371.966430214528</v>
      </c>
      <c r="E16" s="164">
        <v>-471799.55114748649</v>
      </c>
      <c r="F16" s="164">
        <v>41276.676351431292</v>
      </c>
      <c r="G16" s="300">
        <f>Verokompensaatiot[[#This Row],[Korvaukset vuosilta 2010-2023, €]]+Verokompensaatiot[[#This Row],[Veromenetysten korvaus 2024]]+Verokompensaatiot[[#This Row],[Veromenetysten korvaus 2025]]+Verokompensaatiot[[#This Row],[Veromenetysten korvaus 2026]]</f>
        <v>1352849.2092937648</v>
      </c>
    </row>
    <row r="17" spans="1:7" x14ac:dyDescent="0.25">
      <c r="A17" s="32">
        <v>52</v>
      </c>
      <c r="B17" s="13" t="s">
        <v>24</v>
      </c>
      <c r="C17" s="164">
        <v>548990.38673231238</v>
      </c>
      <c r="D17" s="164">
        <v>-2911.492499777406</v>
      </c>
      <c r="E17" s="164">
        <v>-184214.11356300506</v>
      </c>
      <c r="F17" s="164">
        <v>26953.067225445102</v>
      </c>
      <c r="G17" s="300">
        <f>Verokompensaatiot[[#This Row],[Korvaukset vuosilta 2010-2023, €]]+Verokompensaatiot[[#This Row],[Veromenetysten korvaus 2024]]+Verokompensaatiot[[#This Row],[Veromenetysten korvaus 2025]]+Verokompensaatiot[[#This Row],[Veromenetysten korvaus 2026]]</f>
        <v>388817.8478949751</v>
      </c>
    </row>
    <row r="18" spans="1:7" x14ac:dyDescent="0.25">
      <c r="A18" s="32">
        <v>61</v>
      </c>
      <c r="B18" s="13" t="s">
        <v>25</v>
      </c>
      <c r="C18" s="164">
        <v>3033193.7414299296</v>
      </c>
      <c r="D18" s="164">
        <v>-5565.1227767796081</v>
      </c>
      <c r="E18" s="164">
        <v>-1093826.3885617543</v>
      </c>
      <c r="F18" s="164">
        <v>133152.83128160521</v>
      </c>
      <c r="G18" s="300">
        <f>Verokompensaatiot[[#This Row],[Korvaukset vuosilta 2010-2023, €]]+Verokompensaatiot[[#This Row],[Veromenetysten korvaus 2024]]+Verokompensaatiot[[#This Row],[Veromenetysten korvaus 2025]]+Verokompensaatiot[[#This Row],[Veromenetysten korvaus 2026]]</f>
        <v>2066955.0613730007</v>
      </c>
    </row>
    <row r="19" spans="1:7" x14ac:dyDescent="0.25">
      <c r="A19" s="32">
        <v>69</v>
      </c>
      <c r="B19" s="13" t="s">
        <v>26</v>
      </c>
      <c r="C19" s="164">
        <v>1358836.9357966036</v>
      </c>
      <c r="D19" s="164">
        <v>1873.121967449817</v>
      </c>
      <c r="E19" s="164">
        <v>-581729.65076901764</v>
      </c>
      <c r="F19" s="164">
        <v>71720.687143062925</v>
      </c>
      <c r="G19" s="300">
        <f>Verokompensaatiot[[#This Row],[Korvaukset vuosilta 2010-2023, €]]+Verokompensaatiot[[#This Row],[Veromenetysten korvaus 2024]]+Verokompensaatiot[[#This Row],[Veromenetysten korvaus 2025]]+Verokompensaatiot[[#This Row],[Veromenetysten korvaus 2026]]</f>
        <v>850701.09413809865</v>
      </c>
    </row>
    <row r="20" spans="1:7" x14ac:dyDescent="0.25">
      <c r="A20" s="32">
        <v>71</v>
      </c>
      <c r="B20" s="13" t="s">
        <v>27</v>
      </c>
      <c r="C20" s="164">
        <v>1381039.5184965217</v>
      </c>
      <c r="D20" s="164">
        <v>1833.9800033458559</v>
      </c>
      <c r="E20" s="164">
        <v>-453051.38100909308</v>
      </c>
      <c r="F20" s="164">
        <v>66079.670240645894</v>
      </c>
      <c r="G20" s="300">
        <f>Verokompensaatiot[[#This Row],[Korvaukset vuosilta 2010-2023, €]]+Verokompensaatiot[[#This Row],[Veromenetysten korvaus 2024]]+Verokompensaatiot[[#This Row],[Veromenetysten korvaus 2025]]+Verokompensaatiot[[#This Row],[Veromenetysten korvaus 2026]]</f>
        <v>995901.78773142037</v>
      </c>
    </row>
    <row r="21" spans="1:7" x14ac:dyDescent="0.25">
      <c r="A21" s="32">
        <v>72</v>
      </c>
      <c r="B21" s="13" t="s">
        <v>28</v>
      </c>
      <c r="C21" s="164">
        <v>170460.73771434132</v>
      </c>
      <c r="D21" s="164">
        <v>177.07913371267523</v>
      </c>
      <c r="E21" s="164">
        <v>-62374.471410195263</v>
      </c>
      <c r="F21" s="164">
        <v>6405.1554294324351</v>
      </c>
      <c r="G21" s="300">
        <f>Verokompensaatiot[[#This Row],[Korvaukset vuosilta 2010-2023, €]]+Verokompensaatiot[[#This Row],[Veromenetysten korvaus 2024]]+Verokompensaatiot[[#This Row],[Veromenetysten korvaus 2025]]+Verokompensaatiot[[#This Row],[Veromenetysten korvaus 2026]]</f>
        <v>114668.50086729118</v>
      </c>
    </row>
    <row r="22" spans="1:7" x14ac:dyDescent="0.25">
      <c r="A22" s="32">
        <v>74</v>
      </c>
      <c r="B22" s="13" t="s">
        <v>29</v>
      </c>
      <c r="C22" s="164">
        <v>286522.37275305961</v>
      </c>
      <c r="D22" s="164">
        <v>1297.8568536715866</v>
      </c>
      <c r="E22" s="164">
        <v>-81291.188988000315</v>
      </c>
      <c r="F22" s="164">
        <v>15989.065989360659</v>
      </c>
      <c r="G22" s="300">
        <f>Verokompensaatiot[[#This Row],[Korvaukset vuosilta 2010-2023, €]]+Verokompensaatiot[[#This Row],[Veromenetysten korvaus 2024]]+Verokompensaatiot[[#This Row],[Veromenetysten korvaus 2025]]+Verokompensaatiot[[#This Row],[Veromenetysten korvaus 2026]]</f>
        <v>222518.10660809153</v>
      </c>
    </row>
    <row r="23" spans="1:7" x14ac:dyDescent="0.25">
      <c r="A23" s="32">
        <v>75</v>
      </c>
      <c r="B23" s="13" t="s">
        <v>30</v>
      </c>
      <c r="C23" s="164">
        <v>3237145.3558460632</v>
      </c>
      <c r="D23" s="164">
        <v>-62269.166173174111</v>
      </c>
      <c r="E23" s="164">
        <v>-1569372.8794420813</v>
      </c>
      <c r="F23" s="164">
        <v>139477.32558533555</v>
      </c>
      <c r="G23" s="300">
        <f>Verokompensaatiot[[#This Row],[Korvaukset vuosilta 2010-2023, €]]+Verokompensaatiot[[#This Row],[Veromenetysten korvaus 2024]]+Verokompensaatiot[[#This Row],[Veromenetysten korvaus 2025]]+Verokompensaatiot[[#This Row],[Veromenetysten korvaus 2026]]</f>
        <v>1744980.6358161434</v>
      </c>
    </row>
    <row r="24" spans="1:7" x14ac:dyDescent="0.25">
      <c r="A24" s="32">
        <v>77</v>
      </c>
      <c r="B24" s="13" t="s">
        <v>31</v>
      </c>
      <c r="C24" s="164">
        <v>1062975.310328146</v>
      </c>
      <c r="D24" s="164">
        <v>-15869.574127233285</v>
      </c>
      <c r="E24" s="164">
        <v>-307899.06259975146</v>
      </c>
      <c r="F24" s="164">
        <v>52028.803090770387</v>
      </c>
      <c r="G24" s="300">
        <f>Verokompensaatiot[[#This Row],[Korvaukset vuosilta 2010-2023, €]]+Verokompensaatiot[[#This Row],[Veromenetysten korvaus 2024]]+Verokompensaatiot[[#This Row],[Veromenetysten korvaus 2025]]+Verokompensaatiot[[#This Row],[Veromenetysten korvaus 2026]]</f>
        <v>791235.4766919316</v>
      </c>
    </row>
    <row r="25" spans="1:7" x14ac:dyDescent="0.25">
      <c r="A25" s="32">
        <v>78</v>
      </c>
      <c r="B25" s="13" t="s">
        <v>32</v>
      </c>
      <c r="C25" s="164">
        <v>1250756.2643230706</v>
      </c>
      <c r="D25" s="164">
        <v>-7940.970779633657</v>
      </c>
      <c r="E25" s="164">
        <v>-610070.10247853037</v>
      </c>
      <c r="F25" s="164">
        <v>54990.491179797784</v>
      </c>
      <c r="G25" s="300">
        <f>Verokompensaatiot[[#This Row],[Korvaukset vuosilta 2010-2023, €]]+Verokompensaatiot[[#This Row],[Veromenetysten korvaus 2024]]+Verokompensaatiot[[#This Row],[Veromenetysten korvaus 2025]]+Verokompensaatiot[[#This Row],[Veromenetysten korvaus 2026]]</f>
        <v>687735.68224470445</v>
      </c>
    </row>
    <row r="26" spans="1:7" x14ac:dyDescent="0.25">
      <c r="A26" s="32">
        <v>79</v>
      </c>
      <c r="B26" s="13" t="s">
        <v>33</v>
      </c>
      <c r="C26" s="164">
        <v>1086400.6993279201</v>
      </c>
      <c r="D26" s="164">
        <v>-22170.345703692783</v>
      </c>
      <c r="E26" s="164">
        <v>-472833.31486961956</v>
      </c>
      <c r="F26" s="164">
        <v>53469.742748999313</v>
      </c>
      <c r="G26" s="300">
        <f>Verokompensaatiot[[#This Row],[Korvaukset vuosilta 2010-2023, €]]+Verokompensaatiot[[#This Row],[Veromenetysten korvaus 2024]]+Verokompensaatiot[[#This Row],[Veromenetysten korvaus 2025]]+Verokompensaatiot[[#This Row],[Veromenetysten korvaus 2026]]</f>
        <v>644866.78150360694</v>
      </c>
    </row>
    <row r="27" spans="1:7" x14ac:dyDescent="0.25">
      <c r="A27" s="32">
        <v>81</v>
      </c>
      <c r="B27" s="13" t="s">
        <v>34</v>
      </c>
      <c r="C27" s="164">
        <v>628569.95055504865</v>
      </c>
      <c r="D27" s="164">
        <v>-8466.3149361640935</v>
      </c>
      <c r="E27" s="164">
        <v>-160530.36352572602</v>
      </c>
      <c r="F27" s="164">
        <v>31786.926545154973</v>
      </c>
      <c r="G27" s="300">
        <f>Verokompensaatiot[[#This Row],[Korvaukset vuosilta 2010-2023, €]]+Verokompensaatiot[[#This Row],[Veromenetysten korvaus 2024]]+Verokompensaatiot[[#This Row],[Veromenetysten korvaus 2025]]+Verokompensaatiot[[#This Row],[Veromenetysten korvaus 2026]]</f>
        <v>491360.19863831357</v>
      </c>
    </row>
    <row r="28" spans="1:7" x14ac:dyDescent="0.25">
      <c r="A28" s="32">
        <v>82</v>
      </c>
      <c r="B28" s="36" t="s">
        <v>35</v>
      </c>
      <c r="C28" s="164">
        <v>1420815.5510925855</v>
      </c>
      <c r="D28" s="164">
        <v>-31462.21124120017</v>
      </c>
      <c r="E28" s="164">
        <v>-693148.27609887638</v>
      </c>
      <c r="F28" s="164">
        <v>42144.437651777218</v>
      </c>
      <c r="G28" s="300">
        <f>Verokompensaatiot[[#This Row],[Korvaukset vuosilta 2010-2023, €]]+Verokompensaatiot[[#This Row],[Veromenetysten korvaus 2024]]+Verokompensaatiot[[#This Row],[Veromenetysten korvaus 2025]]+Verokompensaatiot[[#This Row],[Veromenetysten korvaus 2026]]</f>
        <v>738349.50140428625</v>
      </c>
    </row>
    <row r="29" spans="1:7" x14ac:dyDescent="0.25">
      <c r="A29" s="32">
        <v>86</v>
      </c>
      <c r="B29" s="13" t="s">
        <v>36</v>
      </c>
      <c r="C29" s="164">
        <v>1438485.8113037464</v>
      </c>
      <c r="D29" s="164">
        <v>-46787.881045552524</v>
      </c>
      <c r="E29" s="164">
        <v>-658901.99564755941</v>
      </c>
      <c r="F29" s="164">
        <v>51026.080092939119</v>
      </c>
      <c r="G29" s="300">
        <f>Verokompensaatiot[[#This Row],[Korvaukset vuosilta 2010-2023, €]]+Verokompensaatiot[[#This Row],[Veromenetysten korvaus 2024]]+Verokompensaatiot[[#This Row],[Veromenetysten korvaus 2025]]+Verokompensaatiot[[#This Row],[Veromenetysten korvaus 2026]]</f>
        <v>783822.01470357366</v>
      </c>
    </row>
    <row r="30" spans="1:7" x14ac:dyDescent="0.25">
      <c r="A30" s="32">
        <v>90</v>
      </c>
      <c r="B30" s="13" t="s">
        <v>37</v>
      </c>
      <c r="C30" s="164">
        <v>713124.3294630067</v>
      </c>
      <c r="D30" s="164">
        <v>-9095.1327604986145</v>
      </c>
      <c r="E30" s="164">
        <v>-185479.11909392165</v>
      </c>
      <c r="F30" s="164">
        <v>34733.30443554392</v>
      </c>
      <c r="G30" s="300">
        <f>Verokompensaatiot[[#This Row],[Korvaukset vuosilta 2010-2023, €]]+Verokompensaatiot[[#This Row],[Veromenetysten korvaus 2024]]+Verokompensaatiot[[#This Row],[Veromenetysten korvaus 2025]]+Verokompensaatiot[[#This Row],[Veromenetysten korvaus 2026]]</f>
        <v>553283.38204413035</v>
      </c>
    </row>
    <row r="31" spans="1:7" x14ac:dyDescent="0.25">
      <c r="A31" s="32">
        <v>91</v>
      </c>
      <c r="B31" s="13" t="s">
        <v>38</v>
      </c>
      <c r="C31" s="164">
        <v>88279488.98038578</v>
      </c>
      <c r="D31" s="164">
        <v>864623.90791999176</v>
      </c>
      <c r="E31" s="164">
        <v>-17120517.279426616</v>
      </c>
      <c r="F31" s="164">
        <v>1398811.3691762933</v>
      </c>
      <c r="G31" s="300">
        <f>Verokompensaatiot[[#This Row],[Korvaukset vuosilta 2010-2023, €]]+Verokompensaatiot[[#This Row],[Veromenetysten korvaus 2024]]+Verokompensaatiot[[#This Row],[Veromenetysten korvaus 2025]]+Verokompensaatiot[[#This Row],[Veromenetysten korvaus 2026]]</f>
        <v>73422406.978055447</v>
      </c>
    </row>
    <row r="32" spans="1:7" x14ac:dyDescent="0.25">
      <c r="A32" s="32">
        <v>92</v>
      </c>
      <c r="B32" s="13" t="s">
        <v>39</v>
      </c>
      <c r="C32" s="164">
        <v>30036233.761776581</v>
      </c>
      <c r="D32" s="164">
        <v>262043.73591744184</v>
      </c>
      <c r="E32" s="164">
        <v>-10858804.085182799</v>
      </c>
      <c r="F32" s="164">
        <v>755684.28966758389</v>
      </c>
      <c r="G32" s="300">
        <f>Verokompensaatiot[[#This Row],[Korvaukset vuosilta 2010-2023, €]]+Verokompensaatiot[[#This Row],[Veromenetysten korvaus 2024]]+Verokompensaatiot[[#This Row],[Veromenetysten korvaus 2025]]+Verokompensaatiot[[#This Row],[Veromenetysten korvaus 2026]]</f>
        <v>20195157.702178806</v>
      </c>
    </row>
    <row r="33" spans="1:7" x14ac:dyDescent="0.25">
      <c r="A33" s="32">
        <v>97</v>
      </c>
      <c r="B33" s="13" t="s">
        <v>40</v>
      </c>
      <c r="C33" s="164">
        <v>454103.4057926219</v>
      </c>
      <c r="D33" s="164">
        <v>-5420.4505482063032</v>
      </c>
      <c r="E33" s="164">
        <v>-96709.610457059098</v>
      </c>
      <c r="F33" s="164">
        <v>18995.68804155925</v>
      </c>
      <c r="G33" s="300">
        <f>Verokompensaatiot[[#This Row],[Korvaukset vuosilta 2010-2023, €]]+Verokompensaatiot[[#This Row],[Veromenetysten korvaus 2024]]+Verokompensaatiot[[#This Row],[Veromenetysten korvaus 2025]]+Verokompensaatiot[[#This Row],[Veromenetysten korvaus 2026]]</f>
        <v>370969.03282891575</v>
      </c>
    </row>
    <row r="34" spans="1:7" x14ac:dyDescent="0.25">
      <c r="A34" s="32">
        <v>98</v>
      </c>
      <c r="B34" s="13" t="s">
        <v>41</v>
      </c>
      <c r="C34" s="164">
        <v>3487316.6869670535</v>
      </c>
      <c r="D34" s="164">
        <v>-69957.278490511992</v>
      </c>
      <c r="E34" s="164">
        <v>-1524478.4289035576</v>
      </c>
      <c r="F34" s="164">
        <v>114870.86713464385</v>
      </c>
      <c r="G34" s="300">
        <f>Verokompensaatiot[[#This Row],[Korvaukset vuosilta 2010-2023, €]]+Verokompensaatiot[[#This Row],[Veromenetysten korvaus 2024]]+Verokompensaatiot[[#This Row],[Veromenetysten korvaus 2025]]+Verokompensaatiot[[#This Row],[Veromenetysten korvaus 2026]]</f>
        <v>2007751.8467076276</v>
      </c>
    </row>
    <row r="35" spans="1:7" x14ac:dyDescent="0.25">
      <c r="A35" s="32">
        <v>102</v>
      </c>
      <c r="B35" s="13" t="s">
        <v>42</v>
      </c>
      <c r="C35" s="164">
        <v>2161681.9961973326</v>
      </c>
      <c r="D35" s="164">
        <v>-21125.583266550253</v>
      </c>
      <c r="E35" s="164">
        <v>-700077.21155449282</v>
      </c>
      <c r="F35" s="164">
        <v>87484.822508518628</v>
      </c>
      <c r="G35" s="300">
        <f>Verokompensaatiot[[#This Row],[Korvaukset vuosilta 2010-2023, €]]+Verokompensaatiot[[#This Row],[Veromenetysten korvaus 2024]]+Verokompensaatiot[[#This Row],[Veromenetysten korvaus 2025]]+Verokompensaatiot[[#This Row],[Veromenetysten korvaus 2026]]</f>
        <v>1527964.0238848082</v>
      </c>
    </row>
    <row r="36" spans="1:7" x14ac:dyDescent="0.25">
      <c r="A36" s="32">
        <v>103</v>
      </c>
      <c r="B36" s="13" t="s">
        <v>43</v>
      </c>
      <c r="C36" s="164">
        <v>497462.0541783215</v>
      </c>
      <c r="D36" s="164">
        <v>-8575.700025051141</v>
      </c>
      <c r="E36" s="164">
        <v>-141401.99399780415</v>
      </c>
      <c r="F36" s="164">
        <v>22233.687133209754</v>
      </c>
      <c r="G36" s="300">
        <f>Verokompensaatiot[[#This Row],[Korvaukset vuosilta 2010-2023, €]]+Verokompensaatiot[[#This Row],[Veromenetysten korvaus 2024]]+Verokompensaatiot[[#This Row],[Veromenetysten korvaus 2025]]+Verokompensaatiot[[#This Row],[Veromenetysten korvaus 2026]]</f>
        <v>369718.04728867603</v>
      </c>
    </row>
    <row r="37" spans="1:7" x14ac:dyDescent="0.25">
      <c r="A37" s="32">
        <v>105</v>
      </c>
      <c r="B37" s="13" t="s">
        <v>44</v>
      </c>
      <c r="C37" s="164">
        <v>501643.3981361636</v>
      </c>
      <c r="D37" s="164">
        <v>-1219.6400483971347</v>
      </c>
      <c r="E37" s="164">
        <v>-139292.55632785035</v>
      </c>
      <c r="F37" s="164">
        <v>24913.505038575255</v>
      </c>
      <c r="G37" s="300">
        <f>Verokompensaatiot[[#This Row],[Korvaukset vuosilta 2010-2023, €]]+Verokompensaatiot[[#This Row],[Veromenetysten korvaus 2024]]+Verokompensaatiot[[#This Row],[Veromenetysten korvaus 2025]]+Verokompensaatiot[[#This Row],[Veromenetysten korvaus 2026]]</f>
        <v>386044.70679849142</v>
      </c>
    </row>
    <row r="38" spans="1:7" x14ac:dyDescent="0.25">
      <c r="A38" s="32">
        <v>106</v>
      </c>
      <c r="B38" s="13" t="s">
        <v>45</v>
      </c>
      <c r="C38" s="164">
        <v>6711225.9388995431</v>
      </c>
      <c r="D38" s="164">
        <v>-100130.58104322977</v>
      </c>
      <c r="E38" s="164">
        <v>-2862001.6708336044</v>
      </c>
      <c r="F38" s="164">
        <v>157251.08683881382</v>
      </c>
      <c r="G38" s="300">
        <f>Verokompensaatiot[[#This Row],[Korvaukset vuosilta 2010-2023, €]]+Verokompensaatiot[[#This Row],[Veromenetysten korvaus 2024]]+Verokompensaatiot[[#This Row],[Veromenetysten korvaus 2025]]+Verokompensaatiot[[#This Row],[Veromenetysten korvaus 2026]]</f>
        <v>3906344.7738615233</v>
      </c>
    </row>
    <row r="39" spans="1:7" x14ac:dyDescent="0.25">
      <c r="A39" s="32">
        <v>108</v>
      </c>
      <c r="B39" s="13" t="s">
        <v>46</v>
      </c>
      <c r="C39" s="164">
        <v>1764880.517693779</v>
      </c>
      <c r="D39" s="164">
        <v>-51325.121760581576</v>
      </c>
      <c r="E39" s="164">
        <v>-793008.94870812958</v>
      </c>
      <c r="F39" s="164">
        <v>83373.555938423029</v>
      </c>
      <c r="G39" s="300">
        <f>Verokompensaatiot[[#This Row],[Korvaukset vuosilta 2010-2023, €]]+Verokompensaatiot[[#This Row],[Veromenetysten korvaus 2024]]+Verokompensaatiot[[#This Row],[Veromenetysten korvaus 2025]]+Verokompensaatiot[[#This Row],[Veromenetysten korvaus 2026]]</f>
        <v>1003920.0031634908</v>
      </c>
    </row>
    <row r="40" spans="1:7" x14ac:dyDescent="0.25">
      <c r="A40" s="32">
        <v>109</v>
      </c>
      <c r="B40" s="36" t="s">
        <v>47</v>
      </c>
      <c r="C40" s="164">
        <v>10510009.629210036</v>
      </c>
      <c r="D40" s="164">
        <v>-106987.82768813119</v>
      </c>
      <c r="E40" s="164">
        <v>-4291239.3461501384</v>
      </c>
      <c r="F40" s="164">
        <v>413222.77526804415</v>
      </c>
      <c r="G40" s="300">
        <f>Verokompensaatiot[[#This Row],[Korvaukset vuosilta 2010-2023, €]]+Verokompensaatiot[[#This Row],[Veromenetysten korvaus 2024]]+Verokompensaatiot[[#This Row],[Veromenetysten korvaus 2025]]+Verokompensaatiot[[#This Row],[Veromenetysten korvaus 2026]]</f>
        <v>6525005.2306398107</v>
      </c>
    </row>
    <row r="41" spans="1:7" x14ac:dyDescent="0.25">
      <c r="A41" s="32">
        <v>111</v>
      </c>
      <c r="B41" s="36" t="s">
        <v>48</v>
      </c>
      <c r="C41" s="164">
        <v>3115929.416874825</v>
      </c>
      <c r="D41" s="164">
        <v>-43032.664248994748</v>
      </c>
      <c r="E41" s="164">
        <v>-1129151.4581371457</v>
      </c>
      <c r="F41" s="164">
        <v>137891.54881093936</v>
      </c>
      <c r="G41" s="300">
        <f>Verokompensaatiot[[#This Row],[Korvaukset vuosilta 2010-2023, €]]+Verokompensaatiot[[#This Row],[Veromenetysten korvaus 2024]]+Verokompensaatiot[[#This Row],[Veromenetysten korvaus 2025]]+Verokompensaatiot[[#This Row],[Veromenetysten korvaus 2026]]</f>
        <v>2081636.843299624</v>
      </c>
    </row>
    <row r="42" spans="1:7" x14ac:dyDescent="0.25">
      <c r="A42" s="32">
        <v>139</v>
      </c>
      <c r="B42" s="36" t="s">
        <v>49</v>
      </c>
      <c r="C42" s="164">
        <v>1480868.7365664411</v>
      </c>
      <c r="D42" s="164">
        <v>-31671.882484217636</v>
      </c>
      <c r="E42" s="164">
        <v>-727512.60997754312</v>
      </c>
      <c r="F42" s="164">
        <v>65182.886695678528</v>
      </c>
      <c r="G42" s="300">
        <f>Verokompensaatiot[[#This Row],[Korvaukset vuosilta 2010-2023, €]]+Verokompensaatiot[[#This Row],[Veromenetysten korvaus 2024]]+Verokompensaatiot[[#This Row],[Veromenetysten korvaus 2025]]+Verokompensaatiot[[#This Row],[Veromenetysten korvaus 2026]]</f>
        <v>786867.13080035895</v>
      </c>
    </row>
    <row r="43" spans="1:7" x14ac:dyDescent="0.25">
      <c r="A43" s="32">
        <v>140</v>
      </c>
      <c r="B43" s="36" t="s">
        <v>50</v>
      </c>
      <c r="C43" s="164">
        <v>3680626.5974915642</v>
      </c>
      <c r="D43" s="164">
        <v>-1209.9344271720656</v>
      </c>
      <c r="E43" s="164">
        <v>-1383093.6665097817</v>
      </c>
      <c r="F43" s="164">
        <v>157847.8062807321</v>
      </c>
      <c r="G43" s="300">
        <f>Verokompensaatiot[[#This Row],[Korvaukset vuosilta 2010-2023, €]]+Verokompensaatiot[[#This Row],[Veromenetysten korvaus 2024]]+Verokompensaatiot[[#This Row],[Veromenetysten korvaus 2025]]+Verokompensaatiot[[#This Row],[Veromenetysten korvaus 2026]]</f>
        <v>2454170.8028353425</v>
      </c>
    </row>
    <row r="44" spans="1:7" x14ac:dyDescent="0.25">
      <c r="A44" s="32">
        <v>142</v>
      </c>
      <c r="B44" s="36" t="s">
        <v>51</v>
      </c>
      <c r="C44" s="164">
        <v>1192204.6543184984</v>
      </c>
      <c r="D44" s="164">
        <v>-23240.354477863897</v>
      </c>
      <c r="E44" s="164">
        <v>-370515.55812432914</v>
      </c>
      <c r="F44" s="164">
        <v>54644.999560681194</v>
      </c>
      <c r="G44" s="300">
        <f>Verokompensaatiot[[#This Row],[Korvaukset vuosilta 2010-2023, €]]+Verokompensaatiot[[#This Row],[Veromenetysten korvaus 2024]]+Verokompensaatiot[[#This Row],[Veromenetysten korvaus 2025]]+Verokompensaatiot[[#This Row],[Veromenetysten korvaus 2026]]</f>
        <v>853093.74127698643</v>
      </c>
    </row>
    <row r="45" spans="1:7" x14ac:dyDescent="0.25">
      <c r="A45" s="32">
        <v>143</v>
      </c>
      <c r="B45" s="13" t="s">
        <v>52</v>
      </c>
      <c r="C45" s="164">
        <v>1376624.8416008945</v>
      </c>
      <c r="D45" s="164">
        <v>-22604.627406575411</v>
      </c>
      <c r="E45" s="164">
        <v>-505189.36273942376</v>
      </c>
      <c r="F45" s="164">
        <v>68103.135911939156</v>
      </c>
      <c r="G45" s="300">
        <f>Verokompensaatiot[[#This Row],[Korvaukset vuosilta 2010-2023, €]]+Verokompensaatiot[[#This Row],[Veromenetysten korvaus 2024]]+Verokompensaatiot[[#This Row],[Veromenetysten korvaus 2025]]+Verokompensaatiot[[#This Row],[Veromenetysten korvaus 2026]]</f>
        <v>916933.98736683442</v>
      </c>
    </row>
    <row r="46" spans="1:7" x14ac:dyDescent="0.25">
      <c r="A46" s="32">
        <v>145</v>
      </c>
      <c r="B46" s="13" t="s">
        <v>53</v>
      </c>
      <c r="C46" s="164">
        <v>2214616.8171209665</v>
      </c>
      <c r="D46" s="164">
        <v>-35743.902947357696</v>
      </c>
      <c r="E46" s="164">
        <v>-1052566.1688117725</v>
      </c>
      <c r="F46" s="164">
        <v>91530.560951185456</v>
      </c>
      <c r="G46" s="300">
        <f>Verokompensaatiot[[#This Row],[Korvaukset vuosilta 2010-2023, €]]+Verokompensaatiot[[#This Row],[Veromenetysten korvaus 2024]]+Verokompensaatiot[[#This Row],[Veromenetysten korvaus 2025]]+Verokompensaatiot[[#This Row],[Veromenetysten korvaus 2026]]</f>
        <v>1217837.3063130216</v>
      </c>
    </row>
    <row r="47" spans="1:7" x14ac:dyDescent="0.25">
      <c r="A47" s="32">
        <v>146</v>
      </c>
      <c r="B47" s="13" t="s">
        <v>54</v>
      </c>
      <c r="C47" s="164">
        <v>1027671.2188625727</v>
      </c>
      <c r="D47" s="164">
        <v>-712.4371671934905</v>
      </c>
      <c r="E47" s="164">
        <v>-280670.68641917239</v>
      </c>
      <c r="F47" s="164">
        <v>49123.509533908953</v>
      </c>
      <c r="G47" s="300">
        <f>Verokompensaatiot[[#This Row],[Korvaukset vuosilta 2010-2023, €]]+Verokompensaatiot[[#This Row],[Veromenetysten korvaus 2024]]+Verokompensaatiot[[#This Row],[Veromenetysten korvaus 2025]]+Verokompensaatiot[[#This Row],[Veromenetysten korvaus 2026]]</f>
        <v>795411.60481011565</v>
      </c>
    </row>
    <row r="48" spans="1:7" x14ac:dyDescent="0.25">
      <c r="A48" s="32">
        <v>148</v>
      </c>
      <c r="B48" s="13" t="s">
        <v>55</v>
      </c>
      <c r="C48" s="164">
        <v>1158727.0007333471</v>
      </c>
      <c r="D48" s="164">
        <v>4167.097592062124</v>
      </c>
      <c r="E48" s="164">
        <v>-398365.31930656818</v>
      </c>
      <c r="F48" s="164">
        <v>42527.903146538993</v>
      </c>
      <c r="G48" s="300">
        <f>Verokompensaatiot[[#This Row],[Korvaukset vuosilta 2010-2023, €]]+Verokompensaatiot[[#This Row],[Veromenetysten korvaus 2024]]+Verokompensaatiot[[#This Row],[Veromenetysten korvaus 2025]]+Verokompensaatiot[[#This Row],[Veromenetysten korvaus 2026]]</f>
        <v>807056.68216537999</v>
      </c>
    </row>
    <row r="49" spans="1:7" x14ac:dyDescent="0.25">
      <c r="A49" s="32">
        <v>149</v>
      </c>
      <c r="B49" s="13" t="s">
        <v>56</v>
      </c>
      <c r="C49" s="164">
        <v>894655.11603372497</v>
      </c>
      <c r="D49" s="164">
        <v>-32224.288829976264</v>
      </c>
      <c r="E49" s="164">
        <v>-294981.47827279987</v>
      </c>
      <c r="F49" s="164">
        <v>19544.093277596665</v>
      </c>
      <c r="G49" s="300">
        <f>Verokompensaatiot[[#This Row],[Korvaukset vuosilta 2010-2023, €]]+Verokompensaatiot[[#This Row],[Veromenetysten korvaus 2024]]+Verokompensaatiot[[#This Row],[Veromenetysten korvaus 2025]]+Verokompensaatiot[[#This Row],[Veromenetysten korvaus 2026]]</f>
        <v>586993.44220854552</v>
      </c>
    </row>
    <row r="50" spans="1:7" x14ac:dyDescent="0.25">
      <c r="A50" s="32">
        <v>151</v>
      </c>
      <c r="B50" s="13" t="s">
        <v>57</v>
      </c>
      <c r="C50" s="164">
        <v>502072.84695007186</v>
      </c>
      <c r="D50" s="164">
        <v>-2635.8584675075663</v>
      </c>
      <c r="E50" s="164">
        <v>-138525.54919588505</v>
      </c>
      <c r="F50" s="164">
        <v>24891.544723924264</v>
      </c>
      <c r="G50" s="300">
        <f>Verokompensaatiot[[#This Row],[Korvaukset vuosilta 2010-2023, €]]+Verokompensaatiot[[#This Row],[Veromenetysten korvaus 2024]]+Verokompensaatiot[[#This Row],[Veromenetysten korvaus 2025]]+Verokompensaatiot[[#This Row],[Veromenetysten korvaus 2026]]</f>
        <v>385802.98401060351</v>
      </c>
    </row>
    <row r="51" spans="1:7" x14ac:dyDescent="0.25">
      <c r="A51" s="32">
        <v>152</v>
      </c>
      <c r="B51" s="13" t="s">
        <v>58</v>
      </c>
      <c r="C51" s="164">
        <v>939656.42120935954</v>
      </c>
      <c r="D51" s="164">
        <v>-12019.920498620108</v>
      </c>
      <c r="E51" s="164">
        <v>-304137.39143519994</v>
      </c>
      <c r="F51" s="164">
        <v>41051.555351127434</v>
      </c>
      <c r="G51" s="300">
        <f>Verokompensaatiot[[#This Row],[Korvaukset vuosilta 2010-2023, €]]+Verokompensaatiot[[#This Row],[Veromenetysten korvaus 2024]]+Verokompensaatiot[[#This Row],[Veromenetysten korvaus 2025]]+Verokompensaatiot[[#This Row],[Veromenetysten korvaus 2026]]</f>
        <v>664550.66462666681</v>
      </c>
    </row>
    <row r="52" spans="1:7" x14ac:dyDescent="0.25">
      <c r="A52" s="32">
        <v>153</v>
      </c>
      <c r="B52" s="13" t="s">
        <v>59</v>
      </c>
      <c r="C52" s="164">
        <v>3918225.3298471756</v>
      </c>
      <c r="D52" s="164">
        <v>-52268.085566149122</v>
      </c>
      <c r="E52" s="164">
        <v>-1787176.000254127</v>
      </c>
      <c r="F52" s="164">
        <v>160655.47222568214</v>
      </c>
      <c r="G52" s="300">
        <f>Verokompensaatiot[[#This Row],[Korvaukset vuosilta 2010-2023, €]]+Verokompensaatiot[[#This Row],[Veromenetysten korvaus 2024]]+Verokompensaatiot[[#This Row],[Veromenetysten korvaus 2025]]+Verokompensaatiot[[#This Row],[Veromenetysten korvaus 2026]]</f>
        <v>2239436.7162525817</v>
      </c>
    </row>
    <row r="53" spans="1:7" x14ac:dyDescent="0.25">
      <c r="A53" s="32">
        <v>165</v>
      </c>
      <c r="B53" s="13" t="s">
        <v>60</v>
      </c>
      <c r="C53" s="164">
        <v>2578411.4744891906</v>
      </c>
      <c r="D53" s="164">
        <v>-65662.161854742211</v>
      </c>
      <c r="E53" s="164">
        <v>-1215810.2410024065</v>
      </c>
      <c r="F53" s="164">
        <v>93563.323228646987</v>
      </c>
      <c r="G53" s="300">
        <f>Verokompensaatiot[[#This Row],[Korvaukset vuosilta 2010-2023, €]]+Verokompensaatiot[[#This Row],[Veromenetysten korvaus 2024]]+Verokompensaatiot[[#This Row],[Veromenetysten korvaus 2025]]+Verokompensaatiot[[#This Row],[Veromenetysten korvaus 2026]]</f>
        <v>1390502.3948606891</v>
      </c>
    </row>
    <row r="54" spans="1:7" x14ac:dyDescent="0.25">
      <c r="A54" s="32">
        <v>167</v>
      </c>
      <c r="B54" s="13" t="s">
        <v>61</v>
      </c>
      <c r="C54" s="164">
        <v>12599686.028364584</v>
      </c>
      <c r="D54" s="164">
        <v>73193.443997824288</v>
      </c>
      <c r="E54" s="164">
        <v>-4034821.0858713635</v>
      </c>
      <c r="F54" s="164">
        <v>624747.75453711965</v>
      </c>
      <c r="G54" s="300">
        <f>Verokompensaatiot[[#This Row],[Korvaukset vuosilta 2010-2023, €]]+Verokompensaatiot[[#This Row],[Veromenetysten korvaus 2024]]+Verokompensaatiot[[#This Row],[Veromenetysten korvaus 2025]]+Verokompensaatiot[[#This Row],[Veromenetysten korvaus 2026]]</f>
        <v>9262806.1410281658</v>
      </c>
    </row>
    <row r="55" spans="1:7" x14ac:dyDescent="0.25">
      <c r="A55" s="32">
        <v>169</v>
      </c>
      <c r="B55" s="13" t="s">
        <v>62</v>
      </c>
      <c r="C55" s="164">
        <v>915355.61309493193</v>
      </c>
      <c r="D55" s="164">
        <v>-11822.327550822249</v>
      </c>
      <c r="E55" s="164">
        <v>-415600.58331881219</v>
      </c>
      <c r="F55" s="164">
        <v>38909.700675801156</v>
      </c>
      <c r="G55" s="300">
        <f>Verokompensaatiot[[#This Row],[Korvaukset vuosilta 2010-2023, €]]+Verokompensaatiot[[#This Row],[Veromenetysten korvaus 2024]]+Verokompensaatiot[[#This Row],[Veromenetysten korvaus 2025]]+Verokompensaatiot[[#This Row],[Veromenetysten korvaus 2026]]</f>
        <v>526842.4029010986</v>
      </c>
    </row>
    <row r="56" spans="1:7" x14ac:dyDescent="0.25">
      <c r="A56" s="32">
        <v>171</v>
      </c>
      <c r="B56" s="13" t="s">
        <v>63</v>
      </c>
      <c r="C56" s="164">
        <v>946112.66206561215</v>
      </c>
      <c r="D56" s="164">
        <v>-6841.1614095781597</v>
      </c>
      <c r="E56" s="164">
        <v>-259075.11019130671</v>
      </c>
      <c r="F56" s="164">
        <v>41542.63352212336</v>
      </c>
      <c r="G56" s="300">
        <f>Verokompensaatiot[[#This Row],[Korvaukset vuosilta 2010-2023, €]]+Verokompensaatiot[[#This Row],[Veromenetysten korvaus 2024]]+Verokompensaatiot[[#This Row],[Veromenetysten korvaus 2025]]+Verokompensaatiot[[#This Row],[Veromenetysten korvaus 2026]]</f>
        <v>721739.02398685063</v>
      </c>
    </row>
    <row r="57" spans="1:7" x14ac:dyDescent="0.25">
      <c r="A57" s="32">
        <v>172</v>
      </c>
      <c r="B57" s="13" t="s">
        <v>64</v>
      </c>
      <c r="C57" s="164">
        <v>943783.46906109573</v>
      </c>
      <c r="D57" s="164">
        <v>-13801.466014616803</v>
      </c>
      <c r="E57" s="164">
        <v>-248503.32053070053</v>
      </c>
      <c r="F57" s="164">
        <v>45074.046536804497</v>
      </c>
      <c r="G57" s="300">
        <f>Verokompensaatiot[[#This Row],[Korvaukset vuosilta 2010-2023, €]]+Verokompensaatiot[[#This Row],[Veromenetysten korvaus 2024]]+Verokompensaatiot[[#This Row],[Veromenetysten korvaus 2025]]+Verokompensaatiot[[#This Row],[Veromenetysten korvaus 2026]]</f>
        <v>726552.72905258299</v>
      </c>
    </row>
    <row r="58" spans="1:7" x14ac:dyDescent="0.25">
      <c r="A58" s="32">
        <v>176</v>
      </c>
      <c r="B58" s="13" t="s">
        <v>65</v>
      </c>
      <c r="C58" s="164">
        <v>997650.35001855297</v>
      </c>
      <c r="D58" s="164">
        <v>-940.68110962621267</v>
      </c>
      <c r="E58" s="164">
        <v>-251825.01126608351</v>
      </c>
      <c r="F58" s="164">
        <v>47200.66417593709</v>
      </c>
      <c r="G58" s="300">
        <f>Verokompensaatiot[[#This Row],[Korvaukset vuosilta 2010-2023, €]]+Verokompensaatiot[[#This Row],[Veromenetysten korvaus 2024]]+Verokompensaatiot[[#This Row],[Veromenetysten korvaus 2025]]+Verokompensaatiot[[#This Row],[Veromenetysten korvaus 2026]]</f>
        <v>792085.32181878027</v>
      </c>
    </row>
    <row r="59" spans="1:7" x14ac:dyDescent="0.25">
      <c r="A59" s="32">
        <v>177</v>
      </c>
      <c r="B59" s="13" t="s">
        <v>66</v>
      </c>
      <c r="C59" s="164">
        <v>378838.24359697849</v>
      </c>
      <c r="D59" s="164">
        <v>-6150.712737367302</v>
      </c>
      <c r="E59" s="164">
        <v>-96412.578025346767</v>
      </c>
      <c r="F59" s="164">
        <v>16031.065036703809</v>
      </c>
      <c r="G59" s="300">
        <f>Verokompensaatiot[[#This Row],[Korvaukset vuosilta 2010-2023, €]]+Verokompensaatiot[[#This Row],[Veromenetysten korvaus 2024]]+Verokompensaatiot[[#This Row],[Veromenetysten korvaus 2025]]+Verokompensaatiot[[#This Row],[Veromenetysten korvaus 2026]]</f>
        <v>292306.01787096821</v>
      </c>
    </row>
    <row r="60" spans="1:7" x14ac:dyDescent="0.25">
      <c r="A60" s="32">
        <v>178</v>
      </c>
      <c r="B60" s="13" t="s">
        <v>67</v>
      </c>
      <c r="C60" s="164">
        <v>1352222.9635741962</v>
      </c>
      <c r="D60" s="164">
        <v>-8208.1533091010642</v>
      </c>
      <c r="E60" s="164">
        <v>-394021.84710676421</v>
      </c>
      <c r="F60" s="164">
        <v>61697.862720995174</v>
      </c>
      <c r="G60" s="300">
        <f>Verokompensaatiot[[#This Row],[Korvaukset vuosilta 2010-2023, €]]+Verokompensaatiot[[#This Row],[Veromenetysten korvaus 2024]]+Verokompensaatiot[[#This Row],[Veromenetysten korvaus 2025]]+Verokompensaatiot[[#This Row],[Veromenetysten korvaus 2026]]</f>
        <v>1011690.8258793262</v>
      </c>
    </row>
    <row r="61" spans="1:7" x14ac:dyDescent="0.25">
      <c r="A61" s="32">
        <v>179</v>
      </c>
      <c r="B61" s="13" t="s">
        <v>68</v>
      </c>
      <c r="C61" s="164">
        <v>21122633.565577343</v>
      </c>
      <c r="D61" s="164">
        <v>98855.513757516979</v>
      </c>
      <c r="E61" s="164">
        <v>-8115914.9217606802</v>
      </c>
      <c r="F61" s="164">
        <v>896953.3437414536</v>
      </c>
      <c r="G61" s="300">
        <f>Verokompensaatiot[[#This Row],[Korvaukset vuosilta 2010-2023, €]]+Verokompensaatiot[[#This Row],[Veromenetysten korvaus 2024]]+Verokompensaatiot[[#This Row],[Veromenetysten korvaus 2025]]+Verokompensaatiot[[#This Row],[Veromenetysten korvaus 2026]]</f>
        <v>14002527.501315633</v>
      </c>
    </row>
    <row r="62" spans="1:7" x14ac:dyDescent="0.25">
      <c r="A62" s="32">
        <v>181</v>
      </c>
      <c r="B62" s="13" t="s">
        <v>69</v>
      </c>
      <c r="C62" s="164">
        <v>431797.35128548706</v>
      </c>
      <c r="D62" s="164">
        <v>-5436.04570398958</v>
      </c>
      <c r="E62" s="164">
        <v>-140164.33943780555</v>
      </c>
      <c r="F62" s="164">
        <v>20155.130613129295</v>
      </c>
      <c r="G62" s="300">
        <f>Verokompensaatiot[[#This Row],[Korvaukset vuosilta 2010-2023, €]]+Verokompensaatiot[[#This Row],[Veromenetysten korvaus 2024]]+Verokompensaatiot[[#This Row],[Veromenetysten korvaus 2025]]+Verokompensaatiot[[#This Row],[Veromenetysten korvaus 2026]]</f>
        <v>306352.09675682121</v>
      </c>
    </row>
    <row r="63" spans="1:7" x14ac:dyDescent="0.25">
      <c r="A63" s="32">
        <v>182</v>
      </c>
      <c r="B63" s="13" t="s">
        <v>70</v>
      </c>
      <c r="C63" s="164">
        <v>3333770.6346947895</v>
      </c>
      <c r="D63" s="164">
        <v>-58381.046861065261</v>
      </c>
      <c r="E63" s="164">
        <v>-1459981.9455990696</v>
      </c>
      <c r="F63" s="164">
        <v>150747.5367579131</v>
      </c>
      <c r="G63" s="300">
        <f>Verokompensaatiot[[#This Row],[Korvaukset vuosilta 2010-2023, €]]+Verokompensaatiot[[#This Row],[Veromenetysten korvaus 2024]]+Verokompensaatiot[[#This Row],[Veromenetysten korvaus 2025]]+Verokompensaatiot[[#This Row],[Veromenetysten korvaus 2026]]</f>
        <v>1966155.178992568</v>
      </c>
    </row>
    <row r="64" spans="1:7" x14ac:dyDescent="0.25">
      <c r="A64" s="32">
        <v>186</v>
      </c>
      <c r="B64" s="13" t="s">
        <v>71</v>
      </c>
      <c r="C64" s="164">
        <v>5476934.4101341143</v>
      </c>
      <c r="D64" s="164">
        <v>-78069.60294812551</v>
      </c>
      <c r="E64" s="164">
        <v>-2815168.4664406958</v>
      </c>
      <c r="F64" s="164">
        <v>110490.1667365086</v>
      </c>
      <c r="G64" s="300">
        <f>Verokompensaatiot[[#This Row],[Korvaukset vuosilta 2010-2023, €]]+Verokompensaatiot[[#This Row],[Veromenetysten korvaus 2024]]+Verokompensaatiot[[#This Row],[Veromenetysten korvaus 2025]]+Verokompensaatiot[[#This Row],[Veromenetysten korvaus 2026]]</f>
        <v>2694186.5074818018</v>
      </c>
    </row>
    <row r="65" spans="1:7" x14ac:dyDescent="0.25">
      <c r="A65" s="32">
        <v>202</v>
      </c>
      <c r="B65" s="13" t="s">
        <v>72</v>
      </c>
      <c r="C65" s="164">
        <v>3823613.8257266618</v>
      </c>
      <c r="D65" s="164">
        <v>-84699.916626238351</v>
      </c>
      <c r="E65" s="164">
        <v>-2434802.2342072586</v>
      </c>
      <c r="F65" s="164">
        <v>85147.428040526211</v>
      </c>
      <c r="G65" s="300">
        <f>Verokompensaatiot[[#This Row],[Korvaukset vuosilta 2010-2023, €]]+Verokompensaatiot[[#This Row],[Veromenetysten korvaus 2024]]+Verokompensaatiot[[#This Row],[Veromenetysten korvaus 2025]]+Verokompensaatiot[[#This Row],[Veromenetysten korvaus 2026]]</f>
        <v>1389259.1029336911</v>
      </c>
    </row>
    <row r="66" spans="1:7" x14ac:dyDescent="0.25">
      <c r="A66" s="32">
        <v>204</v>
      </c>
      <c r="B66" s="13" t="s">
        <v>73</v>
      </c>
      <c r="C66" s="164">
        <v>625921.38121557003</v>
      </c>
      <c r="D66" s="164">
        <v>-7622.9627569143486</v>
      </c>
      <c r="E66" s="164">
        <v>-213293.81140049134</v>
      </c>
      <c r="F66" s="164">
        <v>33515.982989351643</v>
      </c>
      <c r="G66" s="300">
        <f>Verokompensaatiot[[#This Row],[Korvaukset vuosilta 2010-2023, €]]+Verokompensaatiot[[#This Row],[Veromenetysten korvaus 2024]]+Verokompensaatiot[[#This Row],[Veromenetysten korvaus 2025]]+Verokompensaatiot[[#This Row],[Veromenetysten korvaus 2026]]</f>
        <v>438520.59004751605</v>
      </c>
    </row>
    <row r="67" spans="1:7" x14ac:dyDescent="0.25">
      <c r="A67" s="32">
        <v>205</v>
      </c>
      <c r="B67" s="13" t="s">
        <v>74</v>
      </c>
      <c r="C67" s="164">
        <v>5725031.784805065</v>
      </c>
      <c r="D67" s="164">
        <v>-6910.8818579301087</v>
      </c>
      <c r="E67" s="164">
        <v>-2582027.2366346787</v>
      </c>
      <c r="F67" s="164">
        <v>258154.42733307174</v>
      </c>
      <c r="G67" s="300">
        <f>Verokompensaatiot[[#This Row],[Korvaukset vuosilta 2010-2023, €]]+Verokompensaatiot[[#This Row],[Veromenetysten korvaus 2024]]+Verokompensaatiot[[#This Row],[Veromenetysten korvaus 2025]]+Verokompensaatiot[[#This Row],[Veromenetysten korvaus 2026]]</f>
        <v>3394248.0936455284</v>
      </c>
    </row>
    <row r="68" spans="1:7" x14ac:dyDescent="0.25">
      <c r="A68" s="32">
        <v>208</v>
      </c>
      <c r="B68" s="13" t="s">
        <v>75</v>
      </c>
      <c r="C68" s="164">
        <v>2430519.1975263674</v>
      </c>
      <c r="D68" s="164">
        <v>-7376.2791315075774</v>
      </c>
      <c r="E68" s="164">
        <v>-775174.21859611059</v>
      </c>
      <c r="F68" s="164">
        <v>105861.69396532729</v>
      </c>
      <c r="G68" s="300">
        <f>Verokompensaatiot[[#This Row],[Korvaukset vuosilta 2010-2023, €]]+Verokompensaatiot[[#This Row],[Veromenetysten korvaus 2024]]+Verokompensaatiot[[#This Row],[Veromenetysten korvaus 2025]]+Verokompensaatiot[[#This Row],[Veromenetysten korvaus 2026]]</f>
        <v>1753830.3937640765</v>
      </c>
    </row>
    <row r="69" spans="1:7" x14ac:dyDescent="0.25">
      <c r="A69" s="32">
        <v>211</v>
      </c>
      <c r="B69" s="13" t="s">
        <v>76</v>
      </c>
      <c r="C69" s="164">
        <v>4309006.4312020615</v>
      </c>
      <c r="D69" s="164">
        <v>-86875.951082001819</v>
      </c>
      <c r="E69" s="164">
        <v>-2826716.4680005722</v>
      </c>
      <c r="F69" s="164">
        <v>135501.6454396336</v>
      </c>
      <c r="G69" s="300">
        <f>Verokompensaatiot[[#This Row],[Korvaukset vuosilta 2010-2023, €]]+Verokompensaatiot[[#This Row],[Veromenetysten korvaus 2024]]+Verokompensaatiot[[#This Row],[Veromenetysten korvaus 2025]]+Verokompensaatiot[[#This Row],[Veromenetysten korvaus 2026]]</f>
        <v>1530915.6575591215</v>
      </c>
    </row>
    <row r="70" spans="1:7" x14ac:dyDescent="0.25">
      <c r="A70" s="32">
        <v>213</v>
      </c>
      <c r="B70" s="13" t="s">
        <v>77</v>
      </c>
      <c r="C70" s="164">
        <v>1126664.5288037318</v>
      </c>
      <c r="D70" s="164">
        <v>-16368.791765506567</v>
      </c>
      <c r="E70" s="164">
        <v>-337812.59908118763</v>
      </c>
      <c r="F70" s="164">
        <v>56320.510440135913</v>
      </c>
      <c r="G70" s="300">
        <f>Verokompensaatiot[[#This Row],[Korvaukset vuosilta 2010-2023, €]]+Verokompensaatiot[[#This Row],[Veromenetysten korvaus 2024]]+Verokompensaatiot[[#This Row],[Veromenetysten korvaus 2025]]+Verokompensaatiot[[#This Row],[Veromenetysten korvaus 2026]]</f>
        <v>828803.6483971735</v>
      </c>
    </row>
    <row r="71" spans="1:7" x14ac:dyDescent="0.25">
      <c r="A71" s="32">
        <v>214</v>
      </c>
      <c r="B71" s="13" t="s">
        <v>78</v>
      </c>
      <c r="C71" s="164">
        <v>2642332.2678220179</v>
      </c>
      <c r="D71" s="164">
        <v>4609.9258001460439</v>
      </c>
      <c r="E71" s="164">
        <v>-868222.71913751832</v>
      </c>
      <c r="F71" s="164">
        <v>129244.9601957759</v>
      </c>
      <c r="G71" s="300">
        <f>Verokompensaatiot[[#This Row],[Korvaukset vuosilta 2010-2023, €]]+Verokompensaatiot[[#This Row],[Veromenetysten korvaus 2024]]+Verokompensaatiot[[#This Row],[Veromenetysten korvaus 2025]]+Verokompensaatiot[[#This Row],[Veromenetysten korvaus 2026]]</f>
        <v>1907964.4346804216</v>
      </c>
    </row>
    <row r="72" spans="1:7" x14ac:dyDescent="0.25">
      <c r="A72" s="32">
        <v>216</v>
      </c>
      <c r="B72" s="13" t="s">
        <v>79</v>
      </c>
      <c r="C72" s="164">
        <v>301479.03133509611</v>
      </c>
      <c r="D72" s="164">
        <v>-687.33554110710202</v>
      </c>
      <c r="E72" s="164">
        <v>-73478.203416065357</v>
      </c>
      <c r="F72" s="164">
        <v>15581.589490881637</v>
      </c>
      <c r="G72" s="300">
        <f>Verokompensaatiot[[#This Row],[Korvaukset vuosilta 2010-2023, €]]+Verokompensaatiot[[#This Row],[Veromenetysten korvaus 2024]]+Verokompensaatiot[[#This Row],[Veromenetysten korvaus 2025]]+Verokompensaatiot[[#This Row],[Veromenetysten korvaus 2026]]</f>
        <v>242895.08186880525</v>
      </c>
    </row>
    <row r="73" spans="1:7" x14ac:dyDescent="0.25">
      <c r="A73" s="32">
        <v>217</v>
      </c>
      <c r="B73" s="13" t="s">
        <v>80</v>
      </c>
      <c r="C73" s="164">
        <v>1064158.2011571038</v>
      </c>
      <c r="D73" s="164">
        <v>-12654.128782342796</v>
      </c>
      <c r="E73" s="164">
        <v>-457644.77174236166</v>
      </c>
      <c r="F73" s="164">
        <v>50373.972454674295</v>
      </c>
      <c r="G73" s="300">
        <f>Verokompensaatiot[[#This Row],[Korvaukset vuosilta 2010-2023, €]]+Verokompensaatiot[[#This Row],[Veromenetysten korvaus 2024]]+Verokompensaatiot[[#This Row],[Veromenetysten korvaus 2025]]+Verokompensaatiot[[#This Row],[Veromenetysten korvaus 2026]]</f>
        <v>644233.27308707358</v>
      </c>
    </row>
    <row r="74" spans="1:7" x14ac:dyDescent="0.25">
      <c r="A74" s="32">
        <v>218</v>
      </c>
      <c r="B74" s="13" t="s">
        <v>81</v>
      </c>
      <c r="C74" s="164">
        <v>340927.93071164901</v>
      </c>
      <c r="D74" s="164">
        <v>-4156.5162519142486</v>
      </c>
      <c r="E74" s="164">
        <v>-87377.570778844733</v>
      </c>
      <c r="F74" s="164">
        <v>16332.365114408105</v>
      </c>
      <c r="G74" s="300">
        <f>Verokompensaatiot[[#This Row],[Korvaukset vuosilta 2010-2023, €]]+Verokompensaatiot[[#This Row],[Veromenetysten korvaus 2024]]+Verokompensaatiot[[#This Row],[Veromenetysten korvaus 2025]]+Verokompensaatiot[[#This Row],[Veromenetysten korvaus 2026]]</f>
        <v>265726.20879529812</v>
      </c>
    </row>
    <row r="75" spans="1:7" x14ac:dyDescent="0.25">
      <c r="A75" s="32">
        <v>224</v>
      </c>
      <c r="B75" s="13" t="s">
        <v>82</v>
      </c>
      <c r="C75" s="164">
        <v>1484090.8745698924</v>
      </c>
      <c r="D75" s="164">
        <v>-49414.161021954918</v>
      </c>
      <c r="E75" s="164">
        <v>-632022.86562951514</v>
      </c>
      <c r="F75" s="164">
        <v>60593.575232134332</v>
      </c>
      <c r="G75" s="300">
        <f>Verokompensaatiot[[#This Row],[Korvaukset vuosilta 2010-2023, €]]+Verokompensaatiot[[#This Row],[Veromenetysten korvaus 2024]]+Verokompensaatiot[[#This Row],[Veromenetysten korvaus 2025]]+Verokompensaatiot[[#This Row],[Veromenetysten korvaus 2026]]</f>
        <v>863247.42315055674</v>
      </c>
    </row>
    <row r="76" spans="1:7" x14ac:dyDescent="0.25">
      <c r="A76" s="32">
        <v>226</v>
      </c>
      <c r="B76" s="13" t="s">
        <v>83</v>
      </c>
      <c r="C76" s="164">
        <v>806360.18822150188</v>
      </c>
      <c r="D76" s="164">
        <v>-3052.0547335777237</v>
      </c>
      <c r="E76" s="164">
        <v>-241793.45411743215</v>
      </c>
      <c r="F76" s="164">
        <v>41925.252440361415</v>
      </c>
      <c r="G76" s="300">
        <f>Verokompensaatiot[[#This Row],[Korvaukset vuosilta 2010-2023, €]]+Verokompensaatiot[[#This Row],[Veromenetysten korvaus 2024]]+Verokompensaatiot[[#This Row],[Veromenetysten korvaus 2025]]+Verokompensaatiot[[#This Row],[Veromenetysten korvaus 2026]]</f>
        <v>603439.93181085342</v>
      </c>
    </row>
    <row r="77" spans="1:7" x14ac:dyDescent="0.25">
      <c r="A77" s="32">
        <v>230</v>
      </c>
      <c r="B77" s="13" t="s">
        <v>84</v>
      </c>
      <c r="C77" s="164">
        <v>591678.54719004012</v>
      </c>
      <c r="D77" s="164">
        <v>2846.7097255042809</v>
      </c>
      <c r="E77" s="164">
        <v>-123666.7238317186</v>
      </c>
      <c r="F77" s="164">
        <v>26440.335313925203</v>
      </c>
      <c r="G77" s="300">
        <f>Verokompensaatiot[[#This Row],[Korvaukset vuosilta 2010-2023, €]]+Verokompensaatiot[[#This Row],[Veromenetysten korvaus 2024]]+Verokompensaatiot[[#This Row],[Veromenetysten korvaus 2025]]+Verokompensaatiot[[#This Row],[Veromenetysten korvaus 2026]]</f>
        <v>497298.86839775101</v>
      </c>
    </row>
    <row r="78" spans="1:7" x14ac:dyDescent="0.25">
      <c r="A78" s="32">
        <v>231</v>
      </c>
      <c r="B78" s="13" t="s">
        <v>85</v>
      </c>
      <c r="C78" s="164">
        <v>224270.99566541263</v>
      </c>
      <c r="D78" s="164">
        <v>-1246.3639410380288</v>
      </c>
      <c r="E78" s="164">
        <v>-83845.022433221689</v>
      </c>
      <c r="F78" s="164">
        <v>13887.14472385248</v>
      </c>
      <c r="G78" s="300">
        <f>Verokompensaatiot[[#This Row],[Korvaukset vuosilta 2010-2023, €]]+Verokompensaatiot[[#This Row],[Veromenetysten korvaus 2024]]+Verokompensaatiot[[#This Row],[Veromenetysten korvaus 2025]]+Verokompensaatiot[[#This Row],[Veromenetysten korvaus 2026]]</f>
        <v>153066.7540150054</v>
      </c>
    </row>
    <row r="79" spans="1:7" x14ac:dyDescent="0.25">
      <c r="A79" s="32">
        <v>232</v>
      </c>
      <c r="B79" s="13" t="s">
        <v>86</v>
      </c>
      <c r="C79" s="164">
        <v>2831877.4419475589</v>
      </c>
      <c r="D79" s="164">
        <v>1967.1027031883168</v>
      </c>
      <c r="E79" s="164">
        <v>-1006484.232378429</v>
      </c>
      <c r="F79" s="164">
        <v>137314.57078863244</v>
      </c>
      <c r="G79" s="300">
        <f>Verokompensaatiot[[#This Row],[Korvaukset vuosilta 2010-2023, €]]+Verokompensaatiot[[#This Row],[Veromenetysten korvaus 2024]]+Verokompensaatiot[[#This Row],[Veromenetysten korvaus 2025]]+Verokompensaatiot[[#This Row],[Veromenetysten korvaus 2026]]</f>
        <v>1964674.8830609508</v>
      </c>
    </row>
    <row r="80" spans="1:7" x14ac:dyDescent="0.25">
      <c r="A80" s="32">
        <v>233</v>
      </c>
      <c r="B80" s="13" t="s">
        <v>87</v>
      </c>
      <c r="C80" s="164">
        <v>3403075.8114378415</v>
      </c>
      <c r="D80" s="164">
        <v>-11068.960172852014</v>
      </c>
      <c r="E80" s="164">
        <v>-1091353.6796533908</v>
      </c>
      <c r="F80" s="164">
        <v>157308.87323419907</v>
      </c>
      <c r="G80" s="300">
        <f>Verokompensaatiot[[#This Row],[Korvaukset vuosilta 2010-2023, €]]+Verokompensaatiot[[#This Row],[Veromenetysten korvaus 2024]]+Verokompensaatiot[[#This Row],[Veromenetysten korvaus 2025]]+Verokompensaatiot[[#This Row],[Veromenetysten korvaus 2026]]</f>
        <v>2457962.0448457976</v>
      </c>
    </row>
    <row r="81" spans="1:7" x14ac:dyDescent="0.25">
      <c r="A81" s="32">
        <v>235</v>
      </c>
      <c r="B81" s="13" t="s">
        <v>88</v>
      </c>
      <c r="C81" s="164">
        <v>662205.84094886249</v>
      </c>
      <c r="D81" s="164">
        <v>-6729.8321869220408</v>
      </c>
      <c r="E81" s="164">
        <v>-188186.23578759551</v>
      </c>
      <c r="F81" s="164">
        <v>-55833.194229823341</v>
      </c>
      <c r="G81" s="300">
        <f>Verokompensaatiot[[#This Row],[Korvaukset vuosilta 2010-2023, €]]+Verokompensaatiot[[#This Row],[Veromenetysten korvaus 2024]]+Verokompensaatiot[[#This Row],[Veromenetysten korvaus 2025]]+Verokompensaatiot[[#This Row],[Veromenetysten korvaus 2026]]</f>
        <v>411456.57874452154</v>
      </c>
    </row>
    <row r="82" spans="1:7" x14ac:dyDescent="0.25">
      <c r="A82" s="32">
        <v>236</v>
      </c>
      <c r="B82" s="13" t="s">
        <v>89</v>
      </c>
      <c r="C82" s="164">
        <v>896489.68078274722</v>
      </c>
      <c r="D82" s="164">
        <v>-8636.7222732605333</v>
      </c>
      <c r="E82" s="164">
        <v>-374354.40056763758</v>
      </c>
      <c r="F82" s="164">
        <v>41218.019710117689</v>
      </c>
      <c r="G82" s="300">
        <f>Verokompensaatiot[[#This Row],[Korvaukset vuosilta 2010-2023, €]]+Verokompensaatiot[[#This Row],[Veromenetysten korvaus 2024]]+Verokompensaatiot[[#This Row],[Veromenetysten korvaus 2025]]+Verokompensaatiot[[#This Row],[Veromenetysten korvaus 2026]]</f>
        <v>554716.57765196671</v>
      </c>
    </row>
    <row r="83" spans="1:7" x14ac:dyDescent="0.25">
      <c r="A83" s="32">
        <v>239</v>
      </c>
      <c r="B83" s="13" t="s">
        <v>90</v>
      </c>
      <c r="C83" s="164">
        <v>464543.67246879428</v>
      </c>
      <c r="D83" s="164">
        <v>-2243.5300380938052</v>
      </c>
      <c r="E83" s="164">
        <v>-152359.19775809319</v>
      </c>
      <c r="F83" s="164">
        <v>20294.714745052155</v>
      </c>
      <c r="G83" s="300">
        <f>Verokompensaatiot[[#This Row],[Korvaukset vuosilta 2010-2023, €]]+Verokompensaatiot[[#This Row],[Veromenetysten korvaus 2024]]+Verokompensaatiot[[#This Row],[Veromenetysten korvaus 2025]]+Verokompensaatiot[[#This Row],[Veromenetysten korvaus 2026]]</f>
        <v>330235.65941765945</v>
      </c>
    </row>
    <row r="84" spans="1:7" x14ac:dyDescent="0.25">
      <c r="A84" s="32">
        <v>240</v>
      </c>
      <c r="B84" s="13" t="s">
        <v>91</v>
      </c>
      <c r="C84" s="164">
        <v>3195185.7131914506</v>
      </c>
      <c r="D84" s="164">
        <v>19632.211339547281</v>
      </c>
      <c r="E84" s="164">
        <v>-1408534.7817503214</v>
      </c>
      <c r="F84" s="164">
        <v>155053.94366218499</v>
      </c>
      <c r="G84" s="300">
        <f>Verokompensaatiot[[#This Row],[Korvaukset vuosilta 2010-2023, €]]+Verokompensaatiot[[#This Row],[Veromenetysten korvaus 2024]]+Verokompensaatiot[[#This Row],[Veromenetysten korvaus 2025]]+Verokompensaatiot[[#This Row],[Veromenetysten korvaus 2026]]</f>
        <v>1961337.0864428615</v>
      </c>
    </row>
    <row r="85" spans="1:7" x14ac:dyDescent="0.25">
      <c r="A85" s="32">
        <v>241</v>
      </c>
      <c r="B85" s="13" t="s">
        <v>92</v>
      </c>
      <c r="C85" s="164">
        <v>1149668.2692131842</v>
      </c>
      <c r="D85" s="164">
        <v>-17125.707925909752</v>
      </c>
      <c r="E85" s="164">
        <v>-623107.69379535713</v>
      </c>
      <c r="F85" s="164">
        <v>44503.476938267857</v>
      </c>
      <c r="G85" s="300">
        <f>Verokompensaatiot[[#This Row],[Korvaukset vuosilta 2010-2023, €]]+Verokompensaatiot[[#This Row],[Veromenetysten korvaus 2024]]+Verokompensaatiot[[#This Row],[Veromenetysten korvaus 2025]]+Verokompensaatiot[[#This Row],[Veromenetysten korvaus 2026]]</f>
        <v>553938.34443018527</v>
      </c>
    </row>
    <row r="86" spans="1:7" x14ac:dyDescent="0.25">
      <c r="A86" s="32">
        <v>244</v>
      </c>
      <c r="B86" s="13" t="s">
        <v>93</v>
      </c>
      <c r="C86" s="164">
        <v>2097985.6613888899</v>
      </c>
      <c r="D86" s="164">
        <v>-22608.691577213824</v>
      </c>
      <c r="E86" s="164">
        <v>-1595586.8156310872</v>
      </c>
      <c r="F86" s="164">
        <v>57588.224466844797</v>
      </c>
      <c r="G86" s="300">
        <f>Verokompensaatiot[[#This Row],[Korvaukset vuosilta 2010-2023, €]]+Verokompensaatiot[[#This Row],[Veromenetysten korvaus 2024]]+Verokompensaatiot[[#This Row],[Veromenetysten korvaus 2025]]+Verokompensaatiot[[#This Row],[Veromenetysten korvaus 2026]]</f>
        <v>537378.37864743371</v>
      </c>
    </row>
    <row r="87" spans="1:7" x14ac:dyDescent="0.25">
      <c r="A87" s="32">
        <v>245</v>
      </c>
      <c r="B87" s="13" t="s">
        <v>94</v>
      </c>
      <c r="C87" s="164">
        <v>4834905.5185733456</v>
      </c>
      <c r="D87" s="164">
        <v>-10611.50260146337</v>
      </c>
      <c r="E87" s="164">
        <v>-2167838.7039671154</v>
      </c>
      <c r="F87" s="164">
        <v>117160.66659824891</v>
      </c>
      <c r="G87" s="300">
        <f>Verokompensaatiot[[#This Row],[Korvaukset vuosilta 2010-2023, €]]+Verokompensaatiot[[#This Row],[Veromenetysten korvaus 2024]]+Verokompensaatiot[[#This Row],[Veromenetysten korvaus 2025]]+Verokompensaatiot[[#This Row],[Veromenetysten korvaus 2026]]</f>
        <v>2773615.9786030157</v>
      </c>
    </row>
    <row r="88" spans="1:7" x14ac:dyDescent="0.25">
      <c r="A88" s="32">
        <v>249</v>
      </c>
      <c r="B88" s="13" t="s">
        <v>95</v>
      </c>
      <c r="C88" s="164">
        <v>1689805.5154613359</v>
      </c>
      <c r="D88" s="164">
        <v>-24391.308529651425</v>
      </c>
      <c r="E88" s="164">
        <v>-660548.12828140042</v>
      </c>
      <c r="F88" s="164">
        <v>86893.322281165907</v>
      </c>
      <c r="G88" s="300">
        <f>Verokompensaatiot[[#This Row],[Korvaukset vuosilta 2010-2023, €]]+Verokompensaatiot[[#This Row],[Veromenetysten korvaus 2024]]+Verokompensaatiot[[#This Row],[Veromenetysten korvaus 2025]]+Verokompensaatiot[[#This Row],[Veromenetysten korvaus 2026]]</f>
        <v>1091759.4009314498</v>
      </c>
    </row>
    <row r="89" spans="1:7" x14ac:dyDescent="0.25">
      <c r="A89" s="32">
        <v>250</v>
      </c>
      <c r="B89" s="13" t="s">
        <v>96</v>
      </c>
      <c r="C89" s="164">
        <v>443555.78617089614</v>
      </c>
      <c r="D89" s="164">
        <v>-2263.6174868858229</v>
      </c>
      <c r="E89" s="164">
        <v>-111356.96847736332</v>
      </c>
      <c r="F89" s="164">
        <v>21037.211240256886</v>
      </c>
      <c r="G89" s="300">
        <f>Verokompensaatiot[[#This Row],[Korvaukset vuosilta 2010-2023, €]]+Verokompensaatiot[[#This Row],[Veromenetysten korvaus 2024]]+Verokompensaatiot[[#This Row],[Veromenetysten korvaus 2025]]+Verokompensaatiot[[#This Row],[Veromenetysten korvaus 2026]]</f>
        <v>350972.41144690395</v>
      </c>
    </row>
    <row r="90" spans="1:7" x14ac:dyDescent="0.25">
      <c r="A90" s="32">
        <v>256</v>
      </c>
      <c r="B90" s="13" t="s">
        <v>97</v>
      </c>
      <c r="C90" s="164">
        <v>342078.91533434647</v>
      </c>
      <c r="D90" s="164">
        <v>1236.29663379463</v>
      </c>
      <c r="E90" s="164">
        <v>-91172.116452679969</v>
      </c>
      <c r="F90" s="164">
        <v>17468.96408887854</v>
      </c>
      <c r="G90" s="300">
        <f>Verokompensaatiot[[#This Row],[Korvaukset vuosilta 2010-2023, €]]+Verokompensaatiot[[#This Row],[Veromenetysten korvaus 2024]]+Verokompensaatiot[[#This Row],[Veromenetysten korvaus 2025]]+Verokompensaatiot[[#This Row],[Veromenetysten korvaus 2026]]</f>
        <v>269612.05960433965</v>
      </c>
    </row>
    <row r="91" spans="1:7" x14ac:dyDescent="0.25">
      <c r="A91" s="32">
        <v>257</v>
      </c>
      <c r="B91" s="13" t="s">
        <v>98</v>
      </c>
      <c r="C91" s="164">
        <v>4555795.7102231998</v>
      </c>
      <c r="D91" s="164">
        <v>-55408.148760037038</v>
      </c>
      <c r="E91" s="164">
        <v>-2009747.6079681634</v>
      </c>
      <c r="F91" s="164">
        <v>1624.2627750212544</v>
      </c>
      <c r="G91" s="300">
        <f>Verokompensaatiot[[#This Row],[Korvaukset vuosilta 2010-2023, €]]+Verokompensaatiot[[#This Row],[Veromenetysten korvaus 2024]]+Verokompensaatiot[[#This Row],[Veromenetysten korvaus 2025]]+Verokompensaatiot[[#This Row],[Veromenetysten korvaus 2026]]</f>
        <v>2492264.2162700198</v>
      </c>
    </row>
    <row r="92" spans="1:7" x14ac:dyDescent="0.25">
      <c r="A92" s="32">
        <v>260</v>
      </c>
      <c r="B92" s="13" t="s">
        <v>99</v>
      </c>
      <c r="C92" s="164">
        <v>2114261.2532293946</v>
      </c>
      <c r="D92" s="164">
        <v>-9740.3396751202472</v>
      </c>
      <c r="E92" s="164">
        <v>-495230.18338128505</v>
      </c>
      <c r="F92" s="164">
        <v>97619.084977984239</v>
      </c>
      <c r="G92" s="300">
        <f>Verokompensaatiot[[#This Row],[Korvaukset vuosilta 2010-2023, €]]+Verokompensaatiot[[#This Row],[Veromenetysten korvaus 2024]]+Verokompensaatiot[[#This Row],[Veromenetysten korvaus 2025]]+Verokompensaatiot[[#This Row],[Veromenetysten korvaus 2026]]</f>
        <v>1706909.8151509736</v>
      </c>
    </row>
    <row r="93" spans="1:7" x14ac:dyDescent="0.25">
      <c r="A93" s="32">
        <v>261</v>
      </c>
      <c r="B93" s="13" t="s">
        <v>100</v>
      </c>
      <c r="C93" s="164">
        <v>1227445.6298316219</v>
      </c>
      <c r="D93" s="164">
        <v>-20274.40309299302</v>
      </c>
      <c r="E93" s="164">
        <v>-419711.3424278727</v>
      </c>
      <c r="F93" s="164">
        <v>50768.208600022503</v>
      </c>
      <c r="G93" s="300">
        <f>Verokompensaatiot[[#This Row],[Korvaukset vuosilta 2010-2023, €]]+Verokompensaatiot[[#This Row],[Veromenetysten korvaus 2024]]+Verokompensaatiot[[#This Row],[Veromenetysten korvaus 2025]]+Verokompensaatiot[[#This Row],[Veromenetysten korvaus 2026]]</f>
        <v>838228.09291077871</v>
      </c>
    </row>
    <row r="94" spans="1:7" x14ac:dyDescent="0.25">
      <c r="A94" s="32">
        <v>263</v>
      </c>
      <c r="B94" s="13" t="s">
        <v>101</v>
      </c>
      <c r="C94" s="164">
        <v>1812826.8815624351</v>
      </c>
      <c r="D94" s="164">
        <v>-6899.877684535455</v>
      </c>
      <c r="E94" s="164">
        <v>-507862.2529446237</v>
      </c>
      <c r="F94" s="164">
        <v>88329.488930454943</v>
      </c>
      <c r="G94" s="300">
        <f>Verokompensaatiot[[#This Row],[Korvaukset vuosilta 2010-2023, €]]+Verokompensaatiot[[#This Row],[Veromenetysten korvaus 2024]]+Verokompensaatiot[[#This Row],[Veromenetysten korvaus 2025]]+Verokompensaatiot[[#This Row],[Veromenetysten korvaus 2026]]</f>
        <v>1386394.239863731</v>
      </c>
    </row>
    <row r="95" spans="1:7" x14ac:dyDescent="0.25">
      <c r="A95" s="32">
        <v>265</v>
      </c>
      <c r="B95" s="13" t="s">
        <v>102</v>
      </c>
      <c r="C95" s="164">
        <v>246432.62327001279</v>
      </c>
      <c r="D95" s="164">
        <v>-2238.0091572978954</v>
      </c>
      <c r="E95" s="164">
        <v>-68135.673543573721</v>
      </c>
      <c r="F95" s="164">
        <v>13221.560299861349</v>
      </c>
      <c r="G95" s="300">
        <f>Verokompensaatiot[[#This Row],[Korvaukset vuosilta 2010-2023, €]]+Verokompensaatiot[[#This Row],[Veromenetysten korvaus 2024]]+Verokompensaatiot[[#This Row],[Veromenetysten korvaus 2025]]+Verokompensaatiot[[#This Row],[Veromenetysten korvaus 2026]]</f>
        <v>189280.50086900254</v>
      </c>
    </row>
    <row r="96" spans="1:7" x14ac:dyDescent="0.25">
      <c r="A96" s="32">
        <v>271</v>
      </c>
      <c r="B96" s="13" t="s">
        <v>103</v>
      </c>
      <c r="C96" s="164">
        <v>1428589.0970270741</v>
      </c>
      <c r="D96" s="164">
        <v>-17662.989862291393</v>
      </c>
      <c r="E96" s="164">
        <v>-494957.24352616747</v>
      </c>
      <c r="F96" s="164">
        <v>68166.689265532783</v>
      </c>
      <c r="G96" s="300">
        <f>Verokompensaatiot[[#This Row],[Korvaukset vuosilta 2010-2023, €]]+Verokompensaatiot[[#This Row],[Veromenetysten korvaus 2024]]+Verokompensaatiot[[#This Row],[Veromenetysten korvaus 2025]]+Verokompensaatiot[[#This Row],[Veromenetysten korvaus 2026]]</f>
        <v>984135.552904148</v>
      </c>
    </row>
    <row r="97" spans="1:7" x14ac:dyDescent="0.25">
      <c r="A97" s="32">
        <v>272</v>
      </c>
      <c r="B97" s="13" t="s">
        <v>104</v>
      </c>
      <c r="C97" s="164">
        <v>7554623.8483991884</v>
      </c>
      <c r="D97" s="164">
        <v>24511.701197499409</v>
      </c>
      <c r="E97" s="164">
        <v>-3727047.3249512766</v>
      </c>
      <c r="F97" s="164">
        <v>337544.83831668453</v>
      </c>
      <c r="G97" s="300">
        <f>Verokompensaatiot[[#This Row],[Korvaukset vuosilta 2010-2023, €]]+Verokompensaatiot[[#This Row],[Veromenetysten korvaus 2024]]+Verokompensaatiot[[#This Row],[Veromenetysten korvaus 2025]]+Verokompensaatiot[[#This Row],[Veromenetysten korvaus 2026]]</f>
        <v>4189633.0629620957</v>
      </c>
    </row>
    <row r="98" spans="1:7" x14ac:dyDescent="0.25">
      <c r="A98" s="32">
        <v>273</v>
      </c>
      <c r="B98" s="13" t="s">
        <v>105</v>
      </c>
      <c r="C98" s="164">
        <v>755593.04019599035</v>
      </c>
      <c r="D98" s="164">
        <v>-10277.745878527101</v>
      </c>
      <c r="E98" s="164">
        <v>-320242.23390250833</v>
      </c>
      <c r="F98" s="164">
        <v>33237.387267550759</v>
      </c>
      <c r="G98" s="300">
        <f>Verokompensaatiot[[#This Row],[Korvaukset vuosilta 2010-2023, €]]+Verokompensaatiot[[#This Row],[Veromenetysten korvaus 2024]]+Verokompensaatiot[[#This Row],[Veromenetysten korvaus 2025]]+Verokompensaatiot[[#This Row],[Veromenetysten korvaus 2026]]</f>
        <v>458310.44768250571</v>
      </c>
    </row>
    <row r="99" spans="1:7" x14ac:dyDescent="0.25">
      <c r="A99" s="32">
        <v>275</v>
      </c>
      <c r="B99" s="13" t="s">
        <v>106</v>
      </c>
      <c r="C99" s="164">
        <v>533578.40248448518</v>
      </c>
      <c r="D99" s="164">
        <v>-11265.619631695183</v>
      </c>
      <c r="E99" s="164">
        <v>-180433.90178278243</v>
      </c>
      <c r="F99" s="164">
        <v>28727.991160334397</v>
      </c>
      <c r="G99" s="300">
        <f>Verokompensaatiot[[#This Row],[Korvaukset vuosilta 2010-2023, €]]+Verokompensaatiot[[#This Row],[Veromenetysten korvaus 2024]]+Verokompensaatiot[[#This Row],[Veromenetysten korvaus 2025]]+Verokompensaatiot[[#This Row],[Veromenetysten korvaus 2026]]</f>
        <v>370606.87223034195</v>
      </c>
    </row>
    <row r="100" spans="1:7" x14ac:dyDescent="0.25">
      <c r="A100" s="32">
        <v>276</v>
      </c>
      <c r="B100" s="13" t="s">
        <v>107</v>
      </c>
      <c r="C100" s="164">
        <v>2027800.9120636731</v>
      </c>
      <c r="D100" s="164">
        <v>-35380.710403282828</v>
      </c>
      <c r="E100" s="164">
        <v>-1330876.6841281597</v>
      </c>
      <c r="F100" s="164">
        <v>73323.264415069236</v>
      </c>
      <c r="G100" s="300">
        <f>Verokompensaatiot[[#This Row],[Korvaukset vuosilta 2010-2023, €]]+Verokompensaatiot[[#This Row],[Veromenetysten korvaus 2024]]+Verokompensaatiot[[#This Row],[Veromenetysten korvaus 2025]]+Verokompensaatiot[[#This Row],[Veromenetysten korvaus 2026]]</f>
        <v>734866.78194729984</v>
      </c>
    </row>
    <row r="101" spans="1:7" x14ac:dyDescent="0.25">
      <c r="A101" s="32">
        <v>280</v>
      </c>
      <c r="B101" s="13" t="s">
        <v>108</v>
      </c>
      <c r="C101" s="164">
        <v>505168.02661108016</v>
      </c>
      <c r="D101" s="164">
        <v>-7961.2831847093257</v>
      </c>
      <c r="E101" s="164">
        <v>-124313.77477306986</v>
      </c>
      <c r="F101" s="164">
        <v>26219.939300027465</v>
      </c>
      <c r="G101" s="300">
        <f>Verokompensaatiot[[#This Row],[Korvaukset vuosilta 2010-2023, €]]+Verokompensaatiot[[#This Row],[Veromenetysten korvaus 2024]]+Verokompensaatiot[[#This Row],[Veromenetysten korvaus 2025]]+Verokompensaatiot[[#This Row],[Veromenetysten korvaus 2026]]</f>
        <v>399112.90795332845</v>
      </c>
    </row>
    <row r="102" spans="1:7" x14ac:dyDescent="0.25">
      <c r="A102" s="32">
        <v>284</v>
      </c>
      <c r="B102" s="13" t="s">
        <v>109</v>
      </c>
      <c r="C102" s="164">
        <v>510917.09850622597</v>
      </c>
      <c r="D102" s="164">
        <v>-3742.2347966200286</v>
      </c>
      <c r="E102" s="164">
        <v>-86822.967024934202</v>
      </c>
      <c r="F102" s="164">
        <v>19908.152832565014</v>
      </c>
      <c r="G102" s="300">
        <f>Verokompensaatiot[[#This Row],[Korvaukset vuosilta 2010-2023, €]]+Verokompensaatiot[[#This Row],[Veromenetysten korvaus 2024]]+Verokompensaatiot[[#This Row],[Veromenetysten korvaus 2025]]+Verokompensaatiot[[#This Row],[Veromenetysten korvaus 2026]]</f>
        <v>440260.04951723677</v>
      </c>
    </row>
    <row r="103" spans="1:7" x14ac:dyDescent="0.25">
      <c r="A103" s="32">
        <v>285</v>
      </c>
      <c r="B103" s="13" t="s">
        <v>110</v>
      </c>
      <c r="C103" s="164">
        <v>7795134.9180065207</v>
      </c>
      <c r="D103" s="164">
        <v>-19201.476207810745</v>
      </c>
      <c r="E103" s="164">
        <v>-3688162.7203484317</v>
      </c>
      <c r="F103" s="164">
        <v>393774.50224107277</v>
      </c>
      <c r="G103" s="300">
        <f>Verokompensaatiot[[#This Row],[Korvaukset vuosilta 2010-2023, €]]+Verokompensaatiot[[#This Row],[Veromenetysten korvaus 2024]]+Verokompensaatiot[[#This Row],[Veromenetysten korvaus 2025]]+Verokompensaatiot[[#This Row],[Veromenetysten korvaus 2026]]</f>
        <v>4481545.2236913517</v>
      </c>
    </row>
    <row r="104" spans="1:7" x14ac:dyDescent="0.25">
      <c r="A104" s="32">
        <v>286</v>
      </c>
      <c r="B104" s="13" t="s">
        <v>111</v>
      </c>
      <c r="C104" s="164">
        <v>13075249.793361761</v>
      </c>
      <c r="D104" s="164">
        <v>-161472.9118287848</v>
      </c>
      <c r="E104" s="164">
        <v>-5581453.7904420206</v>
      </c>
      <c r="F104" s="164">
        <v>574795.26546852582</v>
      </c>
      <c r="G104" s="300">
        <f>Verokompensaatiot[[#This Row],[Korvaukset vuosilta 2010-2023, €]]+Verokompensaatiot[[#This Row],[Veromenetysten korvaus 2024]]+Verokompensaatiot[[#This Row],[Veromenetysten korvaus 2025]]+Verokompensaatiot[[#This Row],[Veromenetysten korvaus 2026]]</f>
        <v>7907118.3565594815</v>
      </c>
    </row>
    <row r="105" spans="1:7" x14ac:dyDescent="0.25">
      <c r="A105" s="32">
        <v>287</v>
      </c>
      <c r="B105" s="13" t="s">
        <v>112</v>
      </c>
      <c r="C105" s="164">
        <v>1442594.627989911</v>
      </c>
      <c r="D105" s="164">
        <v>-4716.0736271819642</v>
      </c>
      <c r="E105" s="164">
        <v>-358642.87333452317</v>
      </c>
      <c r="F105" s="164">
        <v>64316.81505118667</v>
      </c>
      <c r="G105" s="300">
        <f>Verokompensaatiot[[#This Row],[Korvaukset vuosilta 2010-2023, €]]+Verokompensaatiot[[#This Row],[Veromenetysten korvaus 2024]]+Verokompensaatiot[[#This Row],[Veromenetysten korvaus 2025]]+Verokompensaatiot[[#This Row],[Veromenetysten korvaus 2026]]</f>
        <v>1143552.4960793925</v>
      </c>
    </row>
    <row r="106" spans="1:7" x14ac:dyDescent="0.25">
      <c r="A106" s="32">
        <v>288</v>
      </c>
      <c r="B106" s="13" t="s">
        <v>113</v>
      </c>
      <c r="C106" s="164">
        <v>1335863.8451157999</v>
      </c>
      <c r="D106" s="164">
        <v>-11030.540760471424</v>
      </c>
      <c r="E106" s="164">
        <v>-393732.74382984248</v>
      </c>
      <c r="F106" s="164">
        <v>60423.467531449947</v>
      </c>
      <c r="G106" s="300">
        <f>Verokompensaatiot[[#This Row],[Korvaukset vuosilta 2010-2023, €]]+Verokompensaatiot[[#This Row],[Veromenetysten korvaus 2024]]+Verokompensaatiot[[#This Row],[Veromenetysten korvaus 2025]]+Verokompensaatiot[[#This Row],[Veromenetysten korvaus 2026]]</f>
        <v>991524.02805693599</v>
      </c>
    </row>
    <row r="107" spans="1:7" x14ac:dyDescent="0.25">
      <c r="A107" s="32">
        <v>290</v>
      </c>
      <c r="B107" s="13" t="s">
        <v>114</v>
      </c>
      <c r="C107" s="164">
        <v>1696306.0079607312</v>
      </c>
      <c r="D107" s="164">
        <v>5948.0713953219629</v>
      </c>
      <c r="E107" s="164">
        <v>-582148.12259222451</v>
      </c>
      <c r="F107" s="164">
        <v>87873.352085625491</v>
      </c>
      <c r="G107" s="300">
        <f>Verokompensaatiot[[#This Row],[Korvaukset vuosilta 2010-2023, €]]+Verokompensaatiot[[#This Row],[Veromenetysten korvaus 2024]]+Verokompensaatiot[[#This Row],[Veromenetysten korvaus 2025]]+Verokompensaatiot[[#This Row],[Veromenetysten korvaus 2026]]</f>
        <v>1207979.3088494542</v>
      </c>
    </row>
    <row r="108" spans="1:7" x14ac:dyDescent="0.25">
      <c r="A108" s="32">
        <v>291</v>
      </c>
      <c r="B108" s="36" t="s">
        <v>115</v>
      </c>
      <c r="C108" s="164">
        <v>449064.00983901822</v>
      </c>
      <c r="D108" s="164">
        <v>-10990.4784892385</v>
      </c>
      <c r="E108" s="164">
        <v>-111936.49192382129</v>
      </c>
      <c r="F108" s="164">
        <v>24587.063930802429</v>
      </c>
      <c r="G108" s="300">
        <f>Verokompensaatiot[[#This Row],[Korvaukset vuosilta 2010-2023, €]]+Verokompensaatiot[[#This Row],[Veromenetysten korvaus 2024]]+Verokompensaatiot[[#This Row],[Veromenetysten korvaus 2025]]+Verokompensaatiot[[#This Row],[Veromenetysten korvaus 2026]]</f>
        <v>350724.10335676093</v>
      </c>
    </row>
    <row r="109" spans="1:7" x14ac:dyDescent="0.25">
      <c r="A109" s="32">
        <v>297</v>
      </c>
      <c r="B109" s="13" t="s">
        <v>116</v>
      </c>
      <c r="C109" s="164">
        <v>19198097.359689422</v>
      </c>
      <c r="D109" s="164">
        <v>11985.211925024974</v>
      </c>
      <c r="E109" s="164">
        <v>-7016982.2991589308</v>
      </c>
      <c r="F109" s="164">
        <v>823041.30179265363</v>
      </c>
      <c r="G109" s="300">
        <f>Verokompensaatiot[[#This Row],[Korvaukset vuosilta 2010-2023, €]]+Verokompensaatiot[[#This Row],[Veromenetysten korvaus 2024]]+Verokompensaatiot[[#This Row],[Veromenetysten korvaus 2025]]+Verokompensaatiot[[#This Row],[Veromenetysten korvaus 2026]]</f>
        <v>13016141.57424817</v>
      </c>
    </row>
    <row r="110" spans="1:7" x14ac:dyDescent="0.25">
      <c r="A110" s="301">
        <v>300</v>
      </c>
      <c r="B110" s="13" t="s">
        <v>117</v>
      </c>
      <c r="C110" s="164">
        <v>777950.7405079694</v>
      </c>
      <c r="D110" s="164">
        <v>-11119.314399482691</v>
      </c>
      <c r="E110" s="164">
        <v>-207520.2862109743</v>
      </c>
      <c r="F110" s="164">
        <v>36125.671455835683</v>
      </c>
      <c r="G110" s="300">
        <f>Verokompensaatiot[[#This Row],[Korvaukset vuosilta 2010-2023, €]]+Verokompensaatiot[[#This Row],[Veromenetysten korvaus 2024]]+Verokompensaatiot[[#This Row],[Veromenetysten korvaus 2025]]+Verokompensaatiot[[#This Row],[Veromenetysten korvaus 2026]]</f>
        <v>595436.81135334808</v>
      </c>
    </row>
    <row r="111" spans="1:7" x14ac:dyDescent="0.25">
      <c r="A111" s="32">
        <v>301</v>
      </c>
      <c r="B111" s="13" t="s">
        <v>118</v>
      </c>
      <c r="C111" s="164">
        <v>4466289.7991133537</v>
      </c>
      <c r="D111" s="164">
        <v>-35903.693450620878</v>
      </c>
      <c r="E111" s="164">
        <v>-1262591.8698312338</v>
      </c>
      <c r="F111" s="164">
        <v>195225.8205363728</v>
      </c>
      <c r="G111" s="300">
        <f>Verokompensaatiot[[#This Row],[Korvaukset vuosilta 2010-2023, €]]+Verokompensaatiot[[#This Row],[Veromenetysten korvaus 2024]]+Verokompensaatiot[[#This Row],[Veromenetysten korvaus 2025]]+Verokompensaatiot[[#This Row],[Veromenetysten korvaus 2026]]</f>
        <v>3363020.0563678714</v>
      </c>
    </row>
    <row r="112" spans="1:7" x14ac:dyDescent="0.25">
      <c r="A112" s="32">
        <v>304</v>
      </c>
      <c r="B112" s="13" t="s">
        <v>119</v>
      </c>
      <c r="C112" s="164">
        <v>180430.88589154329</v>
      </c>
      <c r="D112" s="164">
        <v>-5408.3362132371767</v>
      </c>
      <c r="E112" s="164">
        <v>-20210.385306894252</v>
      </c>
      <c r="F112" s="164">
        <v>3998.3424012157971</v>
      </c>
      <c r="G112" s="300">
        <f>Verokompensaatiot[[#This Row],[Korvaukset vuosilta 2010-2023, €]]+Verokompensaatiot[[#This Row],[Veromenetysten korvaus 2024]]+Verokompensaatiot[[#This Row],[Veromenetysten korvaus 2025]]+Verokompensaatiot[[#This Row],[Veromenetysten korvaus 2026]]</f>
        <v>158810.50677262768</v>
      </c>
    </row>
    <row r="113" spans="1:7" x14ac:dyDescent="0.25">
      <c r="A113" s="32">
        <v>305</v>
      </c>
      <c r="B113" s="13" t="s">
        <v>120</v>
      </c>
      <c r="C113" s="164">
        <v>2761083.9066240285</v>
      </c>
      <c r="D113" s="164">
        <v>2089.5919143460214</v>
      </c>
      <c r="E113" s="164">
        <v>-1180292.9006276214</v>
      </c>
      <c r="F113" s="164">
        <v>121044.15470969454</v>
      </c>
      <c r="G113" s="300">
        <f>Verokompensaatiot[[#This Row],[Korvaukset vuosilta 2010-2023, €]]+Verokompensaatiot[[#This Row],[Veromenetysten korvaus 2024]]+Verokompensaatiot[[#This Row],[Veromenetysten korvaus 2025]]+Verokompensaatiot[[#This Row],[Veromenetysten korvaus 2026]]</f>
        <v>1703924.7526204474</v>
      </c>
    </row>
    <row r="114" spans="1:7" x14ac:dyDescent="0.25">
      <c r="A114" s="32">
        <v>309</v>
      </c>
      <c r="B114" s="13" t="s">
        <v>121</v>
      </c>
      <c r="C114" s="164">
        <v>1250746.467831986</v>
      </c>
      <c r="D114" s="164">
        <v>-824.43279710056822</v>
      </c>
      <c r="E114" s="164">
        <v>-424316.22903477773</v>
      </c>
      <c r="F114" s="164">
        <v>64929.86372789662</v>
      </c>
      <c r="G114" s="300">
        <f>Verokompensaatiot[[#This Row],[Korvaukset vuosilta 2010-2023, €]]+Verokompensaatiot[[#This Row],[Veromenetysten korvaus 2024]]+Verokompensaatiot[[#This Row],[Veromenetysten korvaus 2025]]+Verokompensaatiot[[#This Row],[Veromenetysten korvaus 2026]]</f>
        <v>890535.66972800426</v>
      </c>
    </row>
    <row r="115" spans="1:7" x14ac:dyDescent="0.25">
      <c r="A115" s="32">
        <v>312</v>
      </c>
      <c r="B115" s="13" t="s">
        <v>122</v>
      </c>
      <c r="C115" s="164">
        <v>292553.94335623621</v>
      </c>
      <c r="D115" s="164">
        <v>53.55695901758736</v>
      </c>
      <c r="E115" s="164">
        <v>-89783.81479726368</v>
      </c>
      <c r="F115" s="164">
        <v>16314.423521998504</v>
      </c>
      <c r="G115" s="300">
        <f>Verokompensaatiot[[#This Row],[Korvaukset vuosilta 2010-2023, €]]+Verokompensaatiot[[#This Row],[Veromenetysten korvaus 2024]]+Verokompensaatiot[[#This Row],[Veromenetysten korvaus 2025]]+Verokompensaatiot[[#This Row],[Veromenetysten korvaus 2026]]</f>
        <v>219138.10903998863</v>
      </c>
    </row>
    <row r="116" spans="1:7" x14ac:dyDescent="0.25">
      <c r="A116" s="32">
        <v>316</v>
      </c>
      <c r="B116" s="13" t="s">
        <v>123</v>
      </c>
      <c r="C116" s="164">
        <v>826735.03650535177</v>
      </c>
      <c r="D116" s="164">
        <v>-25967.998022914395</v>
      </c>
      <c r="E116" s="164">
        <v>-311594.29630076443</v>
      </c>
      <c r="F116" s="164">
        <v>38644.519083789644</v>
      </c>
      <c r="G116" s="300">
        <f>Verokompensaatiot[[#This Row],[Korvaukset vuosilta 2010-2023, €]]+Verokompensaatiot[[#This Row],[Veromenetysten korvaus 2024]]+Verokompensaatiot[[#This Row],[Veromenetysten korvaus 2025]]+Verokompensaatiot[[#This Row],[Veromenetysten korvaus 2026]]</f>
        <v>527817.26126546261</v>
      </c>
    </row>
    <row r="117" spans="1:7" x14ac:dyDescent="0.25">
      <c r="A117" s="32">
        <v>317</v>
      </c>
      <c r="B117" s="13" t="s">
        <v>124</v>
      </c>
      <c r="C117" s="164">
        <v>594698.73847422237</v>
      </c>
      <c r="D117" s="164">
        <v>2530.8931114943734</v>
      </c>
      <c r="E117" s="164">
        <v>-143156.10943149432</v>
      </c>
      <c r="F117" s="164">
        <v>28537.396099099682</v>
      </c>
      <c r="G117" s="300">
        <f>Verokompensaatiot[[#This Row],[Korvaukset vuosilta 2010-2023, €]]+Verokompensaatiot[[#This Row],[Veromenetysten korvaus 2024]]+Verokompensaatiot[[#This Row],[Veromenetysten korvaus 2025]]+Verokompensaatiot[[#This Row],[Veromenetysten korvaus 2026]]</f>
        <v>482610.91825332207</v>
      </c>
    </row>
    <row r="118" spans="1:7" x14ac:dyDescent="0.25">
      <c r="A118" s="32">
        <v>320</v>
      </c>
      <c r="B118" s="13" t="s">
        <v>125</v>
      </c>
      <c r="C118" s="164">
        <v>1333239.8237081533</v>
      </c>
      <c r="D118" s="164">
        <v>585.24565922569718</v>
      </c>
      <c r="E118" s="164">
        <v>-486956.65277277958</v>
      </c>
      <c r="F118" s="164">
        <v>67681.369653141344</v>
      </c>
      <c r="G118" s="300">
        <f>Verokompensaatiot[[#This Row],[Korvaukset vuosilta 2010-2023, €]]+Verokompensaatiot[[#This Row],[Veromenetysten korvaus 2024]]+Verokompensaatiot[[#This Row],[Veromenetysten korvaus 2025]]+Verokompensaatiot[[#This Row],[Veromenetysten korvaus 2026]]</f>
        <v>914549.78624774073</v>
      </c>
    </row>
    <row r="119" spans="1:7" x14ac:dyDescent="0.25">
      <c r="A119" s="32">
        <v>322</v>
      </c>
      <c r="B119" s="13" t="s">
        <v>126</v>
      </c>
      <c r="C119" s="164">
        <v>1276403.4791246401</v>
      </c>
      <c r="D119" s="164">
        <v>-11655.337492621484</v>
      </c>
      <c r="E119" s="164">
        <v>-250526.17683802344</v>
      </c>
      <c r="F119" s="164">
        <v>53159.855406466864</v>
      </c>
      <c r="G119" s="300">
        <f>Verokompensaatiot[[#This Row],[Korvaukset vuosilta 2010-2023, €]]+Verokompensaatiot[[#This Row],[Veromenetysten korvaus 2024]]+Verokompensaatiot[[#This Row],[Veromenetysten korvaus 2025]]+Verokompensaatiot[[#This Row],[Veromenetysten korvaus 2026]]</f>
        <v>1067381.8202004619</v>
      </c>
    </row>
    <row r="120" spans="1:7" x14ac:dyDescent="0.25">
      <c r="A120" s="32">
        <v>398</v>
      </c>
      <c r="B120" s="13" t="s">
        <v>127</v>
      </c>
      <c r="C120" s="164">
        <v>18168313.588099688</v>
      </c>
      <c r="D120" s="164">
        <v>55941.783712439588</v>
      </c>
      <c r="E120" s="164">
        <v>-7379085.2674606424</v>
      </c>
      <c r="F120" s="164">
        <v>734678.46721681568</v>
      </c>
      <c r="G120" s="300">
        <f>Verokompensaatiot[[#This Row],[Korvaukset vuosilta 2010-2023, €]]+Verokompensaatiot[[#This Row],[Veromenetysten korvaus 2024]]+Verokompensaatiot[[#This Row],[Veromenetysten korvaus 2025]]+Verokompensaatiot[[#This Row],[Veromenetysten korvaus 2026]]</f>
        <v>11579848.571568301</v>
      </c>
    </row>
    <row r="121" spans="1:7" x14ac:dyDescent="0.25">
      <c r="A121" s="32">
        <v>399</v>
      </c>
      <c r="B121" s="13" t="s">
        <v>128</v>
      </c>
      <c r="C121" s="164">
        <v>1304513.8354180637</v>
      </c>
      <c r="D121" s="164">
        <v>-26726.277443889336</v>
      </c>
      <c r="E121" s="164">
        <v>-672374.4135159729</v>
      </c>
      <c r="F121" s="164">
        <v>51667.750808582867</v>
      </c>
      <c r="G121" s="300">
        <f>Verokompensaatiot[[#This Row],[Korvaukset vuosilta 2010-2023, €]]+Verokompensaatiot[[#This Row],[Veromenetysten korvaus 2024]]+Verokompensaatiot[[#This Row],[Veromenetysten korvaus 2025]]+Verokompensaatiot[[#This Row],[Veromenetysten korvaus 2026]]</f>
        <v>657080.89526678436</v>
      </c>
    </row>
    <row r="122" spans="1:7" x14ac:dyDescent="0.25">
      <c r="A122" s="32">
        <v>400</v>
      </c>
      <c r="B122" s="13" t="s">
        <v>129</v>
      </c>
      <c r="C122" s="164">
        <v>1719447.5177456574</v>
      </c>
      <c r="D122" s="164">
        <v>-14883.627261236579</v>
      </c>
      <c r="E122" s="164">
        <v>-554407.19023860933</v>
      </c>
      <c r="F122" s="164">
        <v>73164.30312463548</v>
      </c>
      <c r="G122" s="300">
        <f>Verokompensaatiot[[#This Row],[Korvaukset vuosilta 2010-2023, €]]+Verokompensaatiot[[#This Row],[Veromenetysten korvaus 2024]]+Verokompensaatiot[[#This Row],[Veromenetysten korvaus 2025]]+Verokompensaatiot[[#This Row],[Veromenetysten korvaus 2026]]</f>
        <v>1223321.0033704471</v>
      </c>
    </row>
    <row r="123" spans="1:7" x14ac:dyDescent="0.25">
      <c r="A123" s="32">
        <v>402</v>
      </c>
      <c r="B123" s="13" t="s">
        <v>130</v>
      </c>
      <c r="C123" s="164">
        <v>1916903.2441040576</v>
      </c>
      <c r="D123" s="164">
        <v>-21933.384514021083</v>
      </c>
      <c r="E123" s="164">
        <v>-674169.03370452242</v>
      </c>
      <c r="F123" s="164">
        <v>88355.516252039612</v>
      </c>
      <c r="G123" s="300">
        <f>Verokompensaatiot[[#This Row],[Korvaukset vuosilta 2010-2023, €]]+Verokompensaatiot[[#This Row],[Veromenetysten korvaus 2024]]+Verokompensaatiot[[#This Row],[Veromenetysten korvaus 2025]]+Verokompensaatiot[[#This Row],[Veromenetysten korvaus 2026]]</f>
        <v>1309156.342137554</v>
      </c>
    </row>
    <row r="124" spans="1:7" x14ac:dyDescent="0.25">
      <c r="A124" s="32">
        <v>403</v>
      </c>
      <c r="B124" s="13" t="s">
        <v>131</v>
      </c>
      <c r="C124" s="164">
        <v>666115.83031535847</v>
      </c>
      <c r="D124" s="164">
        <v>2059.1615394292821</v>
      </c>
      <c r="E124" s="164">
        <v>-184938.33533202292</v>
      </c>
      <c r="F124" s="164">
        <v>33843.522506759939</v>
      </c>
      <c r="G124" s="300">
        <f>Verokompensaatiot[[#This Row],[Korvaukset vuosilta 2010-2023, €]]+Verokompensaatiot[[#This Row],[Veromenetysten korvaus 2024]]+Verokompensaatiot[[#This Row],[Veromenetysten korvaus 2025]]+Verokompensaatiot[[#This Row],[Veromenetysten korvaus 2026]]</f>
        <v>517080.17902952479</v>
      </c>
    </row>
    <row r="125" spans="1:7" x14ac:dyDescent="0.25">
      <c r="A125" s="32">
        <v>405</v>
      </c>
      <c r="B125" s="13" t="s">
        <v>132</v>
      </c>
      <c r="C125" s="164">
        <v>11543595.091604728</v>
      </c>
      <c r="D125" s="164">
        <v>-8570.6138128279563</v>
      </c>
      <c r="E125" s="164">
        <v>-3891961.498127982</v>
      </c>
      <c r="F125" s="164">
        <v>529467.11524446809</v>
      </c>
      <c r="G125" s="300">
        <f>Verokompensaatiot[[#This Row],[Korvaukset vuosilta 2010-2023, €]]+Verokompensaatiot[[#This Row],[Veromenetysten korvaus 2024]]+Verokompensaatiot[[#This Row],[Veromenetysten korvaus 2025]]+Verokompensaatiot[[#This Row],[Veromenetysten korvaus 2026]]</f>
        <v>8172530.0949083855</v>
      </c>
    </row>
    <row r="126" spans="1:7" x14ac:dyDescent="0.25">
      <c r="A126" s="32">
        <v>407</v>
      </c>
      <c r="B126" s="13" t="s">
        <v>133</v>
      </c>
      <c r="C126" s="164">
        <v>646591.11122623389</v>
      </c>
      <c r="D126" s="164">
        <v>-15185.419909886448</v>
      </c>
      <c r="E126" s="164">
        <v>-137304.41093921041</v>
      </c>
      <c r="F126" s="164">
        <v>26569.68028077035</v>
      </c>
      <c r="G126" s="300">
        <f>Verokompensaatiot[[#This Row],[Korvaukset vuosilta 2010-2023, €]]+Verokompensaatiot[[#This Row],[Veromenetysten korvaus 2024]]+Verokompensaatiot[[#This Row],[Veromenetysten korvaus 2025]]+Verokompensaatiot[[#This Row],[Veromenetysten korvaus 2026]]</f>
        <v>520670.96065790736</v>
      </c>
    </row>
    <row r="127" spans="1:7" x14ac:dyDescent="0.25">
      <c r="A127" s="32">
        <v>408</v>
      </c>
      <c r="B127" s="13" t="s">
        <v>134</v>
      </c>
      <c r="C127" s="164">
        <v>2563558.6301105171</v>
      </c>
      <c r="D127" s="164">
        <v>-13635.482583164343</v>
      </c>
      <c r="E127" s="164">
        <v>-1076569.5616173018</v>
      </c>
      <c r="F127" s="164">
        <v>110789.64057045204</v>
      </c>
      <c r="G127" s="300">
        <f>Verokompensaatiot[[#This Row],[Korvaukset vuosilta 2010-2023, €]]+Verokompensaatiot[[#This Row],[Veromenetysten korvaus 2024]]+Verokompensaatiot[[#This Row],[Veromenetysten korvaus 2025]]+Verokompensaatiot[[#This Row],[Veromenetysten korvaus 2026]]</f>
        <v>1584143.2264805031</v>
      </c>
    </row>
    <row r="128" spans="1:7" x14ac:dyDescent="0.25">
      <c r="A128" s="32">
        <v>410</v>
      </c>
      <c r="B128" s="13" t="s">
        <v>135</v>
      </c>
      <c r="C128" s="164">
        <v>2687907.5440148944</v>
      </c>
      <c r="D128" s="164">
        <v>-75178.73120966884</v>
      </c>
      <c r="E128" s="164">
        <v>-1679318.1186736976</v>
      </c>
      <c r="F128" s="164">
        <v>106730.69127635493</v>
      </c>
      <c r="G128" s="300">
        <f>Verokompensaatiot[[#This Row],[Korvaukset vuosilta 2010-2023, €]]+Verokompensaatiot[[#This Row],[Veromenetysten korvaus 2024]]+Verokompensaatiot[[#This Row],[Veromenetysten korvaus 2025]]+Verokompensaatiot[[#This Row],[Veromenetysten korvaus 2026]]</f>
        <v>1040141.385407883</v>
      </c>
    </row>
    <row r="129" spans="1:7" x14ac:dyDescent="0.25">
      <c r="A129" s="32">
        <v>416</v>
      </c>
      <c r="B129" s="13" t="s">
        <v>136</v>
      </c>
      <c r="C129" s="164">
        <v>519339.96942344541</v>
      </c>
      <c r="D129" s="164">
        <v>-15385.331756801676</v>
      </c>
      <c r="E129" s="164">
        <v>-251222.17318637393</v>
      </c>
      <c r="F129" s="164">
        <v>23176.604008102284</v>
      </c>
      <c r="G129" s="300">
        <f>Verokompensaatiot[[#This Row],[Korvaukset vuosilta 2010-2023, €]]+Verokompensaatiot[[#This Row],[Veromenetysten korvaus 2024]]+Verokompensaatiot[[#This Row],[Veromenetysten korvaus 2025]]+Verokompensaatiot[[#This Row],[Veromenetysten korvaus 2026]]</f>
        <v>275909.06848837208</v>
      </c>
    </row>
    <row r="130" spans="1:7" x14ac:dyDescent="0.25">
      <c r="A130" s="32">
        <v>418</v>
      </c>
      <c r="B130" s="13" t="s">
        <v>137</v>
      </c>
      <c r="C130" s="164">
        <v>2849189.1177563285</v>
      </c>
      <c r="D130" s="164">
        <v>-50746.312573366748</v>
      </c>
      <c r="E130" s="164">
        <v>-1761648.2409763657</v>
      </c>
      <c r="F130" s="164">
        <v>62905.882697767483</v>
      </c>
      <c r="G130" s="300">
        <f>Verokompensaatiot[[#This Row],[Korvaukset vuosilta 2010-2023, €]]+Verokompensaatiot[[#This Row],[Veromenetysten korvaus 2024]]+Verokompensaatiot[[#This Row],[Veromenetysten korvaus 2025]]+Verokompensaatiot[[#This Row],[Veromenetysten korvaus 2026]]</f>
        <v>1099700.4469043636</v>
      </c>
    </row>
    <row r="131" spans="1:7" x14ac:dyDescent="0.25">
      <c r="A131" s="32">
        <v>420</v>
      </c>
      <c r="B131" s="36" t="s">
        <v>138</v>
      </c>
      <c r="C131" s="164">
        <v>1701813.5055073863</v>
      </c>
      <c r="D131" s="164">
        <v>-39407.458802463298</v>
      </c>
      <c r="E131" s="164">
        <v>-643421.27579411957</v>
      </c>
      <c r="F131" s="164">
        <v>76776.023365953821</v>
      </c>
      <c r="G131" s="300">
        <f>Verokompensaatiot[[#This Row],[Korvaukset vuosilta 2010-2023, €]]+Verokompensaatiot[[#This Row],[Veromenetysten korvaus 2024]]+Verokompensaatiot[[#This Row],[Veromenetysten korvaus 2025]]+Verokompensaatiot[[#This Row],[Veromenetysten korvaus 2026]]</f>
        <v>1095760.7942767572</v>
      </c>
    </row>
    <row r="132" spans="1:7" x14ac:dyDescent="0.25">
      <c r="A132" s="32">
        <v>421</v>
      </c>
      <c r="B132" s="13" t="s">
        <v>139</v>
      </c>
      <c r="C132" s="164">
        <v>172021.70515941572</v>
      </c>
      <c r="D132" s="164">
        <v>-853.90045146670082</v>
      </c>
      <c r="E132" s="164">
        <v>-34605.714688121239</v>
      </c>
      <c r="F132" s="164">
        <v>7660.6014020656758</v>
      </c>
      <c r="G132" s="300">
        <f>Verokompensaatiot[[#This Row],[Korvaukset vuosilta 2010-2023, €]]+Verokompensaatiot[[#This Row],[Veromenetysten korvaus 2024]]+Verokompensaatiot[[#This Row],[Veromenetysten korvaus 2025]]+Verokompensaatiot[[#This Row],[Veromenetysten korvaus 2026]]</f>
        <v>144222.69142189345</v>
      </c>
    </row>
    <row r="133" spans="1:7" x14ac:dyDescent="0.25">
      <c r="A133" s="32">
        <v>422</v>
      </c>
      <c r="B133" s="13" t="s">
        <v>140</v>
      </c>
      <c r="C133" s="164">
        <v>2080063.5872202395</v>
      </c>
      <c r="D133" s="164">
        <v>3611.1073542919812</v>
      </c>
      <c r="E133" s="164">
        <v>-594719.83911012311</v>
      </c>
      <c r="F133" s="164">
        <v>104894.84224105893</v>
      </c>
      <c r="G133" s="300">
        <f>Verokompensaatiot[[#This Row],[Korvaukset vuosilta 2010-2023, €]]+Verokompensaatiot[[#This Row],[Veromenetysten korvaus 2024]]+Verokompensaatiot[[#This Row],[Veromenetysten korvaus 2025]]+Verokompensaatiot[[#This Row],[Veromenetysten korvaus 2026]]</f>
        <v>1593849.697705467</v>
      </c>
    </row>
    <row r="134" spans="1:7" x14ac:dyDescent="0.25">
      <c r="A134" s="32">
        <v>423</v>
      </c>
      <c r="B134" s="13" t="s">
        <v>141</v>
      </c>
      <c r="C134" s="164">
        <v>2556494.2962510781</v>
      </c>
      <c r="D134" s="164">
        <v>-58439.409988994579</v>
      </c>
      <c r="E134" s="164">
        <v>-1234480.1412412196</v>
      </c>
      <c r="F134" s="164">
        <v>53898.274678674759</v>
      </c>
      <c r="G134" s="300">
        <f>Verokompensaatiot[[#This Row],[Korvaukset vuosilta 2010-2023, €]]+Verokompensaatiot[[#This Row],[Veromenetysten korvaus 2024]]+Verokompensaatiot[[#This Row],[Veromenetysten korvaus 2025]]+Verokompensaatiot[[#This Row],[Veromenetysten korvaus 2026]]</f>
        <v>1317473.0196995386</v>
      </c>
    </row>
    <row r="135" spans="1:7" x14ac:dyDescent="0.25">
      <c r="A135" s="301">
        <v>425</v>
      </c>
      <c r="B135" s="13" t="s">
        <v>142</v>
      </c>
      <c r="C135" s="164">
        <v>1174532.8275285391</v>
      </c>
      <c r="D135" s="164">
        <v>-21878.905333113307</v>
      </c>
      <c r="E135" s="164">
        <v>-796554.87796339206</v>
      </c>
      <c r="F135" s="164">
        <v>35992.313010671969</v>
      </c>
      <c r="G135" s="300">
        <f>Verokompensaatiot[[#This Row],[Korvaukset vuosilta 2010-2023, €]]+Verokompensaatiot[[#This Row],[Veromenetysten korvaus 2024]]+Verokompensaatiot[[#This Row],[Veromenetysten korvaus 2025]]+Verokompensaatiot[[#This Row],[Veromenetysten korvaus 2026]]</f>
        <v>392091.35724270565</v>
      </c>
    </row>
    <row r="136" spans="1:7" x14ac:dyDescent="0.25">
      <c r="A136" s="32">
        <v>426</v>
      </c>
      <c r="B136" s="13" t="s">
        <v>143</v>
      </c>
      <c r="C136" s="164">
        <v>2102356.0885772733</v>
      </c>
      <c r="D136" s="164">
        <v>-29652.11975363563</v>
      </c>
      <c r="E136" s="164">
        <v>-1060837.3888328171</v>
      </c>
      <c r="F136" s="164">
        <v>92935.955876576743</v>
      </c>
      <c r="G136" s="300">
        <f>Verokompensaatiot[[#This Row],[Korvaukset vuosilta 2010-2023, €]]+Verokompensaatiot[[#This Row],[Veromenetysten korvaus 2024]]+Verokompensaatiot[[#This Row],[Veromenetysten korvaus 2025]]+Verokompensaatiot[[#This Row],[Veromenetysten korvaus 2026]]</f>
        <v>1104802.5358673972</v>
      </c>
    </row>
    <row r="137" spans="1:7" x14ac:dyDescent="0.25">
      <c r="A137" s="32">
        <v>430</v>
      </c>
      <c r="B137" s="13" t="s">
        <v>144</v>
      </c>
      <c r="C137" s="164">
        <v>3269412.1650267849</v>
      </c>
      <c r="D137" s="164">
        <v>-7391.3179543889637</v>
      </c>
      <c r="E137" s="164">
        <v>-918272.76109818753</v>
      </c>
      <c r="F137" s="164">
        <v>139807.29401663225</v>
      </c>
      <c r="G137" s="300">
        <f>Verokompensaatiot[[#This Row],[Korvaukset vuosilta 2010-2023, €]]+Verokompensaatiot[[#This Row],[Veromenetysten korvaus 2024]]+Verokompensaatiot[[#This Row],[Veromenetysten korvaus 2025]]+Verokompensaatiot[[#This Row],[Veromenetysten korvaus 2026]]</f>
        <v>2483555.3799908408</v>
      </c>
    </row>
    <row r="138" spans="1:7" x14ac:dyDescent="0.25">
      <c r="A138" s="32">
        <v>433</v>
      </c>
      <c r="B138" s="13" t="s">
        <v>145</v>
      </c>
      <c r="C138" s="164">
        <v>1451098.149643132</v>
      </c>
      <c r="D138" s="164">
        <v>-47906.995237879455</v>
      </c>
      <c r="E138" s="164">
        <v>-517790.38961622881</v>
      </c>
      <c r="F138" s="164">
        <v>57265.971054218571</v>
      </c>
      <c r="G138" s="300">
        <f>Verokompensaatiot[[#This Row],[Korvaukset vuosilta 2010-2023, €]]+Verokompensaatiot[[#This Row],[Veromenetysten korvaus 2024]]+Verokompensaatiot[[#This Row],[Veromenetysten korvaus 2025]]+Verokompensaatiot[[#This Row],[Veromenetysten korvaus 2026]]</f>
        <v>942666.73584324226</v>
      </c>
    </row>
    <row r="139" spans="1:7" x14ac:dyDescent="0.25">
      <c r="A139" s="32">
        <v>434</v>
      </c>
      <c r="B139" s="13" t="s">
        <v>146</v>
      </c>
      <c r="C139" s="164">
        <v>2636959.5445576711</v>
      </c>
      <c r="D139" s="164">
        <v>-54878.757201914239</v>
      </c>
      <c r="E139" s="164">
        <v>-809668.55282829155</v>
      </c>
      <c r="F139" s="164">
        <v>100401.18385374852</v>
      </c>
      <c r="G139" s="300">
        <f>Verokompensaatiot[[#This Row],[Korvaukset vuosilta 2010-2023, €]]+Verokompensaatiot[[#This Row],[Veromenetysten korvaus 2024]]+Verokompensaatiot[[#This Row],[Veromenetysten korvaus 2025]]+Verokompensaatiot[[#This Row],[Veromenetysten korvaus 2026]]</f>
        <v>1872813.4183812139</v>
      </c>
    </row>
    <row r="140" spans="1:7" x14ac:dyDescent="0.25">
      <c r="A140" s="32">
        <v>435</v>
      </c>
      <c r="B140" s="13" t="s">
        <v>147</v>
      </c>
      <c r="C140" s="164">
        <v>151925.542487278</v>
      </c>
      <c r="D140" s="164">
        <v>-2150.6495243208856</v>
      </c>
      <c r="E140" s="164">
        <v>-21853.839660985326</v>
      </c>
      <c r="F140" s="164">
        <v>5001.1665999517945</v>
      </c>
      <c r="G140" s="300">
        <f>Verokompensaatiot[[#This Row],[Korvaukset vuosilta 2010-2023, €]]+Verokompensaatiot[[#This Row],[Veromenetysten korvaus 2024]]+Verokompensaatiot[[#This Row],[Veromenetysten korvaus 2025]]+Verokompensaatiot[[#This Row],[Veromenetysten korvaus 2026]]</f>
        <v>132922.21990192358</v>
      </c>
    </row>
    <row r="141" spans="1:7" x14ac:dyDescent="0.25">
      <c r="A141" s="32">
        <v>436</v>
      </c>
      <c r="B141" s="13" t="s">
        <v>148</v>
      </c>
      <c r="C141" s="164">
        <v>323531.59803770052</v>
      </c>
      <c r="D141" s="164">
        <v>-779.09043938578634</v>
      </c>
      <c r="E141" s="164">
        <v>-118892.3001995284</v>
      </c>
      <c r="F141" s="164">
        <v>13425.652077839695</v>
      </c>
      <c r="G141" s="300">
        <f>Verokompensaatiot[[#This Row],[Korvaukset vuosilta 2010-2023, €]]+Verokompensaatiot[[#This Row],[Veromenetysten korvaus 2024]]+Verokompensaatiot[[#This Row],[Veromenetysten korvaus 2025]]+Verokompensaatiot[[#This Row],[Veromenetysten korvaus 2026]]</f>
        <v>217285.85947662604</v>
      </c>
    </row>
    <row r="142" spans="1:7" x14ac:dyDescent="0.25">
      <c r="A142" s="32">
        <v>440</v>
      </c>
      <c r="B142" s="13" t="s">
        <v>149</v>
      </c>
      <c r="C142" s="164">
        <v>755028.9181588958</v>
      </c>
      <c r="D142" s="164">
        <v>3082.2753868955979</v>
      </c>
      <c r="E142" s="164">
        <v>-392507.78472122375</v>
      </c>
      <c r="F142" s="164">
        <v>29614.830943327939</v>
      </c>
      <c r="G142" s="300">
        <f>Verokompensaatiot[[#This Row],[Korvaukset vuosilta 2010-2023, €]]+Verokompensaatiot[[#This Row],[Veromenetysten korvaus 2024]]+Verokompensaatiot[[#This Row],[Veromenetysten korvaus 2025]]+Verokompensaatiot[[#This Row],[Veromenetysten korvaus 2026]]</f>
        <v>395218.2397678956</v>
      </c>
    </row>
    <row r="143" spans="1:7" x14ac:dyDescent="0.25">
      <c r="A143" s="32">
        <v>441</v>
      </c>
      <c r="B143" s="13" t="s">
        <v>150</v>
      </c>
      <c r="C143" s="164">
        <v>894431.67918291781</v>
      </c>
      <c r="D143" s="164">
        <v>-18766.248921551349</v>
      </c>
      <c r="E143" s="164">
        <v>-274977.10002054134</v>
      </c>
      <c r="F143" s="164">
        <v>39716.14191039811</v>
      </c>
      <c r="G143" s="300">
        <f>Verokompensaatiot[[#This Row],[Korvaukset vuosilta 2010-2023, €]]+Verokompensaatiot[[#This Row],[Veromenetysten korvaus 2024]]+Verokompensaatiot[[#This Row],[Veromenetysten korvaus 2025]]+Verokompensaatiot[[#This Row],[Veromenetysten korvaus 2026]]</f>
        <v>640404.47215122322</v>
      </c>
    </row>
    <row r="144" spans="1:7" x14ac:dyDescent="0.25">
      <c r="A144" s="32">
        <v>444</v>
      </c>
      <c r="B144" s="13" t="s">
        <v>151</v>
      </c>
      <c r="C144" s="164">
        <v>7224175.9161620364</v>
      </c>
      <c r="D144" s="164">
        <v>-200755.5947090371</v>
      </c>
      <c r="E144" s="164">
        <v>-2821912.7284497293</v>
      </c>
      <c r="F144" s="164">
        <v>208493.08888410078</v>
      </c>
      <c r="G144" s="300">
        <f>Verokompensaatiot[[#This Row],[Korvaukset vuosilta 2010-2023, €]]+Verokompensaatiot[[#This Row],[Veromenetysten korvaus 2024]]+Verokompensaatiot[[#This Row],[Veromenetysten korvaus 2025]]+Verokompensaatiot[[#This Row],[Veromenetysten korvaus 2026]]</f>
        <v>4410000.6818873715</v>
      </c>
    </row>
    <row r="145" spans="1:7" x14ac:dyDescent="0.25">
      <c r="A145" s="32">
        <v>445</v>
      </c>
      <c r="B145" s="13" t="s">
        <v>152</v>
      </c>
      <c r="C145" s="164">
        <v>2386424.5004629074</v>
      </c>
      <c r="D145" s="164">
        <v>-27794.871059318764</v>
      </c>
      <c r="E145" s="164">
        <v>-865733.7422630334</v>
      </c>
      <c r="F145" s="164">
        <v>75341.890551296688</v>
      </c>
      <c r="G145" s="300">
        <f>Verokompensaatiot[[#This Row],[Korvaukset vuosilta 2010-2023, €]]+Verokompensaatiot[[#This Row],[Veromenetysten korvaus 2024]]+Verokompensaatiot[[#This Row],[Veromenetysten korvaus 2025]]+Verokompensaatiot[[#This Row],[Veromenetysten korvaus 2026]]</f>
        <v>1568237.7776918521</v>
      </c>
    </row>
    <row r="146" spans="1:7" x14ac:dyDescent="0.25">
      <c r="A146" s="32">
        <v>475</v>
      </c>
      <c r="B146" s="13" t="s">
        <v>153</v>
      </c>
      <c r="C146" s="164">
        <v>1105585.6937992242</v>
      </c>
      <c r="D146" s="164">
        <v>-16037.007773504845</v>
      </c>
      <c r="E146" s="164">
        <v>-390626.52071770286</v>
      </c>
      <c r="F146" s="164">
        <v>49665.593157465541</v>
      </c>
      <c r="G146" s="300">
        <f>Verokompensaatiot[[#This Row],[Korvaukset vuosilta 2010-2023, €]]+Verokompensaatiot[[#This Row],[Veromenetysten korvaus 2024]]+Verokompensaatiot[[#This Row],[Veromenetysten korvaus 2025]]+Verokompensaatiot[[#This Row],[Veromenetysten korvaus 2026]]</f>
        <v>748587.75846548215</v>
      </c>
    </row>
    <row r="147" spans="1:7" x14ac:dyDescent="0.25">
      <c r="A147" s="32">
        <v>480</v>
      </c>
      <c r="B147" s="13" t="s">
        <v>154</v>
      </c>
      <c r="C147" s="164">
        <v>434726.18160574732</v>
      </c>
      <c r="D147" s="164">
        <v>-9697.4929002840217</v>
      </c>
      <c r="E147" s="164">
        <v>-95929.204345822625</v>
      </c>
      <c r="F147" s="164">
        <v>16221.866829639752</v>
      </c>
      <c r="G147" s="300">
        <f>Verokompensaatiot[[#This Row],[Korvaukset vuosilta 2010-2023, €]]+Verokompensaatiot[[#This Row],[Veromenetysten korvaus 2024]]+Verokompensaatiot[[#This Row],[Veromenetysten korvaus 2025]]+Verokompensaatiot[[#This Row],[Veromenetysten korvaus 2026]]</f>
        <v>345321.35118928045</v>
      </c>
    </row>
    <row r="148" spans="1:7" x14ac:dyDescent="0.25">
      <c r="A148" s="32">
        <v>481</v>
      </c>
      <c r="B148" s="13" t="s">
        <v>155</v>
      </c>
      <c r="C148" s="164">
        <v>1262495.7103223628</v>
      </c>
      <c r="D148" s="164">
        <v>-52659.810889242472</v>
      </c>
      <c r="E148" s="164">
        <v>-727063.73593901668</v>
      </c>
      <c r="F148" s="164">
        <v>26314.495441753399</v>
      </c>
      <c r="G148" s="300">
        <f>Verokompensaatiot[[#This Row],[Korvaukset vuosilta 2010-2023, €]]+Verokompensaatiot[[#This Row],[Veromenetysten korvaus 2024]]+Verokompensaatiot[[#This Row],[Veromenetysten korvaus 2025]]+Verokompensaatiot[[#This Row],[Veromenetysten korvaus 2026]]</f>
        <v>509086.65893585712</v>
      </c>
    </row>
    <row r="149" spans="1:7" x14ac:dyDescent="0.25">
      <c r="A149" s="32">
        <v>483</v>
      </c>
      <c r="B149" s="13" t="s">
        <v>156</v>
      </c>
      <c r="C149" s="164">
        <v>241773.01546562789</v>
      </c>
      <c r="D149" s="164">
        <v>-1837.5395010846091</v>
      </c>
      <c r="E149" s="164">
        <v>-76195.630730512203</v>
      </c>
      <c r="F149" s="164">
        <v>12742.307855368181</v>
      </c>
      <c r="G149" s="300">
        <f>Verokompensaatiot[[#This Row],[Korvaukset vuosilta 2010-2023, €]]+Verokompensaatiot[[#This Row],[Veromenetysten korvaus 2024]]+Verokompensaatiot[[#This Row],[Veromenetysten korvaus 2025]]+Verokompensaatiot[[#This Row],[Veromenetysten korvaus 2026]]</f>
        <v>176482.15308939927</v>
      </c>
    </row>
    <row r="150" spans="1:7" x14ac:dyDescent="0.25">
      <c r="A150" s="32">
        <v>484</v>
      </c>
      <c r="B150" s="13" t="s">
        <v>157</v>
      </c>
      <c r="C150" s="164">
        <v>607771.47088380624</v>
      </c>
      <c r="D150" s="164">
        <v>-4137.1949099022768</v>
      </c>
      <c r="E150" s="164">
        <v>-205430.38506240881</v>
      </c>
      <c r="F150" s="164">
        <v>26204.278998329159</v>
      </c>
      <c r="G150" s="300">
        <f>Verokompensaatiot[[#This Row],[Korvaukset vuosilta 2010-2023, €]]+Verokompensaatiot[[#This Row],[Veromenetysten korvaus 2024]]+Verokompensaatiot[[#This Row],[Veromenetysten korvaus 2025]]+Verokompensaatiot[[#This Row],[Veromenetysten korvaus 2026]]</f>
        <v>424408.16990982427</v>
      </c>
    </row>
    <row r="151" spans="1:7" x14ac:dyDescent="0.25">
      <c r="A151" s="32">
        <v>489</v>
      </c>
      <c r="B151" s="13" t="s">
        <v>158</v>
      </c>
      <c r="C151" s="164">
        <v>426527.30960735935</v>
      </c>
      <c r="D151" s="164">
        <v>-5361.047714705127</v>
      </c>
      <c r="E151" s="164">
        <v>-105805.82606715721</v>
      </c>
      <c r="F151" s="164">
        <v>21303.993437438032</v>
      </c>
      <c r="G151" s="300">
        <f>Verokompensaatiot[[#This Row],[Korvaukset vuosilta 2010-2023, €]]+Verokompensaatiot[[#This Row],[Veromenetysten korvaus 2024]]+Verokompensaatiot[[#This Row],[Veromenetysten korvaus 2025]]+Verokompensaatiot[[#This Row],[Veromenetysten korvaus 2026]]</f>
        <v>336664.42926293507</v>
      </c>
    </row>
    <row r="152" spans="1:7" x14ac:dyDescent="0.25">
      <c r="A152" s="32">
        <v>491</v>
      </c>
      <c r="B152" s="13" t="s">
        <v>159</v>
      </c>
      <c r="C152" s="164">
        <v>8906554.4027713686</v>
      </c>
      <c r="D152" s="164">
        <v>-15286.821555205614</v>
      </c>
      <c r="E152" s="164">
        <v>-3998681.7002441706</v>
      </c>
      <c r="F152" s="164">
        <v>437930.00264309527</v>
      </c>
      <c r="G152" s="300">
        <f>Verokompensaatiot[[#This Row],[Korvaukset vuosilta 2010-2023, €]]+Verokompensaatiot[[#This Row],[Veromenetysten korvaus 2024]]+Verokompensaatiot[[#This Row],[Veromenetysten korvaus 2025]]+Verokompensaatiot[[#This Row],[Veromenetysten korvaus 2026]]</f>
        <v>5330515.8836150886</v>
      </c>
    </row>
    <row r="153" spans="1:7" x14ac:dyDescent="0.25">
      <c r="A153" s="32">
        <v>494</v>
      </c>
      <c r="B153" s="13" t="s">
        <v>160</v>
      </c>
      <c r="C153" s="164">
        <v>1357802.8644019193</v>
      </c>
      <c r="D153" s="164">
        <v>-20430.883487994804</v>
      </c>
      <c r="E153" s="164">
        <v>-707997.39265696541</v>
      </c>
      <c r="F153" s="164">
        <v>63485.79372750214</v>
      </c>
      <c r="G153" s="300">
        <f>Verokompensaatiot[[#This Row],[Korvaukset vuosilta 2010-2023, €]]+Verokompensaatiot[[#This Row],[Veromenetysten korvaus 2024]]+Verokompensaatiot[[#This Row],[Veromenetysten korvaus 2025]]+Verokompensaatiot[[#This Row],[Veromenetysten korvaus 2026]]</f>
        <v>692860.38198446122</v>
      </c>
    </row>
    <row r="154" spans="1:7" x14ac:dyDescent="0.25">
      <c r="A154" s="32">
        <v>495</v>
      </c>
      <c r="B154" s="13" t="s">
        <v>161</v>
      </c>
      <c r="C154" s="164">
        <v>332971.06142243801</v>
      </c>
      <c r="D154" s="164">
        <v>-4686.876623035384</v>
      </c>
      <c r="E154" s="164">
        <v>-105882.81139895099</v>
      </c>
      <c r="F154" s="164">
        <v>16811.151291024606</v>
      </c>
      <c r="G154" s="300">
        <f>Verokompensaatiot[[#This Row],[Korvaukset vuosilta 2010-2023, €]]+Verokompensaatiot[[#This Row],[Veromenetysten korvaus 2024]]+Verokompensaatiot[[#This Row],[Veromenetysten korvaus 2025]]+Verokompensaatiot[[#This Row],[Veromenetysten korvaus 2026]]</f>
        <v>239212.52469147622</v>
      </c>
    </row>
    <row r="155" spans="1:7" x14ac:dyDescent="0.25">
      <c r="A155" s="32">
        <v>498</v>
      </c>
      <c r="B155" s="13" t="s">
        <v>162</v>
      </c>
      <c r="C155" s="164">
        <v>444350.04603458964</v>
      </c>
      <c r="D155" s="164">
        <v>-4769.4856205083097</v>
      </c>
      <c r="E155" s="164">
        <v>-174972.79205918344</v>
      </c>
      <c r="F155" s="164">
        <v>19471.013365448296</v>
      </c>
      <c r="G155" s="300">
        <f>Verokompensaatiot[[#This Row],[Korvaukset vuosilta 2010-2023, €]]+Verokompensaatiot[[#This Row],[Veromenetysten korvaus 2024]]+Verokompensaatiot[[#This Row],[Veromenetysten korvaus 2025]]+Verokompensaatiot[[#This Row],[Veromenetysten korvaus 2026]]</f>
        <v>284078.78172034613</v>
      </c>
    </row>
    <row r="156" spans="1:7" x14ac:dyDescent="0.25">
      <c r="A156" s="32">
        <v>499</v>
      </c>
      <c r="B156" s="13" t="s">
        <v>163</v>
      </c>
      <c r="C156" s="164">
        <v>2855979.3655998912</v>
      </c>
      <c r="D156" s="164">
        <v>-31875.361735449093</v>
      </c>
      <c r="E156" s="164">
        <v>-1522312.561195516</v>
      </c>
      <c r="F156" s="164">
        <v>105558.25503526221</v>
      </c>
      <c r="G156" s="300">
        <f>Verokompensaatiot[[#This Row],[Korvaukset vuosilta 2010-2023, €]]+Verokompensaatiot[[#This Row],[Veromenetysten korvaus 2024]]+Verokompensaatiot[[#This Row],[Veromenetysten korvaus 2025]]+Verokompensaatiot[[#This Row],[Veromenetysten korvaus 2026]]</f>
        <v>1407349.6977041881</v>
      </c>
    </row>
    <row r="157" spans="1:7" x14ac:dyDescent="0.25">
      <c r="A157" s="32">
        <v>500</v>
      </c>
      <c r="B157" s="13" t="s">
        <v>164</v>
      </c>
      <c r="C157" s="164">
        <v>1064618.4075359539</v>
      </c>
      <c r="D157" s="164">
        <v>-31843.846745599138</v>
      </c>
      <c r="E157" s="164">
        <v>-625833.20827674621</v>
      </c>
      <c r="F157" s="164">
        <v>21554.144250269281</v>
      </c>
      <c r="G157" s="300">
        <f>Verokompensaatiot[[#This Row],[Korvaukset vuosilta 2010-2023, €]]+Verokompensaatiot[[#This Row],[Veromenetysten korvaus 2024]]+Verokompensaatiot[[#This Row],[Veromenetysten korvaus 2025]]+Verokompensaatiot[[#This Row],[Veromenetysten korvaus 2026]]</f>
        <v>428495.4967638778</v>
      </c>
    </row>
    <row r="158" spans="1:7" x14ac:dyDescent="0.25">
      <c r="A158" s="32">
        <v>503</v>
      </c>
      <c r="B158" s="13" t="s">
        <v>165</v>
      </c>
      <c r="C158" s="164">
        <v>1432956.3497235579</v>
      </c>
      <c r="D158" s="164">
        <v>-44648.210936948133</v>
      </c>
      <c r="E158" s="164">
        <v>-547506.59544281429</v>
      </c>
      <c r="F158" s="164">
        <v>59758.651737655789</v>
      </c>
      <c r="G158" s="300">
        <f>Verokompensaatiot[[#This Row],[Korvaukset vuosilta 2010-2023, €]]+Verokompensaatiot[[#This Row],[Veromenetysten korvaus 2024]]+Verokompensaatiot[[#This Row],[Veromenetysten korvaus 2025]]+Verokompensaatiot[[#This Row],[Veromenetysten korvaus 2026]]</f>
        <v>900560.19508145121</v>
      </c>
    </row>
    <row r="159" spans="1:7" x14ac:dyDescent="0.25">
      <c r="A159" s="32">
        <v>504</v>
      </c>
      <c r="B159" s="13" t="s">
        <v>166</v>
      </c>
      <c r="C159" s="164">
        <v>394743.52792224649</v>
      </c>
      <c r="D159" s="164">
        <v>-12790.221832791169</v>
      </c>
      <c r="E159" s="164">
        <v>-126190.22056856447</v>
      </c>
      <c r="F159" s="164">
        <v>17978.238019964614</v>
      </c>
      <c r="G159" s="300">
        <f>Verokompensaatiot[[#This Row],[Korvaukset vuosilta 2010-2023, €]]+Verokompensaatiot[[#This Row],[Veromenetysten korvaus 2024]]+Verokompensaatiot[[#This Row],[Veromenetysten korvaus 2025]]+Verokompensaatiot[[#This Row],[Veromenetysten korvaus 2026]]</f>
        <v>273741.32354085543</v>
      </c>
    </row>
    <row r="160" spans="1:7" x14ac:dyDescent="0.25">
      <c r="A160" s="32">
        <v>505</v>
      </c>
      <c r="B160" s="13" t="s">
        <v>167</v>
      </c>
      <c r="C160" s="164">
        <v>3199902.0564645678</v>
      </c>
      <c r="D160" s="164">
        <v>-122787.08451824253</v>
      </c>
      <c r="E160" s="164">
        <v>-1443683.7517466573</v>
      </c>
      <c r="F160" s="164">
        <v>89882.670869586509</v>
      </c>
      <c r="G160" s="300">
        <f>Verokompensaatiot[[#This Row],[Korvaukset vuosilta 2010-2023, €]]+Verokompensaatiot[[#This Row],[Veromenetysten korvaus 2024]]+Verokompensaatiot[[#This Row],[Veromenetysten korvaus 2025]]+Verokompensaatiot[[#This Row],[Veromenetysten korvaus 2026]]</f>
        <v>1723313.8910692544</v>
      </c>
    </row>
    <row r="161" spans="1:7" x14ac:dyDescent="0.25">
      <c r="A161" s="32">
        <v>507</v>
      </c>
      <c r="B161" s="13" t="s">
        <v>168</v>
      </c>
      <c r="C161" s="164">
        <v>1498470.0555959286</v>
      </c>
      <c r="D161" s="164">
        <v>-11787.65540520819</v>
      </c>
      <c r="E161" s="164">
        <v>-424973.87480483355</v>
      </c>
      <c r="F161" s="164">
        <v>70813.428560836473</v>
      </c>
      <c r="G161" s="300">
        <f>Verokompensaatiot[[#This Row],[Korvaukset vuosilta 2010-2023, €]]+Verokompensaatiot[[#This Row],[Veromenetysten korvaus 2024]]+Verokompensaatiot[[#This Row],[Veromenetysten korvaus 2025]]+Verokompensaatiot[[#This Row],[Veromenetysten korvaus 2026]]</f>
        <v>1132521.9539467234</v>
      </c>
    </row>
    <row r="162" spans="1:7" x14ac:dyDescent="0.25">
      <c r="A162" s="32">
        <v>508</v>
      </c>
      <c r="B162" s="13" t="s">
        <v>169</v>
      </c>
      <c r="C162" s="164">
        <v>1678386.8842173759</v>
      </c>
      <c r="D162" s="164">
        <v>-16030.781562754757</v>
      </c>
      <c r="E162" s="164">
        <v>-732378.85666561977</v>
      </c>
      <c r="F162" s="164">
        <v>89852.031314355903</v>
      </c>
      <c r="G162" s="300">
        <f>Verokompensaatiot[[#This Row],[Korvaukset vuosilta 2010-2023, €]]+Verokompensaatiot[[#This Row],[Veromenetysten korvaus 2024]]+Verokompensaatiot[[#This Row],[Veromenetysten korvaus 2025]]+Verokompensaatiot[[#This Row],[Veromenetysten korvaus 2026]]</f>
        <v>1019829.2773033574</v>
      </c>
    </row>
    <row r="163" spans="1:7" x14ac:dyDescent="0.25">
      <c r="A163" s="32">
        <v>529</v>
      </c>
      <c r="B163" s="13" t="s">
        <v>170</v>
      </c>
      <c r="C163" s="164">
        <v>2330134.0337805543</v>
      </c>
      <c r="D163" s="164">
        <v>-28491.15669390139</v>
      </c>
      <c r="E163" s="164">
        <v>-939790.9017722446</v>
      </c>
      <c r="F163" s="164">
        <v>38919.44934558071</v>
      </c>
      <c r="G163" s="300">
        <f>Verokompensaatiot[[#This Row],[Korvaukset vuosilta 2010-2023, €]]+Verokompensaatiot[[#This Row],[Veromenetysten korvaus 2024]]+Verokompensaatiot[[#This Row],[Veromenetysten korvaus 2025]]+Verokompensaatiot[[#This Row],[Veromenetysten korvaus 2026]]</f>
        <v>1400771.4246599891</v>
      </c>
    </row>
    <row r="164" spans="1:7" x14ac:dyDescent="0.25">
      <c r="A164" s="32">
        <v>531</v>
      </c>
      <c r="B164" s="13" t="s">
        <v>171</v>
      </c>
      <c r="C164" s="164">
        <v>894507.61685186625</v>
      </c>
      <c r="D164" s="164">
        <v>-15378.816319427751</v>
      </c>
      <c r="E164" s="164">
        <v>-388632.11511554802</v>
      </c>
      <c r="F164" s="164">
        <v>42719.593713195631</v>
      </c>
      <c r="G164" s="300">
        <f>Verokompensaatiot[[#This Row],[Korvaukset vuosilta 2010-2023, €]]+Verokompensaatiot[[#This Row],[Veromenetysten korvaus 2024]]+Verokompensaatiot[[#This Row],[Veromenetysten korvaus 2025]]+Verokompensaatiot[[#This Row],[Veromenetysten korvaus 2026]]</f>
        <v>533216.27913008607</v>
      </c>
    </row>
    <row r="165" spans="1:7" x14ac:dyDescent="0.25">
      <c r="A165" s="32">
        <v>535</v>
      </c>
      <c r="B165" s="13" t="s">
        <v>172</v>
      </c>
      <c r="C165" s="164">
        <v>1996875.6162195159</v>
      </c>
      <c r="D165" s="164">
        <v>18.435731047280569</v>
      </c>
      <c r="E165" s="164">
        <v>-856532.29024200176</v>
      </c>
      <c r="F165" s="164">
        <v>97428.027089031209</v>
      </c>
      <c r="G165" s="300">
        <f>Verokompensaatiot[[#This Row],[Korvaukset vuosilta 2010-2023, €]]+Verokompensaatiot[[#This Row],[Veromenetysten korvaus 2024]]+Verokompensaatiot[[#This Row],[Veromenetysten korvaus 2025]]+Verokompensaatiot[[#This Row],[Veromenetysten korvaus 2026]]</f>
        <v>1237789.7887975925</v>
      </c>
    </row>
    <row r="166" spans="1:7" x14ac:dyDescent="0.25">
      <c r="A166" s="32">
        <v>536</v>
      </c>
      <c r="B166" s="13" t="s">
        <v>173</v>
      </c>
      <c r="C166" s="164">
        <v>4319910.8290714007</v>
      </c>
      <c r="D166" s="164">
        <v>-76116.852190959442</v>
      </c>
      <c r="E166" s="164">
        <v>-2645048.9591909805</v>
      </c>
      <c r="F166" s="164">
        <v>159406.9666346648</v>
      </c>
      <c r="G166" s="300">
        <f>Verokompensaatiot[[#This Row],[Korvaukset vuosilta 2010-2023, €]]+Verokompensaatiot[[#This Row],[Veromenetysten korvaus 2024]]+Verokompensaatiot[[#This Row],[Veromenetysten korvaus 2025]]+Verokompensaatiot[[#This Row],[Veromenetysten korvaus 2026]]</f>
        <v>1758151.9843241256</v>
      </c>
    </row>
    <row r="167" spans="1:7" x14ac:dyDescent="0.25">
      <c r="A167" s="32">
        <v>538</v>
      </c>
      <c r="B167" s="13" t="s">
        <v>174</v>
      </c>
      <c r="C167" s="164">
        <v>803528.66794922063</v>
      </c>
      <c r="D167" s="164">
        <v>-25039.86487755222</v>
      </c>
      <c r="E167" s="164">
        <v>-395326.41037003591</v>
      </c>
      <c r="F167" s="164">
        <v>28305.6746736108</v>
      </c>
      <c r="G167" s="300">
        <f>Verokompensaatiot[[#This Row],[Korvaukset vuosilta 2010-2023, €]]+Verokompensaatiot[[#This Row],[Veromenetysten korvaus 2024]]+Verokompensaatiot[[#This Row],[Veromenetysten korvaus 2025]]+Verokompensaatiot[[#This Row],[Veromenetysten korvaus 2026]]</f>
        <v>411468.06737524323</v>
      </c>
    </row>
    <row r="168" spans="1:7" x14ac:dyDescent="0.25">
      <c r="A168" s="32">
        <v>541</v>
      </c>
      <c r="B168" s="13" t="s">
        <v>175</v>
      </c>
      <c r="C168" s="164">
        <v>2019208.9214752344</v>
      </c>
      <c r="D168" s="164">
        <v>11408.968739092546</v>
      </c>
      <c r="E168" s="164">
        <v>-627410.37066907773</v>
      </c>
      <c r="F168" s="164">
        <v>97472.55616979122</v>
      </c>
      <c r="G168" s="300">
        <f>Verokompensaatiot[[#This Row],[Korvaukset vuosilta 2010-2023, €]]+Verokompensaatiot[[#This Row],[Veromenetysten korvaus 2024]]+Verokompensaatiot[[#This Row],[Veromenetysten korvaus 2025]]+Verokompensaatiot[[#This Row],[Veromenetysten korvaus 2026]]</f>
        <v>1500680.0757150403</v>
      </c>
    </row>
    <row r="169" spans="1:7" x14ac:dyDescent="0.25">
      <c r="A169" s="32">
        <v>543</v>
      </c>
      <c r="B169" s="13" t="s">
        <v>176</v>
      </c>
      <c r="C169" s="164">
        <v>5312251.0396160055</v>
      </c>
      <c r="D169" s="164">
        <v>-168028.78775858571</v>
      </c>
      <c r="E169" s="164">
        <v>-2696884.2926662527</v>
      </c>
      <c r="F169" s="164">
        <v>34626.929678641107</v>
      </c>
      <c r="G169" s="300">
        <f>Verokompensaatiot[[#This Row],[Korvaukset vuosilta 2010-2023, €]]+Verokompensaatiot[[#This Row],[Veromenetysten korvaus 2024]]+Verokompensaatiot[[#This Row],[Veromenetysten korvaus 2025]]+Verokompensaatiot[[#This Row],[Veromenetysten korvaus 2026]]</f>
        <v>2481964.8888698081</v>
      </c>
    </row>
    <row r="170" spans="1:7" x14ac:dyDescent="0.25">
      <c r="A170" s="32">
        <v>545</v>
      </c>
      <c r="B170" s="13" t="s">
        <v>177</v>
      </c>
      <c r="C170" s="164">
        <v>2169459.5671574911</v>
      </c>
      <c r="D170" s="164">
        <v>3930.8259780094231</v>
      </c>
      <c r="E170" s="164">
        <v>-507995.61807509523</v>
      </c>
      <c r="F170" s="164">
        <v>99326.441545153619</v>
      </c>
      <c r="G170" s="300">
        <f>Verokompensaatiot[[#This Row],[Korvaukset vuosilta 2010-2023, €]]+Verokompensaatiot[[#This Row],[Veromenetysten korvaus 2024]]+Verokompensaatiot[[#This Row],[Veromenetysten korvaus 2025]]+Verokompensaatiot[[#This Row],[Veromenetysten korvaus 2026]]</f>
        <v>1764721.216605559</v>
      </c>
    </row>
    <row r="171" spans="1:7" x14ac:dyDescent="0.25">
      <c r="A171" s="32">
        <v>560</v>
      </c>
      <c r="B171" s="13" t="s">
        <v>178</v>
      </c>
      <c r="C171" s="164">
        <v>2807763.6069482872</v>
      </c>
      <c r="D171" s="164">
        <v>-55272.018292399785</v>
      </c>
      <c r="E171" s="164">
        <v>-1016837.2262676858</v>
      </c>
      <c r="F171" s="164">
        <v>112407.08673486658</v>
      </c>
      <c r="G171" s="300">
        <f>Verokompensaatiot[[#This Row],[Korvaukset vuosilta 2010-2023, €]]+Verokompensaatiot[[#This Row],[Veromenetysten korvaus 2024]]+Verokompensaatiot[[#This Row],[Veromenetysten korvaus 2025]]+Verokompensaatiot[[#This Row],[Veromenetysten korvaus 2026]]</f>
        <v>1848061.4491230685</v>
      </c>
    </row>
    <row r="172" spans="1:7" x14ac:dyDescent="0.25">
      <c r="A172" s="32">
        <v>561</v>
      </c>
      <c r="B172" s="13" t="s">
        <v>179</v>
      </c>
      <c r="C172" s="164">
        <v>342227.01655398041</v>
      </c>
      <c r="D172" s="164">
        <v>-2142.8697999763526</v>
      </c>
      <c r="E172" s="164">
        <v>-75319.590254943454</v>
      </c>
      <c r="F172" s="164">
        <v>13006.708465259459</v>
      </c>
      <c r="G172" s="300">
        <f>Verokompensaatiot[[#This Row],[Korvaukset vuosilta 2010-2023, €]]+Verokompensaatiot[[#This Row],[Veromenetysten korvaus 2024]]+Verokompensaatiot[[#This Row],[Veromenetysten korvaus 2025]]+Verokompensaatiot[[#This Row],[Veromenetysten korvaus 2026]]</f>
        <v>277771.26496432006</v>
      </c>
    </row>
    <row r="173" spans="1:7" x14ac:dyDescent="0.25">
      <c r="A173" s="32">
        <v>562</v>
      </c>
      <c r="B173" s="13" t="s">
        <v>180</v>
      </c>
      <c r="C173" s="164">
        <v>1707001.9478384415</v>
      </c>
      <c r="D173" s="164">
        <v>-48276.357160384076</v>
      </c>
      <c r="E173" s="164">
        <v>-670850.12030170404</v>
      </c>
      <c r="F173" s="164">
        <v>80574.386437265654</v>
      </c>
      <c r="G173" s="300">
        <f>Verokompensaatiot[[#This Row],[Korvaukset vuosilta 2010-2023, €]]+Verokompensaatiot[[#This Row],[Veromenetysten korvaus 2024]]+Verokompensaatiot[[#This Row],[Veromenetysten korvaus 2025]]+Verokompensaatiot[[#This Row],[Veromenetysten korvaus 2026]]</f>
        <v>1068449.8568136189</v>
      </c>
    </row>
    <row r="174" spans="1:7" x14ac:dyDescent="0.25">
      <c r="A174" s="32">
        <v>563</v>
      </c>
      <c r="B174" s="13" t="s">
        <v>181</v>
      </c>
      <c r="C174" s="164">
        <v>1307424.8951470982</v>
      </c>
      <c r="D174" s="164">
        <v>-10251.256780378637</v>
      </c>
      <c r="E174" s="164">
        <v>-576937.4976678841</v>
      </c>
      <c r="F174" s="164">
        <v>64866.470274342821</v>
      </c>
      <c r="G174" s="300">
        <f>Verokompensaatiot[[#This Row],[Korvaukset vuosilta 2010-2023, €]]+Verokompensaatiot[[#This Row],[Veromenetysten korvaus 2024]]+Verokompensaatiot[[#This Row],[Veromenetysten korvaus 2025]]+Verokompensaatiot[[#This Row],[Veromenetysten korvaus 2026]]</f>
        <v>785102.61097317841</v>
      </c>
    </row>
    <row r="175" spans="1:7" x14ac:dyDescent="0.25">
      <c r="A175" s="32">
        <v>564</v>
      </c>
      <c r="B175" s="13" t="s">
        <v>182</v>
      </c>
      <c r="C175" s="164">
        <v>29128493.766056716</v>
      </c>
      <c r="D175" s="164">
        <v>270795.43636430189</v>
      </c>
      <c r="E175" s="164">
        <v>-11225256.031306293</v>
      </c>
      <c r="F175" s="164">
        <v>1113160.3573183073</v>
      </c>
      <c r="G175" s="300">
        <f>Verokompensaatiot[[#This Row],[Korvaukset vuosilta 2010-2023, €]]+Verokompensaatiot[[#This Row],[Veromenetysten korvaus 2024]]+Verokompensaatiot[[#This Row],[Veromenetysten korvaus 2025]]+Verokompensaatiot[[#This Row],[Veromenetysten korvaus 2026]]</f>
        <v>19287193.528433032</v>
      </c>
    </row>
    <row r="176" spans="1:7" x14ac:dyDescent="0.25">
      <c r="A176" s="32">
        <v>576</v>
      </c>
      <c r="B176" s="13" t="s">
        <v>183</v>
      </c>
      <c r="C176" s="164">
        <v>626308.25840280904</v>
      </c>
      <c r="D176" s="164">
        <v>-10515.611798564159</v>
      </c>
      <c r="E176" s="164">
        <v>-152134.35488930315</v>
      </c>
      <c r="F176" s="164">
        <v>29375.307700701458</v>
      </c>
      <c r="G176" s="300">
        <f>Verokompensaatiot[[#This Row],[Korvaukset vuosilta 2010-2023, €]]+Verokompensaatiot[[#This Row],[Veromenetysten korvaus 2024]]+Verokompensaatiot[[#This Row],[Veromenetysten korvaus 2025]]+Verokompensaatiot[[#This Row],[Veromenetysten korvaus 2026]]</f>
        <v>493033.59941564314</v>
      </c>
    </row>
    <row r="177" spans="1:7" x14ac:dyDescent="0.25">
      <c r="A177" s="32">
        <v>577</v>
      </c>
      <c r="B177" s="13" t="s">
        <v>184</v>
      </c>
      <c r="C177" s="164">
        <v>1619753.7953696446</v>
      </c>
      <c r="D177" s="164">
        <v>-46012.36310920972</v>
      </c>
      <c r="E177" s="164">
        <v>-803717.37261302478</v>
      </c>
      <c r="F177" s="164">
        <v>48832.442197846627</v>
      </c>
      <c r="G177" s="300">
        <f>Verokompensaatiot[[#This Row],[Korvaukset vuosilta 2010-2023, €]]+Verokompensaatiot[[#This Row],[Veromenetysten korvaus 2024]]+Verokompensaatiot[[#This Row],[Veromenetysten korvaus 2025]]+Verokompensaatiot[[#This Row],[Veromenetysten korvaus 2026]]</f>
        <v>818856.50184525666</v>
      </c>
    </row>
    <row r="178" spans="1:7" x14ac:dyDescent="0.25">
      <c r="A178" s="32">
        <v>578</v>
      </c>
      <c r="B178" s="13" t="s">
        <v>185</v>
      </c>
      <c r="C178" s="164">
        <v>676025.78812674666</v>
      </c>
      <c r="D178" s="164">
        <v>-11829.880050511338</v>
      </c>
      <c r="E178" s="164">
        <v>-215720.3322184791</v>
      </c>
      <c r="F178" s="164">
        <v>34008.667547973637</v>
      </c>
      <c r="G178" s="300">
        <f>Verokompensaatiot[[#This Row],[Korvaukset vuosilta 2010-2023, €]]+Verokompensaatiot[[#This Row],[Veromenetysten korvaus 2024]]+Verokompensaatiot[[#This Row],[Veromenetysten korvaus 2025]]+Verokompensaatiot[[#This Row],[Veromenetysten korvaus 2026]]</f>
        <v>482484.24340572982</v>
      </c>
    </row>
    <row r="179" spans="1:7" x14ac:dyDescent="0.25">
      <c r="A179" s="32">
        <v>580</v>
      </c>
      <c r="B179" s="13" t="s">
        <v>186</v>
      </c>
      <c r="C179" s="164">
        <v>1033549.7310828343</v>
      </c>
      <c r="D179" s="164">
        <v>-8083.8061279057129</v>
      </c>
      <c r="E179" s="164">
        <v>-299758.23489133362</v>
      </c>
      <c r="F179" s="164">
        <v>50282.299897573248</v>
      </c>
      <c r="G179" s="300">
        <f>Verokompensaatiot[[#This Row],[Korvaukset vuosilta 2010-2023, €]]+Verokompensaatiot[[#This Row],[Veromenetysten korvaus 2024]]+Verokompensaatiot[[#This Row],[Veromenetysten korvaus 2025]]+Verokompensaatiot[[#This Row],[Veromenetysten korvaus 2026]]</f>
        <v>775989.98996116826</v>
      </c>
    </row>
    <row r="180" spans="1:7" x14ac:dyDescent="0.25">
      <c r="A180" s="32">
        <v>581</v>
      </c>
      <c r="B180" s="13" t="s">
        <v>187</v>
      </c>
      <c r="C180" s="164">
        <v>1238202.8315967713</v>
      </c>
      <c r="D180" s="164">
        <v>-13725.337588587807</v>
      </c>
      <c r="E180" s="164">
        <v>-479740.29109469714</v>
      </c>
      <c r="F180" s="164">
        <v>62654.772716433559</v>
      </c>
      <c r="G180" s="300">
        <f>Verokompensaatiot[[#This Row],[Korvaukset vuosilta 2010-2023, €]]+Verokompensaatiot[[#This Row],[Veromenetysten korvaus 2024]]+Verokompensaatiot[[#This Row],[Veromenetysten korvaus 2025]]+Verokompensaatiot[[#This Row],[Veromenetysten korvaus 2026]]</f>
        <v>807391.97562991991</v>
      </c>
    </row>
    <row r="181" spans="1:7" x14ac:dyDescent="0.25">
      <c r="A181" s="32">
        <v>583</v>
      </c>
      <c r="B181" s="13" t="s">
        <v>188</v>
      </c>
      <c r="C181" s="164">
        <v>191959.12275273213</v>
      </c>
      <c r="D181" s="164">
        <v>-441.03565210003239</v>
      </c>
      <c r="E181" s="164">
        <v>-76649.116688175665</v>
      </c>
      <c r="F181" s="164">
        <v>9812.7183003329174</v>
      </c>
      <c r="G181" s="300">
        <f>Verokompensaatiot[[#This Row],[Korvaukset vuosilta 2010-2023, €]]+Verokompensaatiot[[#This Row],[Veromenetysten korvaus 2024]]+Verokompensaatiot[[#This Row],[Veromenetysten korvaus 2025]]+Verokompensaatiot[[#This Row],[Veromenetysten korvaus 2026]]</f>
        <v>124681.68871278936</v>
      </c>
    </row>
    <row r="182" spans="1:7" x14ac:dyDescent="0.25">
      <c r="A182" s="32">
        <v>584</v>
      </c>
      <c r="B182" s="13" t="s">
        <v>189</v>
      </c>
      <c r="C182" s="164">
        <v>544264.87358014286</v>
      </c>
      <c r="D182" s="164">
        <v>3381.729380000952</v>
      </c>
      <c r="E182" s="164">
        <v>-175756.72388556966</v>
      </c>
      <c r="F182" s="164">
        <v>24103.38690373276</v>
      </c>
      <c r="G182" s="300">
        <f>Verokompensaatiot[[#This Row],[Korvaukset vuosilta 2010-2023, €]]+Verokompensaatiot[[#This Row],[Veromenetysten korvaus 2024]]+Verokompensaatiot[[#This Row],[Veromenetysten korvaus 2025]]+Verokompensaatiot[[#This Row],[Veromenetysten korvaus 2026]]</f>
        <v>395993.26597830694</v>
      </c>
    </row>
    <row r="183" spans="1:7" x14ac:dyDescent="0.25">
      <c r="A183" s="32">
        <v>592</v>
      </c>
      <c r="B183" s="13" t="s">
        <v>190</v>
      </c>
      <c r="C183" s="164">
        <v>694864.69179638941</v>
      </c>
      <c r="D183" s="164">
        <v>-21109.301594785644</v>
      </c>
      <c r="E183" s="164">
        <v>-298740.50773450249</v>
      </c>
      <c r="F183" s="164">
        <v>31312.529865957677</v>
      </c>
      <c r="G183" s="300">
        <f>Verokompensaatiot[[#This Row],[Korvaukset vuosilta 2010-2023, €]]+Verokompensaatiot[[#This Row],[Veromenetysten korvaus 2024]]+Verokompensaatiot[[#This Row],[Veromenetysten korvaus 2025]]+Verokompensaatiot[[#This Row],[Veromenetysten korvaus 2026]]</f>
        <v>406327.41233305895</v>
      </c>
    </row>
    <row r="184" spans="1:7" x14ac:dyDescent="0.25">
      <c r="A184" s="32">
        <v>593</v>
      </c>
      <c r="B184" s="13" t="s">
        <v>191</v>
      </c>
      <c r="C184" s="164">
        <v>3330180.2490723021</v>
      </c>
      <c r="D184" s="164">
        <v>-7996.8048801974837</v>
      </c>
      <c r="E184" s="164">
        <v>-1277358.2407457337</v>
      </c>
      <c r="F184" s="164">
        <v>169135.99320905923</v>
      </c>
      <c r="G184" s="300">
        <f>Verokompensaatiot[[#This Row],[Korvaukset vuosilta 2010-2023, €]]+Verokompensaatiot[[#This Row],[Veromenetysten korvaus 2024]]+Verokompensaatiot[[#This Row],[Veromenetysten korvaus 2025]]+Verokompensaatiot[[#This Row],[Veromenetysten korvaus 2026]]</f>
        <v>2213961.1966554299</v>
      </c>
    </row>
    <row r="185" spans="1:7" x14ac:dyDescent="0.25">
      <c r="A185" s="32">
        <v>595</v>
      </c>
      <c r="B185" s="13" t="s">
        <v>192</v>
      </c>
      <c r="C185" s="164">
        <v>972282.43669580948</v>
      </c>
      <c r="D185" s="164">
        <v>-6780.1428213591535</v>
      </c>
      <c r="E185" s="164">
        <v>-219232.39687835469</v>
      </c>
      <c r="F185" s="164">
        <v>50456.720209414045</v>
      </c>
      <c r="G185" s="300">
        <f>Verokompensaatiot[[#This Row],[Korvaukset vuosilta 2010-2023, €]]+Verokompensaatiot[[#This Row],[Veromenetysten korvaus 2024]]+Verokompensaatiot[[#This Row],[Veromenetysten korvaus 2025]]+Verokompensaatiot[[#This Row],[Veromenetysten korvaus 2026]]</f>
        <v>796726.61720550968</v>
      </c>
    </row>
    <row r="186" spans="1:7" x14ac:dyDescent="0.25">
      <c r="A186" s="32">
        <v>598</v>
      </c>
      <c r="B186" s="13" t="s">
        <v>193</v>
      </c>
      <c r="C186" s="164">
        <v>3057466.6288290229</v>
      </c>
      <c r="D186" s="164">
        <v>18968.423896229855</v>
      </c>
      <c r="E186" s="164">
        <v>-1441341.3839051221</v>
      </c>
      <c r="F186" s="164">
        <v>140838.15804629453</v>
      </c>
      <c r="G186" s="300">
        <f>Verokompensaatiot[[#This Row],[Korvaukset vuosilta 2010-2023, €]]+Verokompensaatiot[[#This Row],[Veromenetysten korvaus 2024]]+Verokompensaatiot[[#This Row],[Veromenetysten korvaus 2025]]+Verokompensaatiot[[#This Row],[Veromenetysten korvaus 2026]]</f>
        <v>1775931.8268664251</v>
      </c>
    </row>
    <row r="187" spans="1:7" x14ac:dyDescent="0.25">
      <c r="A187" s="32">
        <v>599</v>
      </c>
      <c r="B187" s="13" t="s">
        <v>194</v>
      </c>
      <c r="C187" s="164">
        <v>2039832.4276491953</v>
      </c>
      <c r="D187" s="164">
        <v>763.41020902849777</v>
      </c>
      <c r="E187" s="164">
        <v>-894970.76060114545</v>
      </c>
      <c r="F187" s="164">
        <v>91145.613334652764</v>
      </c>
      <c r="G187" s="300">
        <f>Verokompensaatiot[[#This Row],[Korvaukset vuosilta 2010-2023, €]]+Verokompensaatiot[[#This Row],[Veromenetysten korvaus 2024]]+Verokompensaatiot[[#This Row],[Veromenetysten korvaus 2025]]+Verokompensaatiot[[#This Row],[Veromenetysten korvaus 2026]]</f>
        <v>1236770.6905917311</v>
      </c>
    </row>
    <row r="188" spans="1:7" x14ac:dyDescent="0.25">
      <c r="A188" s="32">
        <v>601</v>
      </c>
      <c r="B188" s="13" t="s">
        <v>195</v>
      </c>
      <c r="C188" s="164">
        <v>858001.98963607987</v>
      </c>
      <c r="D188" s="164">
        <v>-147.54206033757691</v>
      </c>
      <c r="E188" s="164">
        <v>-243805.40976550116</v>
      </c>
      <c r="F188" s="164">
        <v>42201.129993855066</v>
      </c>
      <c r="G188" s="300">
        <f>Verokompensaatiot[[#This Row],[Korvaukset vuosilta 2010-2023, €]]+Verokompensaatiot[[#This Row],[Veromenetysten korvaus 2024]]+Verokompensaatiot[[#This Row],[Veromenetysten korvaus 2025]]+Verokompensaatiot[[#This Row],[Veromenetysten korvaus 2026]]</f>
        <v>656250.16780409613</v>
      </c>
    </row>
    <row r="189" spans="1:7" x14ac:dyDescent="0.25">
      <c r="A189" s="32">
        <v>604</v>
      </c>
      <c r="B189" s="13" t="s">
        <v>196</v>
      </c>
      <c r="C189" s="164">
        <v>2135859.3612966966</v>
      </c>
      <c r="D189" s="164">
        <v>-16198.816704595545</v>
      </c>
      <c r="E189" s="164">
        <v>-1367197.5450973599</v>
      </c>
      <c r="F189" s="164">
        <v>27553.291200726751</v>
      </c>
      <c r="G189" s="300">
        <f>Verokompensaatiot[[#This Row],[Korvaukset vuosilta 2010-2023, €]]+Verokompensaatiot[[#This Row],[Veromenetysten korvaus 2024]]+Verokompensaatiot[[#This Row],[Veromenetysten korvaus 2025]]+Verokompensaatiot[[#This Row],[Veromenetysten korvaus 2026]]</f>
        <v>780016.29069546796</v>
      </c>
    </row>
    <row r="190" spans="1:7" x14ac:dyDescent="0.25">
      <c r="A190" s="32">
        <v>607</v>
      </c>
      <c r="B190" s="13" t="s">
        <v>197</v>
      </c>
      <c r="C190" s="164">
        <v>938647.58690160885</v>
      </c>
      <c r="D190" s="164">
        <v>-5764.2108516378266</v>
      </c>
      <c r="E190" s="164">
        <v>-255956.46639578592</v>
      </c>
      <c r="F190" s="164">
        <v>41628.955267374651</v>
      </c>
      <c r="G190" s="300">
        <f>Verokompensaatiot[[#This Row],[Korvaukset vuosilta 2010-2023, €]]+Verokompensaatiot[[#This Row],[Veromenetysten korvaus 2024]]+Verokompensaatiot[[#This Row],[Veromenetysten korvaus 2025]]+Verokompensaatiot[[#This Row],[Veromenetysten korvaus 2026]]</f>
        <v>718555.8649215597</v>
      </c>
    </row>
    <row r="191" spans="1:7" x14ac:dyDescent="0.25">
      <c r="A191" s="32">
        <v>608</v>
      </c>
      <c r="B191" s="13" t="s">
        <v>198</v>
      </c>
      <c r="C191" s="164">
        <v>418388.12446064875</v>
      </c>
      <c r="D191" s="164">
        <v>-5103.6667095825051</v>
      </c>
      <c r="E191" s="164">
        <v>-191847.54161869531</v>
      </c>
      <c r="F191" s="164">
        <v>20199.289452310881</v>
      </c>
      <c r="G191" s="300">
        <f>Verokompensaatiot[[#This Row],[Korvaukset vuosilta 2010-2023, €]]+Verokompensaatiot[[#This Row],[Veromenetysten korvaus 2024]]+Verokompensaatiot[[#This Row],[Veromenetysten korvaus 2025]]+Verokompensaatiot[[#This Row],[Veromenetysten korvaus 2026]]</f>
        <v>241636.20558468183</v>
      </c>
    </row>
    <row r="192" spans="1:7" x14ac:dyDescent="0.25">
      <c r="A192" s="32">
        <v>609</v>
      </c>
      <c r="B192" s="13" t="s">
        <v>199</v>
      </c>
      <c r="C192" s="164">
        <v>13537031.482079029</v>
      </c>
      <c r="D192" s="164">
        <v>5330.3636550249103</v>
      </c>
      <c r="E192" s="164">
        <v>-5781676.0786911966</v>
      </c>
      <c r="F192" s="164">
        <v>627214.38303243916</v>
      </c>
      <c r="G192" s="300">
        <f>Verokompensaatiot[[#This Row],[Korvaukset vuosilta 2010-2023, €]]+Verokompensaatiot[[#This Row],[Veromenetysten korvaus 2024]]+Verokompensaatiot[[#This Row],[Veromenetysten korvaus 2025]]+Verokompensaatiot[[#This Row],[Veromenetysten korvaus 2026]]</f>
        <v>8387900.1500752969</v>
      </c>
    </row>
    <row r="193" spans="1:7" x14ac:dyDescent="0.25">
      <c r="A193" s="301">
        <v>611</v>
      </c>
      <c r="B193" s="13" t="s">
        <v>200</v>
      </c>
      <c r="C193" s="164">
        <v>758884.41692466103</v>
      </c>
      <c r="D193" s="164">
        <v>-39242.977017067096</v>
      </c>
      <c r="E193" s="164">
        <v>-320337.31431608251</v>
      </c>
      <c r="F193" s="164">
        <v>15277.677644258694</v>
      </c>
      <c r="G193" s="300">
        <f>Verokompensaatiot[[#This Row],[Korvaukset vuosilta 2010-2023, €]]+Verokompensaatiot[[#This Row],[Veromenetysten korvaus 2024]]+Verokompensaatiot[[#This Row],[Veromenetysten korvaus 2025]]+Verokompensaatiot[[#This Row],[Veromenetysten korvaus 2026]]</f>
        <v>414581.80323577009</v>
      </c>
    </row>
    <row r="194" spans="1:7" x14ac:dyDescent="0.25">
      <c r="A194" s="32">
        <v>614</v>
      </c>
      <c r="B194" s="13" t="s">
        <v>201</v>
      </c>
      <c r="C194" s="164">
        <v>765773.22457206785</v>
      </c>
      <c r="D194" s="164">
        <v>3227.7093184630639</v>
      </c>
      <c r="E194" s="164">
        <v>-195078.86518612946</v>
      </c>
      <c r="F194" s="164">
        <v>38702.673068361692</v>
      </c>
      <c r="G194" s="300">
        <f>Verokompensaatiot[[#This Row],[Korvaukset vuosilta 2010-2023, €]]+Verokompensaatiot[[#This Row],[Veromenetysten korvaus 2024]]+Verokompensaatiot[[#This Row],[Veromenetysten korvaus 2025]]+Verokompensaatiot[[#This Row],[Veromenetysten korvaus 2026]]</f>
        <v>612624.7417727632</v>
      </c>
    </row>
    <row r="195" spans="1:7" x14ac:dyDescent="0.25">
      <c r="A195" s="32">
        <v>615</v>
      </c>
      <c r="B195" s="13" t="s">
        <v>202</v>
      </c>
      <c r="C195" s="164">
        <v>1559906.3044823692</v>
      </c>
      <c r="D195" s="164">
        <v>-2839.2779425589997</v>
      </c>
      <c r="E195" s="164">
        <v>-510157.63249343925</v>
      </c>
      <c r="F195" s="164">
        <v>76258.579172610422</v>
      </c>
      <c r="G195" s="300">
        <f>Verokompensaatiot[[#This Row],[Korvaukset vuosilta 2010-2023, €]]+Verokompensaatiot[[#This Row],[Veromenetysten korvaus 2024]]+Verokompensaatiot[[#This Row],[Veromenetysten korvaus 2025]]+Verokompensaatiot[[#This Row],[Veromenetysten korvaus 2026]]</f>
        <v>1123167.9732189814</v>
      </c>
    </row>
    <row r="196" spans="1:7" x14ac:dyDescent="0.25">
      <c r="A196" s="32">
        <v>616</v>
      </c>
      <c r="B196" s="13" t="s">
        <v>203</v>
      </c>
      <c r="C196" s="164">
        <v>391264.80938673951</v>
      </c>
      <c r="D196" s="164">
        <v>-11116.095694455018</v>
      </c>
      <c r="E196" s="164">
        <v>-140343.84664111011</v>
      </c>
      <c r="F196" s="164">
        <v>13680.721344845326</v>
      </c>
      <c r="G196" s="300">
        <f>Verokompensaatiot[[#This Row],[Korvaukset vuosilta 2010-2023, €]]+Verokompensaatiot[[#This Row],[Veromenetysten korvaus 2024]]+Verokompensaatiot[[#This Row],[Veromenetysten korvaus 2025]]+Verokompensaatiot[[#This Row],[Veromenetysten korvaus 2026]]</f>
        <v>253485.58839601971</v>
      </c>
    </row>
    <row r="197" spans="1:7" x14ac:dyDescent="0.25">
      <c r="A197" s="32">
        <v>619</v>
      </c>
      <c r="B197" s="13" t="s">
        <v>204</v>
      </c>
      <c r="C197" s="164">
        <v>692332.35488204192</v>
      </c>
      <c r="D197" s="164">
        <v>-3520.836632194194</v>
      </c>
      <c r="E197" s="164">
        <v>-128982.09074987115</v>
      </c>
      <c r="F197" s="164">
        <v>33645.468559551053</v>
      </c>
      <c r="G197" s="300">
        <f>Verokompensaatiot[[#This Row],[Korvaukset vuosilta 2010-2023, €]]+Verokompensaatiot[[#This Row],[Veromenetysten korvaus 2024]]+Verokompensaatiot[[#This Row],[Veromenetysten korvaus 2025]]+Verokompensaatiot[[#This Row],[Veromenetysten korvaus 2026]]</f>
        <v>593474.89605952764</v>
      </c>
    </row>
    <row r="198" spans="1:7" x14ac:dyDescent="0.25">
      <c r="A198" s="32">
        <v>620</v>
      </c>
      <c r="B198" s="13" t="s">
        <v>205</v>
      </c>
      <c r="C198" s="164">
        <v>592880.19126909296</v>
      </c>
      <c r="D198" s="164">
        <v>-1875.5753370449092</v>
      </c>
      <c r="E198" s="164">
        <v>-141835.77889578548</v>
      </c>
      <c r="F198" s="164">
        <v>29681.787835582389</v>
      </c>
      <c r="G198" s="300">
        <f>Verokompensaatiot[[#This Row],[Korvaukset vuosilta 2010-2023, €]]+Verokompensaatiot[[#This Row],[Veromenetysten korvaus 2024]]+Verokompensaatiot[[#This Row],[Veromenetysten korvaus 2025]]+Verokompensaatiot[[#This Row],[Veromenetysten korvaus 2026]]</f>
        <v>478850.62487184501</v>
      </c>
    </row>
    <row r="199" spans="1:7" x14ac:dyDescent="0.25">
      <c r="A199" s="32">
        <v>623</v>
      </c>
      <c r="B199" s="13" t="s">
        <v>206</v>
      </c>
      <c r="C199" s="164">
        <v>477548.71115935524</v>
      </c>
      <c r="D199" s="164">
        <v>-3011.6420900786516</v>
      </c>
      <c r="E199" s="164">
        <v>-70711.72605428203</v>
      </c>
      <c r="F199" s="164">
        <v>16798.572274605507</v>
      </c>
      <c r="G199" s="300">
        <f>Verokompensaatiot[[#This Row],[Korvaukset vuosilta 2010-2023, €]]+Verokompensaatiot[[#This Row],[Veromenetysten korvaus 2024]]+Verokompensaatiot[[#This Row],[Veromenetysten korvaus 2025]]+Verokompensaatiot[[#This Row],[Veromenetysten korvaus 2026]]</f>
        <v>420623.91528960003</v>
      </c>
    </row>
    <row r="200" spans="1:7" x14ac:dyDescent="0.25">
      <c r="A200" s="32">
        <v>624</v>
      </c>
      <c r="B200" s="13" t="s">
        <v>207</v>
      </c>
      <c r="C200" s="164">
        <v>739756.86131195817</v>
      </c>
      <c r="D200" s="164">
        <v>-25112.735155243034</v>
      </c>
      <c r="E200" s="164">
        <v>-330074.73588737159</v>
      </c>
      <c r="F200" s="164">
        <v>26926.976224831731</v>
      </c>
      <c r="G200" s="300">
        <f>Verokompensaatiot[[#This Row],[Korvaukset vuosilta 2010-2023, €]]+Verokompensaatiot[[#This Row],[Veromenetysten korvaus 2024]]+Verokompensaatiot[[#This Row],[Veromenetysten korvaus 2025]]+Verokompensaatiot[[#This Row],[Veromenetysten korvaus 2026]]</f>
        <v>411496.36649417522</v>
      </c>
    </row>
    <row r="201" spans="1:7" x14ac:dyDescent="0.25">
      <c r="A201" s="32">
        <v>625</v>
      </c>
      <c r="B201" s="13" t="s">
        <v>208</v>
      </c>
      <c r="C201" s="164">
        <v>563298.79902610555</v>
      </c>
      <c r="D201" s="164">
        <v>-6041.3908384857286</v>
      </c>
      <c r="E201" s="164">
        <v>-166613.22381855772</v>
      </c>
      <c r="F201" s="164">
        <v>27190.597286705859</v>
      </c>
      <c r="G201" s="300">
        <f>Verokompensaatiot[[#This Row],[Korvaukset vuosilta 2010-2023, €]]+Verokompensaatiot[[#This Row],[Veromenetysten korvaus 2024]]+Verokompensaatiot[[#This Row],[Veromenetysten korvaus 2025]]+Verokompensaatiot[[#This Row],[Veromenetysten korvaus 2026]]</f>
        <v>417834.78165576805</v>
      </c>
    </row>
    <row r="202" spans="1:7" x14ac:dyDescent="0.25">
      <c r="A202" s="32">
        <v>626</v>
      </c>
      <c r="B202" s="13" t="s">
        <v>209</v>
      </c>
      <c r="C202" s="164">
        <v>958856.20401978446</v>
      </c>
      <c r="D202" s="164">
        <v>-913.8016317605834</v>
      </c>
      <c r="E202" s="164">
        <v>-285954.03877505008</v>
      </c>
      <c r="F202" s="164">
        <v>48975.711277427014</v>
      </c>
      <c r="G202" s="300">
        <f>Verokompensaatiot[[#This Row],[Korvaukset vuosilta 2010-2023, €]]+Verokompensaatiot[[#This Row],[Veromenetysten korvaus 2024]]+Verokompensaatiot[[#This Row],[Veromenetysten korvaus 2025]]+Verokompensaatiot[[#This Row],[Veromenetysten korvaus 2026]]</f>
        <v>720964.07489040087</v>
      </c>
    </row>
    <row r="203" spans="1:7" x14ac:dyDescent="0.25">
      <c r="A203" s="32">
        <v>630</v>
      </c>
      <c r="B203" s="13" t="s">
        <v>210</v>
      </c>
      <c r="C203" s="164">
        <v>293457.79005564051</v>
      </c>
      <c r="D203" s="164">
        <v>1582.1644145842192</v>
      </c>
      <c r="E203" s="164">
        <v>-84037.996331267816</v>
      </c>
      <c r="F203" s="164">
        <v>13387.214267524787</v>
      </c>
      <c r="G203" s="300">
        <f>Verokompensaatiot[[#This Row],[Korvaukset vuosilta 2010-2023, €]]+Verokompensaatiot[[#This Row],[Veromenetysten korvaus 2024]]+Verokompensaatiot[[#This Row],[Veromenetysten korvaus 2025]]+Verokompensaatiot[[#This Row],[Veromenetysten korvaus 2026]]</f>
        <v>224389.1724064817</v>
      </c>
    </row>
    <row r="204" spans="1:7" x14ac:dyDescent="0.25">
      <c r="A204" s="32">
        <v>631</v>
      </c>
      <c r="B204" s="13" t="s">
        <v>211</v>
      </c>
      <c r="C204" s="164">
        <v>344417.13611322758</v>
      </c>
      <c r="D204" s="164">
        <v>-11167.013262571138</v>
      </c>
      <c r="E204" s="164">
        <v>-160565.65042111321</v>
      </c>
      <c r="F204" s="164">
        <v>14999.417492011977</v>
      </c>
      <c r="G204" s="300">
        <f>Verokompensaatiot[[#This Row],[Korvaukset vuosilta 2010-2023, €]]+Verokompensaatiot[[#This Row],[Veromenetysten korvaus 2024]]+Verokompensaatiot[[#This Row],[Veromenetysten korvaus 2025]]+Verokompensaatiot[[#This Row],[Veromenetysten korvaus 2026]]</f>
        <v>187683.88992155521</v>
      </c>
    </row>
    <row r="205" spans="1:7" x14ac:dyDescent="0.25">
      <c r="A205" s="32">
        <v>635</v>
      </c>
      <c r="B205" s="13" t="s">
        <v>212</v>
      </c>
      <c r="C205" s="164">
        <v>1272187.3641265314</v>
      </c>
      <c r="D205" s="164">
        <v>-33444.399860024489</v>
      </c>
      <c r="E205" s="164">
        <v>-416325.49399629422</v>
      </c>
      <c r="F205" s="164">
        <v>58190.007295523115</v>
      </c>
      <c r="G205" s="300">
        <f>Verokompensaatiot[[#This Row],[Korvaukset vuosilta 2010-2023, €]]+Verokompensaatiot[[#This Row],[Veromenetysten korvaus 2024]]+Verokompensaatiot[[#This Row],[Veromenetysten korvaus 2025]]+Verokompensaatiot[[#This Row],[Veromenetysten korvaus 2026]]</f>
        <v>880607.47756573581</v>
      </c>
    </row>
    <row r="206" spans="1:7" x14ac:dyDescent="0.25">
      <c r="A206" s="32">
        <v>636</v>
      </c>
      <c r="B206" s="13" t="s">
        <v>213</v>
      </c>
      <c r="C206" s="164">
        <v>1772192.3552646744</v>
      </c>
      <c r="D206" s="164">
        <v>-33709.773266676566</v>
      </c>
      <c r="E206" s="164">
        <v>-472262.10746194143</v>
      </c>
      <c r="F206" s="164">
        <v>70610.48362682492</v>
      </c>
      <c r="G206" s="300">
        <f>Verokompensaatiot[[#This Row],[Korvaukset vuosilta 2010-2023, €]]+Verokompensaatiot[[#This Row],[Veromenetysten korvaus 2024]]+Verokompensaatiot[[#This Row],[Veromenetysten korvaus 2025]]+Verokompensaatiot[[#This Row],[Veromenetysten korvaus 2026]]</f>
        <v>1336830.9581628814</v>
      </c>
    </row>
    <row r="207" spans="1:7" x14ac:dyDescent="0.25">
      <c r="A207" s="32">
        <v>638</v>
      </c>
      <c r="B207" s="13" t="s">
        <v>214</v>
      </c>
      <c r="C207" s="164">
        <v>7464233.6631018911</v>
      </c>
      <c r="D207" s="164">
        <v>-139313.11942067801</v>
      </c>
      <c r="E207" s="164">
        <v>-2627086.3669178807</v>
      </c>
      <c r="F207" s="164">
        <v>145563.45467243777</v>
      </c>
      <c r="G207" s="300">
        <f>Verokompensaatiot[[#This Row],[Korvaukset vuosilta 2010-2023, €]]+Verokompensaatiot[[#This Row],[Veromenetysten korvaus 2024]]+Verokompensaatiot[[#This Row],[Veromenetysten korvaus 2025]]+Verokompensaatiot[[#This Row],[Veromenetysten korvaus 2026]]</f>
        <v>4843397.6314357696</v>
      </c>
    </row>
    <row r="208" spans="1:7" x14ac:dyDescent="0.25">
      <c r="A208" s="32">
        <v>678</v>
      </c>
      <c r="B208" s="13" t="s">
        <v>215</v>
      </c>
      <c r="C208" s="164">
        <v>3472366.0037305513</v>
      </c>
      <c r="D208" s="164">
        <v>-17280.547611528971</v>
      </c>
      <c r="E208" s="164">
        <v>-1691930.8021204786</v>
      </c>
      <c r="F208" s="164">
        <v>155563.3553894533</v>
      </c>
      <c r="G208" s="300">
        <f>Verokompensaatiot[[#This Row],[Korvaukset vuosilta 2010-2023, €]]+Verokompensaatiot[[#This Row],[Veromenetysten korvaus 2024]]+Verokompensaatiot[[#This Row],[Veromenetysten korvaus 2025]]+Verokompensaatiot[[#This Row],[Veromenetysten korvaus 2026]]</f>
        <v>1918718.009387997</v>
      </c>
    </row>
    <row r="209" spans="1:7" x14ac:dyDescent="0.25">
      <c r="A209" s="32">
        <v>680</v>
      </c>
      <c r="B209" s="13" t="s">
        <v>216</v>
      </c>
      <c r="C209" s="164">
        <v>3437295.6144646946</v>
      </c>
      <c r="D209" s="164">
        <v>-8876.3631779418429</v>
      </c>
      <c r="E209" s="164">
        <v>-1592461.9885869548</v>
      </c>
      <c r="F209" s="164">
        <v>126965.34882225512</v>
      </c>
      <c r="G209" s="300">
        <f>Verokompensaatiot[[#This Row],[Korvaukset vuosilta 2010-2023, €]]+Verokompensaatiot[[#This Row],[Veromenetysten korvaus 2024]]+Verokompensaatiot[[#This Row],[Veromenetysten korvaus 2025]]+Verokompensaatiot[[#This Row],[Veromenetysten korvaus 2026]]</f>
        <v>1962922.6115220534</v>
      </c>
    </row>
    <row r="210" spans="1:7" x14ac:dyDescent="0.25">
      <c r="A210" s="32">
        <v>681</v>
      </c>
      <c r="B210" s="13" t="s">
        <v>217</v>
      </c>
      <c r="C210" s="164">
        <v>805669.3802147815</v>
      </c>
      <c r="D210" s="164">
        <v>-3647.2257864315234</v>
      </c>
      <c r="E210" s="164">
        <v>-197661.79420138116</v>
      </c>
      <c r="F210" s="164">
        <v>40384.993060656685</v>
      </c>
      <c r="G210" s="300">
        <f>Verokompensaatiot[[#This Row],[Korvaukset vuosilta 2010-2023, €]]+Verokompensaatiot[[#This Row],[Veromenetysten korvaus 2024]]+Verokompensaatiot[[#This Row],[Veromenetysten korvaus 2025]]+Verokompensaatiot[[#This Row],[Veromenetysten korvaus 2026]]</f>
        <v>644745.35328762548</v>
      </c>
    </row>
    <row r="211" spans="1:7" x14ac:dyDescent="0.25">
      <c r="A211" s="32">
        <v>683</v>
      </c>
      <c r="B211" s="13" t="s">
        <v>218</v>
      </c>
      <c r="C211" s="164">
        <v>759963.97848509136</v>
      </c>
      <c r="D211" s="164">
        <v>2195.8263855824698</v>
      </c>
      <c r="E211" s="164">
        <v>-195407.89511294136</v>
      </c>
      <c r="F211" s="164">
        <v>31881.586364845582</v>
      </c>
      <c r="G211" s="300">
        <f>Verokompensaatiot[[#This Row],[Korvaukset vuosilta 2010-2023, €]]+Verokompensaatiot[[#This Row],[Veromenetysten korvaus 2024]]+Verokompensaatiot[[#This Row],[Veromenetysten korvaus 2025]]+Verokompensaatiot[[#This Row],[Veromenetysten korvaus 2026]]</f>
        <v>598633.49612257804</v>
      </c>
    </row>
    <row r="212" spans="1:7" x14ac:dyDescent="0.25">
      <c r="A212" s="32">
        <v>684</v>
      </c>
      <c r="B212" s="13" t="s">
        <v>219</v>
      </c>
      <c r="C212" s="164">
        <v>7040812.967825627</v>
      </c>
      <c r="D212" s="164">
        <v>-46326.868723353313</v>
      </c>
      <c r="E212" s="164">
        <v>-2181687.1836593277</v>
      </c>
      <c r="F212" s="164">
        <v>265294.87225008366</v>
      </c>
      <c r="G212" s="300">
        <f>Verokompensaatiot[[#This Row],[Korvaukset vuosilta 2010-2023, €]]+Verokompensaatiot[[#This Row],[Veromenetysten korvaus 2024]]+Verokompensaatiot[[#This Row],[Veromenetysten korvaus 2025]]+Verokompensaatiot[[#This Row],[Veromenetysten korvaus 2026]]</f>
        <v>5078093.7876930293</v>
      </c>
    </row>
    <row r="213" spans="1:7" x14ac:dyDescent="0.25">
      <c r="A213" s="32">
        <v>686</v>
      </c>
      <c r="B213" s="13" t="s">
        <v>220</v>
      </c>
      <c r="C213" s="164">
        <v>672707.59369978006</v>
      </c>
      <c r="D213" s="164">
        <v>-5763.5498863852827</v>
      </c>
      <c r="E213" s="164">
        <v>-197957.1715439042</v>
      </c>
      <c r="F213" s="164">
        <v>35571.016112876292</v>
      </c>
      <c r="G213" s="300">
        <f>Verokompensaatiot[[#This Row],[Korvaukset vuosilta 2010-2023, €]]+Verokompensaatiot[[#This Row],[Veromenetysten korvaus 2024]]+Verokompensaatiot[[#This Row],[Veromenetysten korvaus 2025]]+Verokompensaatiot[[#This Row],[Veromenetysten korvaus 2026]]</f>
        <v>504557.8883823668</v>
      </c>
    </row>
    <row r="214" spans="1:7" x14ac:dyDescent="0.25">
      <c r="A214" s="32">
        <v>687</v>
      </c>
      <c r="B214" s="13" t="s">
        <v>221</v>
      </c>
      <c r="C214" s="164">
        <v>376032.70872593054</v>
      </c>
      <c r="D214" s="164">
        <v>997.98261103500727</v>
      </c>
      <c r="E214" s="164">
        <v>-84336.951951624855</v>
      </c>
      <c r="F214" s="164">
        <v>20515.831537870872</v>
      </c>
      <c r="G214" s="300">
        <f>Verokompensaatiot[[#This Row],[Korvaukset vuosilta 2010-2023, €]]+Verokompensaatiot[[#This Row],[Veromenetysten korvaus 2024]]+Verokompensaatiot[[#This Row],[Veromenetysten korvaus 2025]]+Verokompensaatiot[[#This Row],[Veromenetysten korvaus 2026]]</f>
        <v>313209.57092321158</v>
      </c>
    </row>
    <row r="215" spans="1:7" x14ac:dyDescent="0.25">
      <c r="A215" s="32">
        <v>689</v>
      </c>
      <c r="B215" s="13" t="s">
        <v>222</v>
      </c>
      <c r="C215" s="164">
        <v>595411.99035538943</v>
      </c>
      <c r="D215" s="164">
        <v>-6980.7495428664679</v>
      </c>
      <c r="E215" s="164">
        <v>-160446.67180962084</v>
      </c>
      <c r="F215" s="164">
        <v>27075.953009594003</v>
      </c>
      <c r="G215" s="300">
        <f>Verokompensaatiot[[#This Row],[Korvaukset vuosilta 2010-2023, €]]+Verokompensaatiot[[#This Row],[Veromenetysten korvaus 2024]]+Verokompensaatiot[[#This Row],[Veromenetysten korvaus 2025]]+Verokompensaatiot[[#This Row],[Veromenetysten korvaus 2026]]</f>
        <v>455060.52201249613</v>
      </c>
    </row>
    <row r="216" spans="1:7" x14ac:dyDescent="0.25">
      <c r="A216" s="32">
        <v>691</v>
      </c>
      <c r="B216" s="13" t="s">
        <v>223</v>
      </c>
      <c r="C216" s="164">
        <v>640960.05842737365</v>
      </c>
      <c r="D216" s="164">
        <v>889.16465889832762</v>
      </c>
      <c r="E216" s="164">
        <v>-191010.3575226258</v>
      </c>
      <c r="F216" s="164">
        <v>29301.253264229337</v>
      </c>
      <c r="G216" s="300">
        <f>Verokompensaatiot[[#This Row],[Korvaukset vuosilta 2010-2023, €]]+Verokompensaatiot[[#This Row],[Veromenetysten korvaus 2024]]+Verokompensaatiot[[#This Row],[Veromenetysten korvaus 2025]]+Verokompensaatiot[[#This Row],[Veromenetysten korvaus 2026]]</f>
        <v>480140.11882787553</v>
      </c>
    </row>
    <row r="217" spans="1:7" x14ac:dyDescent="0.25">
      <c r="A217" s="32">
        <v>694</v>
      </c>
      <c r="B217" s="13" t="s">
        <v>224</v>
      </c>
      <c r="C217" s="164">
        <v>4328850.2716077119</v>
      </c>
      <c r="D217" s="164">
        <v>-65207.639687632676</v>
      </c>
      <c r="E217" s="164">
        <v>-1832071.2709102626</v>
      </c>
      <c r="F217" s="164">
        <v>135260.10145411085</v>
      </c>
      <c r="G217" s="300">
        <f>Verokompensaatiot[[#This Row],[Korvaukset vuosilta 2010-2023, €]]+Verokompensaatiot[[#This Row],[Veromenetysten korvaus 2024]]+Verokompensaatiot[[#This Row],[Veromenetysten korvaus 2025]]+Verokompensaatiot[[#This Row],[Veromenetysten korvaus 2026]]</f>
        <v>2566831.462463927</v>
      </c>
    </row>
    <row r="218" spans="1:7" x14ac:dyDescent="0.25">
      <c r="A218" s="32">
        <v>697</v>
      </c>
      <c r="B218" s="13" t="s">
        <v>225</v>
      </c>
      <c r="C218" s="164">
        <v>294418.19818171416</v>
      </c>
      <c r="D218" s="164">
        <v>-4717.5566931582398</v>
      </c>
      <c r="E218" s="164">
        <v>-73396.14194270513</v>
      </c>
      <c r="F218" s="164">
        <v>14075.768404267588</v>
      </c>
      <c r="G218" s="300">
        <f>Verokompensaatiot[[#This Row],[Korvaukset vuosilta 2010-2023, €]]+Verokompensaatiot[[#This Row],[Veromenetysten korvaus 2024]]+Verokompensaatiot[[#This Row],[Veromenetysten korvaus 2025]]+Verokompensaatiot[[#This Row],[Veromenetysten korvaus 2026]]</f>
        <v>230380.26795011837</v>
      </c>
    </row>
    <row r="219" spans="1:7" x14ac:dyDescent="0.25">
      <c r="A219" s="32">
        <v>698</v>
      </c>
      <c r="B219" s="13" t="s">
        <v>226</v>
      </c>
      <c r="C219" s="164">
        <v>9602704.4680333622</v>
      </c>
      <c r="D219" s="164">
        <v>61591.119052694317</v>
      </c>
      <c r="E219" s="164">
        <v>-4602695.9489609487</v>
      </c>
      <c r="F219" s="164">
        <v>457266.97452868643</v>
      </c>
      <c r="G219" s="300">
        <f>Verokompensaatiot[[#This Row],[Korvaukset vuosilta 2010-2023, €]]+Verokompensaatiot[[#This Row],[Veromenetysten korvaus 2024]]+Verokompensaatiot[[#This Row],[Veromenetysten korvaus 2025]]+Verokompensaatiot[[#This Row],[Veromenetysten korvaus 2026]]</f>
        <v>5518866.6126537947</v>
      </c>
    </row>
    <row r="220" spans="1:7" x14ac:dyDescent="0.25">
      <c r="A220" s="32">
        <v>700</v>
      </c>
      <c r="B220" s="13" t="s">
        <v>227</v>
      </c>
      <c r="C220" s="164">
        <v>815623.78408988658</v>
      </c>
      <c r="D220" s="164">
        <v>-25084.569847599741</v>
      </c>
      <c r="E220" s="164">
        <v>-306856.17672900803</v>
      </c>
      <c r="F220" s="164">
        <v>32671.83089240361</v>
      </c>
      <c r="G220" s="300">
        <f>Verokompensaatiot[[#This Row],[Korvaukset vuosilta 2010-2023, €]]+Verokompensaatiot[[#This Row],[Veromenetysten korvaus 2024]]+Verokompensaatiot[[#This Row],[Veromenetysten korvaus 2025]]+Verokompensaatiot[[#This Row],[Veromenetysten korvaus 2026]]</f>
        <v>516354.86840568244</v>
      </c>
    </row>
    <row r="221" spans="1:7" x14ac:dyDescent="0.25">
      <c r="A221" s="32">
        <v>702</v>
      </c>
      <c r="B221" s="13" t="s">
        <v>228</v>
      </c>
      <c r="C221" s="164">
        <v>910151.59470414324</v>
      </c>
      <c r="D221" s="164">
        <v>-12482.508347875468</v>
      </c>
      <c r="E221" s="164">
        <v>-278137.15084059146</v>
      </c>
      <c r="F221" s="164">
        <v>46209.086077542757</v>
      </c>
      <c r="G221" s="300">
        <f>Verokompensaatiot[[#This Row],[Korvaukset vuosilta 2010-2023, €]]+Verokompensaatiot[[#This Row],[Veromenetysten korvaus 2024]]+Verokompensaatiot[[#This Row],[Veromenetysten korvaus 2025]]+Verokompensaatiot[[#This Row],[Veromenetysten korvaus 2026]]</f>
        <v>665741.02159321913</v>
      </c>
    </row>
    <row r="222" spans="1:7" x14ac:dyDescent="0.25">
      <c r="A222" s="32">
        <v>704</v>
      </c>
      <c r="B222" s="13" t="s">
        <v>229</v>
      </c>
      <c r="C222" s="164">
        <v>871842.56580709014</v>
      </c>
      <c r="D222" s="164">
        <v>-24726.130465027702</v>
      </c>
      <c r="E222" s="164">
        <v>-409534.41552243376</v>
      </c>
      <c r="F222" s="164">
        <v>20658.540356932379</v>
      </c>
      <c r="G222" s="300">
        <f>Verokompensaatiot[[#This Row],[Korvaukset vuosilta 2010-2023, €]]+Verokompensaatiot[[#This Row],[Veromenetysten korvaus 2024]]+Verokompensaatiot[[#This Row],[Veromenetysten korvaus 2025]]+Verokompensaatiot[[#This Row],[Veromenetysten korvaus 2026]]</f>
        <v>458240.56017656112</v>
      </c>
    </row>
    <row r="223" spans="1:7" x14ac:dyDescent="0.25">
      <c r="A223" s="32">
        <v>707</v>
      </c>
      <c r="B223" s="13" t="s">
        <v>230</v>
      </c>
      <c r="C223" s="164">
        <v>524427.44226363301</v>
      </c>
      <c r="D223" s="164">
        <v>-44.61667030094759</v>
      </c>
      <c r="E223" s="164">
        <v>-111564.36871912124</v>
      </c>
      <c r="F223" s="164">
        <v>25682.910433589026</v>
      </c>
      <c r="G223" s="300">
        <f>Verokompensaatiot[[#This Row],[Korvaukset vuosilta 2010-2023, €]]+Verokompensaatiot[[#This Row],[Veromenetysten korvaus 2024]]+Verokompensaatiot[[#This Row],[Veromenetysten korvaus 2025]]+Verokompensaatiot[[#This Row],[Veromenetysten korvaus 2026]]</f>
        <v>438501.36730779987</v>
      </c>
    </row>
    <row r="224" spans="1:7" x14ac:dyDescent="0.25">
      <c r="A224" s="32">
        <v>710</v>
      </c>
      <c r="B224" s="13" t="s">
        <v>231</v>
      </c>
      <c r="C224" s="164">
        <v>4902020.8825135343</v>
      </c>
      <c r="D224" s="164">
        <v>-93203.810375645218</v>
      </c>
      <c r="E224" s="164">
        <v>-1962238.7823212848</v>
      </c>
      <c r="F224" s="164">
        <v>219157.88253194201</v>
      </c>
      <c r="G224" s="300">
        <f>Verokompensaatiot[[#This Row],[Korvaukset vuosilta 2010-2023, €]]+Verokompensaatiot[[#This Row],[Veromenetysten korvaus 2024]]+Verokompensaatiot[[#This Row],[Veromenetysten korvaus 2025]]+Verokompensaatiot[[#This Row],[Veromenetysten korvaus 2026]]</f>
        <v>3065736.1723485468</v>
      </c>
    </row>
    <row r="225" spans="1:7" x14ac:dyDescent="0.25">
      <c r="A225" s="32">
        <v>729</v>
      </c>
      <c r="B225" s="13" t="s">
        <v>232</v>
      </c>
      <c r="C225" s="164">
        <v>1905196.3208219288</v>
      </c>
      <c r="D225" s="164">
        <v>-22058.211785798332</v>
      </c>
      <c r="E225" s="164">
        <v>-579611.78992202028</v>
      </c>
      <c r="F225" s="164">
        <v>99997.91194473597</v>
      </c>
      <c r="G225" s="300">
        <f>Verokompensaatiot[[#This Row],[Korvaukset vuosilta 2010-2023, €]]+Verokompensaatiot[[#This Row],[Veromenetysten korvaus 2024]]+Verokompensaatiot[[#This Row],[Veromenetysten korvaus 2025]]+Verokompensaatiot[[#This Row],[Veromenetysten korvaus 2026]]</f>
        <v>1403524.231058846</v>
      </c>
    </row>
    <row r="226" spans="1:7" x14ac:dyDescent="0.25">
      <c r="A226" s="32">
        <v>732</v>
      </c>
      <c r="B226" s="13" t="s">
        <v>233</v>
      </c>
      <c r="C226" s="164">
        <v>755675.73850250035</v>
      </c>
      <c r="D226" s="164">
        <v>1465.7189432671148</v>
      </c>
      <c r="E226" s="164">
        <v>-243714.90288716942</v>
      </c>
      <c r="F226" s="164">
        <v>34295.980858425777</v>
      </c>
      <c r="G226" s="300">
        <f>Verokompensaatiot[[#This Row],[Korvaukset vuosilta 2010-2023, €]]+Verokompensaatiot[[#This Row],[Veromenetysten korvaus 2024]]+Verokompensaatiot[[#This Row],[Veromenetysten korvaus 2025]]+Verokompensaatiot[[#This Row],[Veromenetysten korvaus 2026]]</f>
        <v>547722.53541702381</v>
      </c>
    </row>
    <row r="227" spans="1:7" x14ac:dyDescent="0.25">
      <c r="A227" s="32">
        <v>734</v>
      </c>
      <c r="B227" s="13" t="s">
        <v>234</v>
      </c>
      <c r="C227" s="164">
        <v>9273826.570309896</v>
      </c>
      <c r="D227" s="164">
        <v>-140622.93085031488</v>
      </c>
      <c r="E227" s="164">
        <v>-3049445.9124978217</v>
      </c>
      <c r="F227" s="164">
        <v>398052.94528578524</v>
      </c>
      <c r="G227" s="300">
        <f>Verokompensaatiot[[#This Row],[Korvaukset vuosilta 2010-2023, €]]+Verokompensaatiot[[#This Row],[Veromenetysten korvaus 2024]]+Verokompensaatiot[[#This Row],[Veromenetysten korvaus 2025]]+Verokompensaatiot[[#This Row],[Veromenetysten korvaus 2026]]</f>
        <v>6481810.6722475449</v>
      </c>
    </row>
    <row r="228" spans="1:7" x14ac:dyDescent="0.25">
      <c r="A228" s="32">
        <v>738</v>
      </c>
      <c r="B228" s="13" t="s">
        <v>235</v>
      </c>
      <c r="C228" s="164">
        <v>584899.15882966924</v>
      </c>
      <c r="D228" s="164">
        <v>-15128.506439010893</v>
      </c>
      <c r="E228" s="164">
        <v>-149805.7415161627</v>
      </c>
      <c r="F228" s="164">
        <v>24213.650685652785</v>
      </c>
      <c r="G228" s="300">
        <f>Verokompensaatiot[[#This Row],[Korvaukset vuosilta 2010-2023, €]]+Verokompensaatiot[[#This Row],[Veromenetysten korvaus 2024]]+Verokompensaatiot[[#This Row],[Veromenetysten korvaus 2025]]+Verokompensaatiot[[#This Row],[Veromenetysten korvaus 2026]]</f>
        <v>444178.56156014849</v>
      </c>
    </row>
    <row r="229" spans="1:7" x14ac:dyDescent="0.25">
      <c r="A229" s="32">
        <v>739</v>
      </c>
      <c r="B229" s="13" t="s">
        <v>236</v>
      </c>
      <c r="C229" s="164">
        <v>719684.4299765157</v>
      </c>
      <c r="D229" s="164">
        <v>-15399.730164890145</v>
      </c>
      <c r="E229" s="164">
        <v>-173744.61951530568</v>
      </c>
      <c r="F229" s="164">
        <v>33822.366493970279</v>
      </c>
      <c r="G229" s="300">
        <f>Verokompensaatiot[[#This Row],[Korvaukset vuosilta 2010-2023, €]]+Verokompensaatiot[[#This Row],[Veromenetysten korvaus 2024]]+Verokompensaatiot[[#This Row],[Veromenetysten korvaus 2025]]+Verokompensaatiot[[#This Row],[Veromenetysten korvaus 2026]]</f>
        <v>564362.44679029018</v>
      </c>
    </row>
    <row r="230" spans="1:7" x14ac:dyDescent="0.25">
      <c r="A230" s="32">
        <v>740</v>
      </c>
      <c r="B230" s="13" t="s">
        <v>237</v>
      </c>
      <c r="C230" s="164">
        <v>6155499.2061898317</v>
      </c>
      <c r="D230" s="164">
        <v>-3462.5217500497383</v>
      </c>
      <c r="E230" s="164">
        <v>-2305546.6799952853</v>
      </c>
      <c r="F230" s="164">
        <v>310445.15905275056</v>
      </c>
      <c r="G230" s="300">
        <f>Verokompensaatiot[[#This Row],[Korvaukset vuosilta 2010-2023, €]]+Verokompensaatiot[[#This Row],[Veromenetysten korvaus 2024]]+Verokompensaatiot[[#This Row],[Veromenetysten korvaus 2025]]+Verokompensaatiot[[#This Row],[Veromenetysten korvaus 2026]]</f>
        <v>4156935.1634972473</v>
      </c>
    </row>
    <row r="231" spans="1:7" x14ac:dyDescent="0.25">
      <c r="A231" s="32">
        <v>742</v>
      </c>
      <c r="B231" s="13" t="s">
        <v>238</v>
      </c>
      <c r="C231" s="164">
        <v>225038.02043149644</v>
      </c>
      <c r="D231" s="164">
        <v>2775.6352535470601</v>
      </c>
      <c r="E231" s="164">
        <v>-64587.197873018122</v>
      </c>
      <c r="F231" s="164">
        <v>11560.797083483714</v>
      </c>
      <c r="G231" s="300">
        <f>Verokompensaatiot[[#This Row],[Korvaukset vuosilta 2010-2023, €]]+Verokompensaatiot[[#This Row],[Veromenetysten korvaus 2024]]+Verokompensaatiot[[#This Row],[Veromenetysten korvaus 2025]]+Verokompensaatiot[[#This Row],[Veromenetysten korvaus 2026]]</f>
        <v>174787.25489550908</v>
      </c>
    </row>
    <row r="232" spans="1:7" x14ac:dyDescent="0.25">
      <c r="A232" s="32">
        <v>743</v>
      </c>
      <c r="B232" s="13" t="s">
        <v>239</v>
      </c>
      <c r="C232" s="164">
        <v>9945565.9278010912</v>
      </c>
      <c r="D232" s="164">
        <v>-53755.976626312869</v>
      </c>
      <c r="E232" s="164">
        <v>-5229127.8546365211</v>
      </c>
      <c r="F232" s="164">
        <v>428070.61257539113</v>
      </c>
      <c r="G232" s="300">
        <f>Verokompensaatiot[[#This Row],[Korvaukset vuosilta 2010-2023, €]]+Verokompensaatiot[[#This Row],[Veromenetysten korvaus 2024]]+Verokompensaatiot[[#This Row],[Veromenetysten korvaus 2025]]+Verokompensaatiot[[#This Row],[Veromenetysten korvaus 2026]]</f>
        <v>5090752.7091136491</v>
      </c>
    </row>
    <row r="233" spans="1:7" x14ac:dyDescent="0.25">
      <c r="A233" s="32">
        <v>746</v>
      </c>
      <c r="B233" s="13" t="s">
        <v>240</v>
      </c>
      <c r="C233" s="164">
        <v>923550.17904456658</v>
      </c>
      <c r="D233" s="164">
        <v>3487.6826948098169</v>
      </c>
      <c r="E233" s="164">
        <v>-315217.48529575695</v>
      </c>
      <c r="F233" s="164">
        <v>43302.574784680568</v>
      </c>
      <c r="G233" s="300">
        <f>Verokompensaatiot[[#This Row],[Korvaukset vuosilta 2010-2023, €]]+Verokompensaatiot[[#This Row],[Veromenetysten korvaus 2024]]+Verokompensaatiot[[#This Row],[Veromenetysten korvaus 2025]]+Verokompensaatiot[[#This Row],[Veromenetysten korvaus 2026]]</f>
        <v>655122.95122830011</v>
      </c>
    </row>
    <row r="234" spans="1:7" x14ac:dyDescent="0.25">
      <c r="A234" s="32">
        <v>747</v>
      </c>
      <c r="B234" s="13" t="s">
        <v>241</v>
      </c>
      <c r="C234" s="164">
        <v>336015.46016985853</v>
      </c>
      <c r="D234" s="164">
        <v>-923.87301867191536</v>
      </c>
      <c r="E234" s="164">
        <v>-75843.637201241552</v>
      </c>
      <c r="F234" s="164">
        <v>17420.711583811684</v>
      </c>
      <c r="G234" s="300">
        <f>Verokompensaatiot[[#This Row],[Korvaukset vuosilta 2010-2023, €]]+Verokompensaatiot[[#This Row],[Veromenetysten korvaus 2024]]+Verokompensaatiot[[#This Row],[Veromenetysten korvaus 2025]]+Verokompensaatiot[[#This Row],[Veromenetysten korvaus 2026]]</f>
        <v>276668.66153375671</v>
      </c>
    </row>
    <row r="235" spans="1:7" x14ac:dyDescent="0.25">
      <c r="A235" s="32">
        <v>748</v>
      </c>
      <c r="B235" s="13" t="s">
        <v>242</v>
      </c>
      <c r="C235" s="164">
        <v>1025424.8215553551</v>
      </c>
      <c r="D235" s="164">
        <v>-9744.5270485501187</v>
      </c>
      <c r="E235" s="164">
        <v>-314934.26144745474</v>
      </c>
      <c r="F235" s="164">
        <v>46279.901245076115</v>
      </c>
      <c r="G235" s="300">
        <f>Verokompensaatiot[[#This Row],[Korvaukset vuosilta 2010-2023, €]]+Verokompensaatiot[[#This Row],[Veromenetysten korvaus 2024]]+Verokompensaatiot[[#This Row],[Veromenetysten korvaus 2025]]+Verokompensaatiot[[#This Row],[Veromenetysten korvaus 2026]]</f>
        <v>747025.93430442631</v>
      </c>
    </row>
    <row r="236" spans="1:7" x14ac:dyDescent="0.25">
      <c r="A236" s="32">
        <v>749</v>
      </c>
      <c r="B236" s="13" t="s">
        <v>243</v>
      </c>
      <c r="C236" s="164">
        <v>3085504.7920736158</v>
      </c>
      <c r="D236" s="164">
        <v>-65483.638688530249</v>
      </c>
      <c r="E236" s="164">
        <v>-1875603.1821355245</v>
      </c>
      <c r="F236" s="164">
        <v>126054.2929129635</v>
      </c>
      <c r="G236" s="300">
        <f>Verokompensaatiot[[#This Row],[Korvaukset vuosilta 2010-2023, €]]+Verokompensaatiot[[#This Row],[Veromenetysten korvaus 2024]]+Verokompensaatiot[[#This Row],[Veromenetysten korvaus 2025]]+Verokompensaatiot[[#This Row],[Veromenetysten korvaus 2026]]</f>
        <v>1270472.2641625246</v>
      </c>
    </row>
    <row r="237" spans="1:7" x14ac:dyDescent="0.25">
      <c r="A237" s="32">
        <v>751</v>
      </c>
      <c r="B237" s="13" t="s">
        <v>244</v>
      </c>
      <c r="C237" s="164">
        <v>521520.347331553</v>
      </c>
      <c r="D237" s="164">
        <v>-16143.542302261176</v>
      </c>
      <c r="E237" s="164">
        <v>-209600.9785787205</v>
      </c>
      <c r="F237" s="164">
        <v>24047.643231929058</v>
      </c>
      <c r="G237" s="300">
        <f>Verokompensaatiot[[#This Row],[Korvaukset vuosilta 2010-2023, €]]+Verokompensaatiot[[#This Row],[Veromenetysten korvaus 2024]]+Verokompensaatiot[[#This Row],[Veromenetysten korvaus 2025]]+Verokompensaatiot[[#This Row],[Veromenetysten korvaus 2026]]</f>
        <v>319823.46968250035</v>
      </c>
    </row>
    <row r="238" spans="1:7" x14ac:dyDescent="0.25">
      <c r="A238" s="32">
        <v>753</v>
      </c>
      <c r="B238" s="13" t="s">
        <v>245</v>
      </c>
      <c r="C238" s="164">
        <v>2530377.8872347632</v>
      </c>
      <c r="D238" s="164">
        <v>-54785.270209304406</v>
      </c>
      <c r="E238" s="164">
        <v>-1044096.5584816569</v>
      </c>
      <c r="F238" s="164">
        <v>-4404.9182521790499</v>
      </c>
      <c r="G238" s="300">
        <f>Verokompensaatiot[[#This Row],[Korvaukset vuosilta 2010-2023, €]]+Verokompensaatiot[[#This Row],[Veromenetysten korvaus 2024]]+Verokompensaatiot[[#This Row],[Veromenetysten korvaus 2025]]+Verokompensaatiot[[#This Row],[Veromenetysten korvaus 2026]]</f>
        <v>1427091.1402916228</v>
      </c>
    </row>
    <row r="239" spans="1:7" x14ac:dyDescent="0.25">
      <c r="A239" s="32">
        <v>755</v>
      </c>
      <c r="B239" s="13" t="s">
        <v>246</v>
      </c>
      <c r="C239" s="164">
        <v>912800.49977479735</v>
      </c>
      <c r="D239" s="164">
        <v>-43903.329861416343</v>
      </c>
      <c r="E239" s="164">
        <v>-396917.29187575105</v>
      </c>
      <c r="F239" s="164">
        <v>15301.216520615619</v>
      </c>
      <c r="G239" s="300">
        <f>Verokompensaatiot[[#This Row],[Korvaukset vuosilta 2010-2023, €]]+Verokompensaatiot[[#This Row],[Veromenetysten korvaus 2024]]+Verokompensaatiot[[#This Row],[Veromenetysten korvaus 2025]]+Verokompensaatiot[[#This Row],[Veromenetysten korvaus 2026]]</f>
        <v>487281.09455824556</v>
      </c>
    </row>
    <row r="240" spans="1:7" x14ac:dyDescent="0.25">
      <c r="A240" s="32">
        <v>758</v>
      </c>
      <c r="B240" s="13" t="s">
        <v>247</v>
      </c>
      <c r="C240" s="164">
        <v>1522016.359015387</v>
      </c>
      <c r="D240" s="164">
        <v>-10508.418054106198</v>
      </c>
      <c r="E240" s="164">
        <v>-580947.36632759275</v>
      </c>
      <c r="F240" s="164">
        <v>66230.111260328165</v>
      </c>
      <c r="G240" s="300">
        <f>Verokompensaatiot[[#This Row],[Korvaukset vuosilta 2010-2023, €]]+Verokompensaatiot[[#This Row],[Veromenetysten korvaus 2024]]+Verokompensaatiot[[#This Row],[Veromenetysten korvaus 2025]]+Verokompensaatiot[[#This Row],[Veromenetysten korvaus 2026]]</f>
        <v>996790.68589401629</v>
      </c>
    </row>
    <row r="241" spans="1:7" x14ac:dyDescent="0.25">
      <c r="A241" s="32">
        <v>759</v>
      </c>
      <c r="B241" s="13" t="s">
        <v>248</v>
      </c>
      <c r="C241" s="164">
        <v>487637.29880807875</v>
      </c>
      <c r="D241" s="164">
        <v>-665.12050297063706</v>
      </c>
      <c r="E241" s="164">
        <v>-115299.94100622271</v>
      </c>
      <c r="F241" s="164">
        <v>23883.026604907296</v>
      </c>
      <c r="G241" s="300">
        <f>Verokompensaatiot[[#This Row],[Korvaukset vuosilta 2010-2023, €]]+Verokompensaatiot[[#This Row],[Veromenetysten korvaus 2024]]+Verokompensaatiot[[#This Row],[Veromenetysten korvaus 2025]]+Verokompensaatiot[[#This Row],[Veromenetysten korvaus 2026]]</f>
        <v>395555.26390379266</v>
      </c>
    </row>
    <row r="242" spans="1:7" x14ac:dyDescent="0.25">
      <c r="A242" s="32">
        <v>761</v>
      </c>
      <c r="B242" s="13" t="s">
        <v>249</v>
      </c>
      <c r="C242" s="164">
        <v>1840449.4381827028</v>
      </c>
      <c r="D242" s="164">
        <v>-14516.78431071965</v>
      </c>
      <c r="E242" s="164">
        <v>-440276.82037145644</v>
      </c>
      <c r="F242" s="164">
        <v>76986.933369772887</v>
      </c>
      <c r="G242" s="300">
        <f>Verokompensaatiot[[#This Row],[Korvaukset vuosilta 2010-2023, €]]+Verokompensaatiot[[#This Row],[Veromenetysten korvaus 2024]]+Verokompensaatiot[[#This Row],[Veromenetysten korvaus 2025]]+Verokompensaatiot[[#This Row],[Veromenetysten korvaus 2026]]</f>
        <v>1462642.7668702996</v>
      </c>
    </row>
    <row r="243" spans="1:7" x14ac:dyDescent="0.25">
      <c r="A243" s="32">
        <v>762</v>
      </c>
      <c r="B243" s="13" t="s">
        <v>250</v>
      </c>
      <c r="C243" s="164">
        <v>890771.17347844271</v>
      </c>
      <c r="D243" s="164">
        <v>-5539.6239367263152</v>
      </c>
      <c r="E243" s="164">
        <v>-226720.75326550382</v>
      </c>
      <c r="F243" s="164">
        <v>42343.990378771938</v>
      </c>
      <c r="G243" s="300">
        <f>Verokompensaatiot[[#This Row],[Korvaukset vuosilta 2010-2023, €]]+Verokompensaatiot[[#This Row],[Veromenetysten korvaus 2024]]+Verokompensaatiot[[#This Row],[Veromenetysten korvaus 2025]]+Verokompensaatiot[[#This Row],[Veromenetysten korvaus 2026]]</f>
        <v>700854.78665498446</v>
      </c>
    </row>
    <row r="244" spans="1:7" x14ac:dyDescent="0.25">
      <c r="A244" s="32">
        <v>765</v>
      </c>
      <c r="B244" s="13" t="s">
        <v>251</v>
      </c>
      <c r="C244" s="164">
        <v>1887722.8527956754</v>
      </c>
      <c r="D244" s="164">
        <v>-25338.82072308183</v>
      </c>
      <c r="E244" s="164">
        <v>-778300.92749414954</v>
      </c>
      <c r="F244" s="164">
        <v>73210.961092910875</v>
      </c>
      <c r="G244" s="300">
        <f>Verokompensaatiot[[#This Row],[Korvaukset vuosilta 2010-2023, €]]+Verokompensaatiot[[#This Row],[Veromenetysten korvaus 2024]]+Verokompensaatiot[[#This Row],[Veromenetysten korvaus 2025]]+Verokompensaatiot[[#This Row],[Veromenetysten korvaus 2026]]</f>
        <v>1157294.0656713548</v>
      </c>
    </row>
    <row r="245" spans="1:7" x14ac:dyDescent="0.25">
      <c r="A245" s="32">
        <v>768</v>
      </c>
      <c r="B245" s="13" t="s">
        <v>252</v>
      </c>
      <c r="C245" s="164">
        <v>569415.54148617201</v>
      </c>
      <c r="D245" s="164">
        <v>-2063.4236582368912</v>
      </c>
      <c r="E245" s="164">
        <v>-109702.00351054815</v>
      </c>
      <c r="F245" s="164">
        <v>26787.798829809708</v>
      </c>
      <c r="G245" s="300">
        <f>Verokompensaatiot[[#This Row],[Korvaukset vuosilta 2010-2023, €]]+Verokompensaatiot[[#This Row],[Veromenetysten korvaus 2024]]+Verokompensaatiot[[#This Row],[Veromenetysten korvaus 2025]]+Verokompensaatiot[[#This Row],[Veromenetysten korvaus 2026]]</f>
        <v>484437.9131471967</v>
      </c>
    </row>
    <row r="246" spans="1:7" x14ac:dyDescent="0.25">
      <c r="A246" s="32">
        <v>777</v>
      </c>
      <c r="B246" s="13" t="s">
        <v>253</v>
      </c>
      <c r="C246" s="164">
        <v>1559568.3935236624</v>
      </c>
      <c r="D246" s="164">
        <v>-246.56918531909105</v>
      </c>
      <c r="E246" s="164">
        <v>-520422.59623356088</v>
      </c>
      <c r="F246" s="164">
        <v>80389.167915524173</v>
      </c>
      <c r="G246" s="300">
        <f>Verokompensaatiot[[#This Row],[Korvaukset vuosilta 2010-2023, €]]+Verokompensaatiot[[#This Row],[Veromenetysten korvaus 2024]]+Verokompensaatiot[[#This Row],[Veromenetysten korvaus 2025]]+Verokompensaatiot[[#This Row],[Veromenetysten korvaus 2026]]</f>
        <v>1119288.3960203065</v>
      </c>
    </row>
    <row r="247" spans="1:7" x14ac:dyDescent="0.25">
      <c r="A247" s="32">
        <v>778</v>
      </c>
      <c r="B247" s="13" t="s">
        <v>254</v>
      </c>
      <c r="C247" s="164">
        <v>1365028.5224604667</v>
      </c>
      <c r="D247" s="164">
        <v>-5890.9047256729646</v>
      </c>
      <c r="E247" s="164">
        <v>-512351.14627884037</v>
      </c>
      <c r="F247" s="164">
        <v>70095.176284732224</v>
      </c>
      <c r="G247" s="300">
        <f>Verokompensaatiot[[#This Row],[Korvaukset vuosilta 2010-2023, €]]+Verokompensaatiot[[#This Row],[Veromenetysten korvaus 2024]]+Verokompensaatiot[[#This Row],[Veromenetysten korvaus 2025]]+Verokompensaatiot[[#This Row],[Veromenetysten korvaus 2026]]</f>
        <v>916881.64774068561</v>
      </c>
    </row>
    <row r="248" spans="1:7" x14ac:dyDescent="0.25">
      <c r="A248" s="32">
        <v>781</v>
      </c>
      <c r="B248" s="13" t="s">
        <v>255</v>
      </c>
      <c r="C248" s="164">
        <v>805419.18893994577</v>
      </c>
      <c r="D248" s="164">
        <v>-3269.1115672129708</v>
      </c>
      <c r="E248" s="164">
        <v>-105395.11801201385</v>
      </c>
      <c r="F248" s="164">
        <v>30016.689500748042</v>
      </c>
      <c r="G248" s="300">
        <f>Verokompensaatiot[[#This Row],[Korvaukset vuosilta 2010-2023, €]]+Verokompensaatiot[[#This Row],[Veromenetysten korvaus 2024]]+Verokompensaatiot[[#This Row],[Veromenetysten korvaus 2025]]+Verokompensaatiot[[#This Row],[Veromenetysten korvaus 2026]]</f>
        <v>726771.64886146702</v>
      </c>
    </row>
    <row r="249" spans="1:7" x14ac:dyDescent="0.25">
      <c r="A249" s="32">
        <v>783</v>
      </c>
      <c r="B249" s="13" t="s">
        <v>256</v>
      </c>
      <c r="C249" s="164">
        <v>1263911.4918444799</v>
      </c>
      <c r="D249" s="164">
        <v>-25297.668876097196</v>
      </c>
      <c r="E249" s="164">
        <v>-435041.72411698202</v>
      </c>
      <c r="F249" s="164">
        <v>55891.424065274885</v>
      </c>
      <c r="G249" s="300">
        <f>Verokompensaatiot[[#This Row],[Korvaukset vuosilta 2010-2023, €]]+Verokompensaatiot[[#This Row],[Veromenetysten korvaus 2024]]+Verokompensaatiot[[#This Row],[Veromenetysten korvaus 2025]]+Verokompensaatiot[[#This Row],[Veromenetysten korvaus 2026]]</f>
        <v>859463.52291667555</v>
      </c>
    </row>
    <row r="250" spans="1:7" x14ac:dyDescent="0.25">
      <c r="A250" s="32">
        <v>785</v>
      </c>
      <c r="B250" s="13" t="s">
        <v>257</v>
      </c>
      <c r="C250" s="164">
        <v>638365.88914082851</v>
      </c>
      <c r="D250" s="164">
        <v>-1738.7571173005672</v>
      </c>
      <c r="E250" s="164">
        <v>-115843.36471869814</v>
      </c>
      <c r="F250" s="164">
        <v>28302.409268398438</v>
      </c>
      <c r="G250" s="300">
        <f>Verokompensaatiot[[#This Row],[Korvaukset vuosilta 2010-2023, €]]+Verokompensaatiot[[#This Row],[Veromenetysten korvaus 2024]]+Verokompensaatiot[[#This Row],[Veromenetysten korvaus 2025]]+Verokompensaatiot[[#This Row],[Veromenetysten korvaus 2026]]</f>
        <v>549086.17657322832</v>
      </c>
    </row>
    <row r="251" spans="1:7" x14ac:dyDescent="0.25">
      <c r="A251" s="32">
        <v>790</v>
      </c>
      <c r="B251" s="13" t="s">
        <v>258</v>
      </c>
      <c r="C251" s="164">
        <v>4475838.6949382462</v>
      </c>
      <c r="D251" s="164">
        <v>-97637.420714441367</v>
      </c>
      <c r="E251" s="164">
        <v>-1615386.4524028441</v>
      </c>
      <c r="F251" s="164">
        <v>212360.06654163139</v>
      </c>
      <c r="G251" s="300">
        <f>Verokompensaatiot[[#This Row],[Korvaukset vuosilta 2010-2023, €]]+Verokompensaatiot[[#This Row],[Veromenetysten korvaus 2024]]+Verokompensaatiot[[#This Row],[Veromenetysten korvaus 2025]]+Verokompensaatiot[[#This Row],[Veromenetysten korvaus 2026]]</f>
        <v>2975174.8883625916</v>
      </c>
    </row>
    <row r="252" spans="1:7" x14ac:dyDescent="0.25">
      <c r="A252" s="32">
        <v>791</v>
      </c>
      <c r="B252" s="13" t="s">
        <v>259</v>
      </c>
      <c r="C252" s="164">
        <v>1262903.4928640015</v>
      </c>
      <c r="D252" s="164">
        <v>-3481.3071575720205</v>
      </c>
      <c r="E252" s="164">
        <v>-292727.42043598858</v>
      </c>
      <c r="F252" s="164">
        <v>60909.726682865643</v>
      </c>
      <c r="G252" s="300">
        <f>Verokompensaatiot[[#This Row],[Korvaukset vuosilta 2010-2023, €]]+Verokompensaatiot[[#This Row],[Veromenetysten korvaus 2024]]+Verokompensaatiot[[#This Row],[Veromenetysten korvaus 2025]]+Verokompensaatiot[[#This Row],[Veromenetysten korvaus 2026]]</f>
        <v>1027604.4919533065</v>
      </c>
    </row>
    <row r="253" spans="1:7" x14ac:dyDescent="0.25">
      <c r="A253" s="32">
        <v>831</v>
      </c>
      <c r="B253" s="13" t="s">
        <v>260</v>
      </c>
      <c r="C253" s="164">
        <v>695604.28385445755</v>
      </c>
      <c r="D253" s="164">
        <v>-18795.158042885178</v>
      </c>
      <c r="E253" s="164">
        <v>-295784.45011722401</v>
      </c>
      <c r="F253" s="164">
        <v>25892.248046390927</v>
      </c>
      <c r="G253" s="300">
        <f>Verokompensaatiot[[#This Row],[Korvaukset vuosilta 2010-2023, €]]+Verokompensaatiot[[#This Row],[Veromenetysten korvaus 2024]]+Verokompensaatiot[[#This Row],[Veromenetysten korvaus 2025]]+Verokompensaatiot[[#This Row],[Veromenetysten korvaus 2026]]</f>
        <v>406916.92374073935</v>
      </c>
    </row>
    <row r="254" spans="1:7" x14ac:dyDescent="0.25">
      <c r="A254" s="32">
        <v>832</v>
      </c>
      <c r="B254" s="13" t="s">
        <v>261</v>
      </c>
      <c r="C254" s="164">
        <v>765347.09521522536</v>
      </c>
      <c r="D254" s="164">
        <v>94.710858530927453</v>
      </c>
      <c r="E254" s="164">
        <v>-223515.33527973399</v>
      </c>
      <c r="F254" s="164">
        <v>36987.024626570121</v>
      </c>
      <c r="G254" s="300">
        <f>Verokompensaatiot[[#This Row],[Korvaukset vuosilta 2010-2023, €]]+Verokompensaatiot[[#This Row],[Veromenetysten korvaus 2024]]+Verokompensaatiot[[#This Row],[Veromenetysten korvaus 2025]]+Verokompensaatiot[[#This Row],[Veromenetysten korvaus 2026]]</f>
        <v>578913.49542059249</v>
      </c>
    </row>
    <row r="255" spans="1:7" x14ac:dyDescent="0.25">
      <c r="A255" s="32">
        <v>833</v>
      </c>
      <c r="B255" s="13" t="s">
        <v>262</v>
      </c>
      <c r="C255" s="164">
        <v>342281.76810028055</v>
      </c>
      <c r="D255" s="164">
        <v>-7185.6569388959533</v>
      </c>
      <c r="E255" s="164">
        <v>-76570.201065549467</v>
      </c>
      <c r="F255" s="164">
        <v>12096.36392713645</v>
      </c>
      <c r="G255" s="300">
        <f>Verokompensaatiot[[#This Row],[Korvaukset vuosilta 2010-2023, €]]+Verokompensaatiot[[#This Row],[Veromenetysten korvaus 2024]]+Verokompensaatiot[[#This Row],[Veromenetysten korvaus 2025]]+Verokompensaatiot[[#This Row],[Veromenetysten korvaus 2026]]</f>
        <v>270622.27402297163</v>
      </c>
    </row>
    <row r="256" spans="1:7" x14ac:dyDescent="0.25">
      <c r="A256" s="32">
        <v>834</v>
      </c>
      <c r="B256" s="13" t="s">
        <v>263</v>
      </c>
      <c r="C256" s="164">
        <v>1113721.6941235559</v>
      </c>
      <c r="D256" s="164">
        <v>-24717.224699091807</v>
      </c>
      <c r="E256" s="164">
        <v>-380515.47210766026</v>
      </c>
      <c r="F256" s="164">
        <v>45299.097725248503</v>
      </c>
      <c r="G256" s="300">
        <f>Verokompensaatiot[[#This Row],[Korvaukset vuosilta 2010-2023, €]]+Verokompensaatiot[[#This Row],[Veromenetysten korvaus 2024]]+Verokompensaatiot[[#This Row],[Veromenetysten korvaus 2025]]+Verokompensaatiot[[#This Row],[Veromenetysten korvaus 2026]]</f>
        <v>753788.09504205233</v>
      </c>
    </row>
    <row r="257" spans="1:7" x14ac:dyDescent="0.25">
      <c r="A257" s="32">
        <v>837</v>
      </c>
      <c r="B257" s="13" t="s">
        <v>264</v>
      </c>
      <c r="C257" s="164">
        <v>36300023.396053225</v>
      </c>
      <c r="D257" s="164">
        <v>420076.98405097169</v>
      </c>
      <c r="E257" s="164">
        <v>-11055730.147087298</v>
      </c>
      <c r="F257" s="164">
        <v>1547476.4473610695</v>
      </c>
      <c r="G257" s="300">
        <f>Verokompensaatiot[[#This Row],[Korvaukset vuosilta 2010-2023, €]]+Verokompensaatiot[[#This Row],[Veromenetysten korvaus 2024]]+Verokompensaatiot[[#This Row],[Veromenetysten korvaus 2025]]+Verokompensaatiot[[#This Row],[Veromenetysten korvaus 2026]]</f>
        <v>27211846.680377971</v>
      </c>
    </row>
    <row r="258" spans="1:7" x14ac:dyDescent="0.25">
      <c r="A258" s="32">
        <v>844</v>
      </c>
      <c r="B258" s="13" t="s">
        <v>265</v>
      </c>
      <c r="C258" s="164">
        <v>367381.62735902192</v>
      </c>
      <c r="D258" s="164">
        <v>-8927.1742334659211</v>
      </c>
      <c r="E258" s="164">
        <v>-96072.702275958785</v>
      </c>
      <c r="F258" s="164">
        <v>17772.417307974272</v>
      </c>
      <c r="G258" s="300">
        <f>Verokompensaatiot[[#This Row],[Korvaukset vuosilta 2010-2023, €]]+Verokompensaatiot[[#This Row],[Veromenetysten korvaus 2024]]+Verokompensaatiot[[#This Row],[Veromenetysten korvaus 2025]]+Verokompensaatiot[[#This Row],[Veromenetysten korvaus 2026]]</f>
        <v>280154.16815757146</v>
      </c>
    </row>
    <row r="259" spans="1:7" x14ac:dyDescent="0.25">
      <c r="A259" s="32">
        <v>845</v>
      </c>
      <c r="B259" s="13" t="s">
        <v>266</v>
      </c>
      <c r="C259" s="164">
        <v>595425.26634182339</v>
      </c>
      <c r="D259" s="164">
        <v>-5597.3370576055113</v>
      </c>
      <c r="E259" s="164">
        <v>-121755.50005702759</v>
      </c>
      <c r="F259" s="164">
        <v>22875.436332858219</v>
      </c>
      <c r="G259" s="300">
        <f>Verokompensaatiot[[#This Row],[Korvaukset vuosilta 2010-2023, €]]+Verokompensaatiot[[#This Row],[Veromenetysten korvaus 2024]]+Verokompensaatiot[[#This Row],[Veromenetysten korvaus 2025]]+Verokompensaatiot[[#This Row],[Veromenetysten korvaus 2026]]</f>
        <v>490947.86556004855</v>
      </c>
    </row>
    <row r="260" spans="1:7" x14ac:dyDescent="0.25">
      <c r="A260" s="32">
        <v>846</v>
      </c>
      <c r="B260" s="13" t="s">
        <v>267</v>
      </c>
      <c r="C260" s="164">
        <v>1137822.754602755</v>
      </c>
      <c r="D260" s="164">
        <v>355.49147906483813</v>
      </c>
      <c r="E260" s="164">
        <v>-346676.87861495104</v>
      </c>
      <c r="F260" s="164">
        <v>60034.434442923004</v>
      </c>
      <c r="G260" s="300">
        <f>Verokompensaatiot[[#This Row],[Korvaukset vuosilta 2010-2023, €]]+Verokompensaatiot[[#This Row],[Veromenetysten korvaus 2024]]+Verokompensaatiot[[#This Row],[Veromenetysten korvaus 2025]]+Verokompensaatiot[[#This Row],[Veromenetysten korvaus 2026]]</f>
        <v>851535.80190979177</v>
      </c>
    </row>
    <row r="261" spans="1:7" x14ac:dyDescent="0.25">
      <c r="A261" s="32">
        <v>848</v>
      </c>
      <c r="B261" s="13" t="s">
        <v>268</v>
      </c>
      <c r="C261" s="164">
        <v>989321.16184801655</v>
      </c>
      <c r="D261" s="164">
        <v>-12471.088586874963</v>
      </c>
      <c r="E261" s="164">
        <v>-254554.80702797518</v>
      </c>
      <c r="F261" s="164">
        <v>47450.63649789476</v>
      </c>
      <c r="G261" s="300">
        <f>Verokompensaatiot[[#This Row],[Korvaukset vuosilta 2010-2023, €]]+Verokompensaatiot[[#This Row],[Veromenetysten korvaus 2024]]+Verokompensaatiot[[#This Row],[Veromenetysten korvaus 2025]]+Verokompensaatiot[[#This Row],[Veromenetysten korvaus 2026]]</f>
        <v>769745.9027310611</v>
      </c>
    </row>
    <row r="262" spans="1:7" x14ac:dyDescent="0.25">
      <c r="A262" s="32">
        <v>849</v>
      </c>
      <c r="B262" s="13" t="s">
        <v>269</v>
      </c>
      <c r="C262" s="164">
        <v>698965.11716177594</v>
      </c>
      <c r="D262" s="164">
        <v>-1960.3759419803773</v>
      </c>
      <c r="E262" s="164">
        <v>-196354.20335520431</v>
      </c>
      <c r="F262" s="164">
        <v>29830.676809243712</v>
      </c>
      <c r="G262" s="300">
        <f>Verokompensaatiot[[#This Row],[Korvaukset vuosilta 2010-2023, €]]+Verokompensaatiot[[#This Row],[Veromenetysten korvaus 2024]]+Verokompensaatiot[[#This Row],[Veromenetysten korvaus 2025]]+Verokompensaatiot[[#This Row],[Veromenetysten korvaus 2026]]</f>
        <v>530481.21467383497</v>
      </c>
    </row>
    <row r="263" spans="1:7" x14ac:dyDescent="0.25">
      <c r="A263" s="32">
        <v>850</v>
      </c>
      <c r="B263" s="13" t="s">
        <v>270</v>
      </c>
      <c r="C263" s="164">
        <v>420099.4296281893</v>
      </c>
      <c r="D263" s="164">
        <v>-16488.361190124262</v>
      </c>
      <c r="E263" s="164">
        <v>-171209.11687018984</v>
      </c>
      <c r="F263" s="164">
        <v>17735.299281911321</v>
      </c>
      <c r="G263" s="300">
        <f>Verokompensaatiot[[#This Row],[Korvaukset vuosilta 2010-2023, €]]+Verokompensaatiot[[#This Row],[Veromenetysten korvaus 2024]]+Verokompensaatiot[[#This Row],[Veromenetysten korvaus 2025]]+Verokompensaatiot[[#This Row],[Veromenetysten korvaus 2026]]</f>
        <v>250137.25084978653</v>
      </c>
    </row>
    <row r="264" spans="1:7" x14ac:dyDescent="0.25">
      <c r="A264" s="32">
        <v>851</v>
      </c>
      <c r="B264" s="13" t="s">
        <v>271</v>
      </c>
      <c r="C264" s="164">
        <v>3292338.6038466329</v>
      </c>
      <c r="D264" s="164">
        <v>-18714.073120874687</v>
      </c>
      <c r="E264" s="164">
        <v>-1447389.0367234088</v>
      </c>
      <c r="F264" s="164">
        <v>133916.31581533296</v>
      </c>
      <c r="G264" s="300">
        <f>Verokompensaatiot[[#This Row],[Korvaukset vuosilta 2010-2023, €]]+Verokompensaatiot[[#This Row],[Veromenetysten korvaus 2024]]+Verokompensaatiot[[#This Row],[Veromenetysten korvaus 2025]]+Verokompensaatiot[[#This Row],[Veromenetysten korvaus 2026]]</f>
        <v>1960151.8098176823</v>
      </c>
    </row>
    <row r="265" spans="1:7" x14ac:dyDescent="0.25">
      <c r="A265" s="32">
        <v>853</v>
      </c>
      <c r="B265" s="13" t="s">
        <v>272</v>
      </c>
      <c r="C265" s="164">
        <v>31340782.047305316</v>
      </c>
      <c r="D265" s="164">
        <v>374358.79328620632</v>
      </c>
      <c r="E265" s="164">
        <v>-7083087.7923871297</v>
      </c>
      <c r="F265" s="164">
        <v>1303268.4585996924</v>
      </c>
      <c r="G265" s="300">
        <f>Verokompensaatiot[[#This Row],[Korvaukset vuosilta 2010-2023, €]]+Verokompensaatiot[[#This Row],[Veromenetysten korvaus 2024]]+Verokompensaatiot[[#This Row],[Veromenetysten korvaus 2025]]+Verokompensaatiot[[#This Row],[Veromenetysten korvaus 2026]]</f>
        <v>25935321.506804086</v>
      </c>
    </row>
    <row r="266" spans="1:7" x14ac:dyDescent="0.25">
      <c r="A266" s="32">
        <v>854</v>
      </c>
      <c r="B266" s="13" t="s">
        <v>273</v>
      </c>
      <c r="C266" s="164">
        <v>677713.52548992494</v>
      </c>
      <c r="D266" s="164">
        <v>-6669.4635548915649</v>
      </c>
      <c r="E266" s="164">
        <v>-229253.31594360221</v>
      </c>
      <c r="F266" s="164">
        <v>31865.575735914932</v>
      </c>
      <c r="G266" s="300">
        <f>Verokompensaatiot[[#This Row],[Korvaukset vuosilta 2010-2023, €]]+Verokompensaatiot[[#This Row],[Veromenetysten korvaus 2024]]+Verokompensaatiot[[#This Row],[Veromenetysten korvaus 2025]]+Verokompensaatiot[[#This Row],[Veromenetysten korvaus 2026]]</f>
        <v>473656.32172734611</v>
      </c>
    </row>
    <row r="267" spans="1:7" x14ac:dyDescent="0.25">
      <c r="A267" s="32">
        <v>857</v>
      </c>
      <c r="B267" s="13" t="s">
        <v>274</v>
      </c>
      <c r="C267" s="164">
        <v>527451.85057411972</v>
      </c>
      <c r="D267" s="164">
        <v>-8903.5198820928417</v>
      </c>
      <c r="E267" s="164">
        <v>-131546.80713189792</v>
      </c>
      <c r="F267" s="164">
        <v>29425.668497605973</v>
      </c>
      <c r="G267" s="300">
        <f>Verokompensaatiot[[#This Row],[Korvaukset vuosilta 2010-2023, €]]+Verokompensaatiot[[#This Row],[Veromenetysten korvaus 2024]]+Verokompensaatiot[[#This Row],[Veromenetysten korvaus 2025]]+Verokompensaatiot[[#This Row],[Veromenetysten korvaus 2026]]</f>
        <v>416427.19205773494</v>
      </c>
    </row>
    <row r="268" spans="1:7" x14ac:dyDescent="0.25">
      <c r="A268" s="32">
        <v>858</v>
      </c>
      <c r="B268" s="13" t="s">
        <v>275</v>
      </c>
      <c r="C268" s="164">
        <v>4629137.4877160415</v>
      </c>
      <c r="D268" s="164">
        <v>-106119.51493814212</v>
      </c>
      <c r="E268" s="164">
        <v>-2244850.4403212946</v>
      </c>
      <c r="F268" s="164">
        <v>18899.943103966263</v>
      </c>
      <c r="G268" s="300">
        <f>Verokompensaatiot[[#This Row],[Korvaukset vuosilta 2010-2023, €]]+Verokompensaatiot[[#This Row],[Veromenetysten korvaus 2024]]+Verokompensaatiot[[#This Row],[Veromenetysten korvaus 2025]]+Verokompensaatiot[[#This Row],[Veromenetysten korvaus 2026]]</f>
        <v>2297067.4755605711</v>
      </c>
    </row>
    <row r="269" spans="1:7" x14ac:dyDescent="0.25">
      <c r="A269" s="32">
        <v>859</v>
      </c>
      <c r="B269" s="13" t="s">
        <v>276</v>
      </c>
      <c r="C269" s="164">
        <v>968220.28774869489</v>
      </c>
      <c r="D269" s="164">
        <v>-24225.913534068655</v>
      </c>
      <c r="E269" s="164">
        <v>-532573.64726192562</v>
      </c>
      <c r="F269" s="164">
        <v>41021.622645578638</v>
      </c>
      <c r="G269" s="300">
        <f>Verokompensaatiot[[#This Row],[Korvaukset vuosilta 2010-2023, €]]+Verokompensaatiot[[#This Row],[Veromenetysten korvaus 2024]]+Verokompensaatiot[[#This Row],[Veromenetysten korvaus 2025]]+Verokompensaatiot[[#This Row],[Veromenetysten korvaus 2026]]</f>
        <v>452442.34959827928</v>
      </c>
    </row>
    <row r="270" spans="1:7" x14ac:dyDescent="0.25">
      <c r="A270" s="32">
        <v>886</v>
      </c>
      <c r="B270" s="13" t="s">
        <v>277</v>
      </c>
      <c r="C270" s="164">
        <v>1935332.8315087492</v>
      </c>
      <c r="D270" s="164">
        <v>-28088.924984773057</v>
      </c>
      <c r="E270" s="164">
        <v>-1050585.5675147993</v>
      </c>
      <c r="F270" s="164">
        <v>85780.737866333351</v>
      </c>
      <c r="G270" s="300">
        <f>Verokompensaatiot[[#This Row],[Korvaukset vuosilta 2010-2023, €]]+Verokompensaatiot[[#This Row],[Veromenetysten korvaus 2024]]+Verokompensaatiot[[#This Row],[Veromenetysten korvaus 2025]]+Verokompensaatiot[[#This Row],[Veromenetysten korvaus 2026]]</f>
        <v>942439.07687551004</v>
      </c>
    </row>
    <row r="271" spans="1:7" x14ac:dyDescent="0.25">
      <c r="A271" s="32">
        <v>887</v>
      </c>
      <c r="B271" s="13" t="s">
        <v>278</v>
      </c>
      <c r="C271" s="164">
        <v>1059397.7324163243</v>
      </c>
      <c r="D271" s="164">
        <v>-22137.603092433375</v>
      </c>
      <c r="E271" s="164">
        <v>-316024.70587963401</v>
      </c>
      <c r="F271" s="164">
        <v>50785.113637287526</v>
      </c>
      <c r="G271" s="300">
        <f>Verokompensaatiot[[#This Row],[Korvaukset vuosilta 2010-2023, €]]+Verokompensaatiot[[#This Row],[Veromenetysten korvaus 2024]]+Verokompensaatiot[[#This Row],[Veromenetysten korvaus 2025]]+Verokompensaatiot[[#This Row],[Veromenetysten korvaus 2026]]</f>
        <v>772020.5370815444</v>
      </c>
    </row>
    <row r="272" spans="1:7" x14ac:dyDescent="0.25">
      <c r="A272" s="32">
        <v>889</v>
      </c>
      <c r="B272" s="13" t="s">
        <v>279</v>
      </c>
      <c r="C272" s="164">
        <v>555205.31133360858</v>
      </c>
      <c r="D272" s="164">
        <v>-2221.0085262214507</v>
      </c>
      <c r="E272" s="164">
        <v>-148711.46022281193</v>
      </c>
      <c r="F272" s="164">
        <v>23093.069981373385</v>
      </c>
      <c r="G272" s="300">
        <f>Verokompensaatiot[[#This Row],[Korvaukset vuosilta 2010-2023, €]]+Verokompensaatiot[[#This Row],[Veromenetysten korvaus 2024]]+Verokompensaatiot[[#This Row],[Veromenetysten korvaus 2025]]+Verokompensaatiot[[#This Row],[Veromenetysten korvaus 2026]]</f>
        <v>427365.91256594856</v>
      </c>
    </row>
    <row r="273" spans="1:7" x14ac:dyDescent="0.25">
      <c r="A273" s="32">
        <v>890</v>
      </c>
      <c r="B273" s="13" t="s">
        <v>280</v>
      </c>
      <c r="C273" s="164">
        <v>234551.63909570267</v>
      </c>
      <c r="D273" s="164">
        <v>3171.3782403669902</v>
      </c>
      <c r="E273" s="164">
        <v>-64536.79731050507</v>
      </c>
      <c r="F273" s="164">
        <v>10379.677891774261</v>
      </c>
      <c r="G273" s="300">
        <f>Verokompensaatiot[[#This Row],[Korvaukset vuosilta 2010-2023, €]]+Verokompensaatiot[[#This Row],[Veromenetysten korvaus 2024]]+Verokompensaatiot[[#This Row],[Veromenetysten korvaus 2025]]+Verokompensaatiot[[#This Row],[Veromenetysten korvaus 2026]]</f>
        <v>183565.89791733885</v>
      </c>
    </row>
    <row r="274" spans="1:7" x14ac:dyDescent="0.25">
      <c r="A274" s="32">
        <v>892</v>
      </c>
      <c r="B274" s="13" t="s">
        <v>281</v>
      </c>
      <c r="C274" s="164">
        <v>596788.2530678059</v>
      </c>
      <c r="D274" s="164">
        <v>-17466.152090015872</v>
      </c>
      <c r="E274" s="164">
        <v>-260893.06062904233</v>
      </c>
      <c r="F274" s="164">
        <v>24918.990382943539</v>
      </c>
      <c r="G274" s="300">
        <f>Verokompensaatiot[[#This Row],[Korvaukset vuosilta 2010-2023, €]]+Verokompensaatiot[[#This Row],[Veromenetysten korvaus 2024]]+Verokompensaatiot[[#This Row],[Veromenetysten korvaus 2025]]+Verokompensaatiot[[#This Row],[Veromenetysten korvaus 2026]]</f>
        <v>343348.03073169128</v>
      </c>
    </row>
    <row r="275" spans="1:7" x14ac:dyDescent="0.25">
      <c r="A275" s="32">
        <v>893</v>
      </c>
      <c r="B275" s="13" t="s">
        <v>282</v>
      </c>
      <c r="C275" s="164">
        <v>1521040.3856361369</v>
      </c>
      <c r="D275" s="164">
        <v>-4529.8111347074046</v>
      </c>
      <c r="E275" s="164">
        <v>-468742.13707244257</v>
      </c>
      <c r="F275" s="164">
        <v>69539.666390119601</v>
      </c>
      <c r="G275" s="300">
        <f>Verokompensaatiot[[#This Row],[Korvaukset vuosilta 2010-2023, €]]+Verokompensaatiot[[#This Row],[Veromenetysten korvaus 2024]]+Verokompensaatiot[[#This Row],[Veromenetysten korvaus 2025]]+Verokompensaatiot[[#This Row],[Veromenetysten korvaus 2026]]</f>
        <v>1117308.1038191065</v>
      </c>
    </row>
    <row r="276" spans="1:7" x14ac:dyDescent="0.25">
      <c r="A276" s="32">
        <v>895</v>
      </c>
      <c r="B276" s="13" t="s">
        <v>283</v>
      </c>
      <c r="C276" s="164">
        <v>2613083.7152337562</v>
      </c>
      <c r="D276" s="164">
        <v>-9667.2574188193066</v>
      </c>
      <c r="E276" s="164">
        <v>-1181760.4317978439</v>
      </c>
      <c r="F276" s="164">
        <v>108626.45979792942</v>
      </c>
      <c r="G276" s="300">
        <f>Verokompensaatiot[[#This Row],[Korvaukset vuosilta 2010-2023, €]]+Verokompensaatiot[[#This Row],[Veromenetysten korvaus 2024]]+Verokompensaatiot[[#This Row],[Veromenetysten korvaus 2025]]+Verokompensaatiot[[#This Row],[Veromenetysten korvaus 2026]]</f>
        <v>1530282.4858150226</v>
      </c>
    </row>
    <row r="277" spans="1:7" x14ac:dyDescent="0.25">
      <c r="A277" s="32">
        <v>905</v>
      </c>
      <c r="B277" s="13" t="s">
        <v>284</v>
      </c>
      <c r="C277" s="164">
        <v>10466596.893593695</v>
      </c>
      <c r="D277" s="164">
        <v>120547.78794924309</v>
      </c>
      <c r="E277" s="164">
        <v>-3228003.575703097</v>
      </c>
      <c r="F277" s="164">
        <v>487574.47076666035</v>
      </c>
      <c r="G277" s="300">
        <f>Verokompensaatiot[[#This Row],[Korvaukset vuosilta 2010-2023, €]]+Verokompensaatiot[[#This Row],[Veromenetysten korvaus 2024]]+Verokompensaatiot[[#This Row],[Veromenetysten korvaus 2025]]+Verokompensaatiot[[#This Row],[Veromenetysten korvaus 2026]]</f>
        <v>7846715.5766065018</v>
      </c>
    </row>
    <row r="278" spans="1:7" x14ac:dyDescent="0.25">
      <c r="A278" s="32">
        <v>908</v>
      </c>
      <c r="B278" s="13" t="s">
        <v>285</v>
      </c>
      <c r="C278" s="164">
        <v>2924192.5603013141</v>
      </c>
      <c r="D278" s="164">
        <v>-60796.277065151095</v>
      </c>
      <c r="E278" s="164">
        <v>-1597178.2831787411</v>
      </c>
      <c r="F278" s="164">
        <v>111608.15688769208</v>
      </c>
      <c r="G278" s="300">
        <f>Verokompensaatiot[[#This Row],[Korvaukset vuosilta 2010-2023, €]]+Verokompensaatiot[[#This Row],[Veromenetysten korvaus 2024]]+Verokompensaatiot[[#This Row],[Veromenetysten korvaus 2025]]+Verokompensaatiot[[#This Row],[Veromenetysten korvaus 2026]]</f>
        <v>1377826.1569451143</v>
      </c>
    </row>
    <row r="279" spans="1:7" x14ac:dyDescent="0.25">
      <c r="A279" s="32">
        <v>915</v>
      </c>
      <c r="B279" s="13" t="s">
        <v>286</v>
      </c>
      <c r="C279" s="164">
        <v>3323029.3194958586</v>
      </c>
      <c r="D279" s="164">
        <v>-12555.937114786198</v>
      </c>
      <c r="E279" s="164">
        <v>-1557363.9230777782</v>
      </c>
      <c r="F279" s="164">
        <v>157108.81899255316</v>
      </c>
      <c r="G279" s="300">
        <f>Verokompensaatiot[[#This Row],[Korvaukset vuosilta 2010-2023, €]]+Verokompensaatiot[[#This Row],[Veromenetysten korvaus 2024]]+Verokompensaatiot[[#This Row],[Veromenetysten korvaus 2025]]+Verokompensaatiot[[#This Row],[Veromenetysten korvaus 2026]]</f>
        <v>1910218.2782958471</v>
      </c>
    </row>
    <row r="280" spans="1:7" x14ac:dyDescent="0.25">
      <c r="A280" s="32">
        <v>918</v>
      </c>
      <c r="B280" s="13" t="s">
        <v>287</v>
      </c>
      <c r="C280" s="164">
        <v>520627.62677149219</v>
      </c>
      <c r="D280" s="164">
        <v>-10490.84787955154</v>
      </c>
      <c r="E280" s="164">
        <v>-157709.94079331213</v>
      </c>
      <c r="F280" s="164">
        <v>24517.625351777595</v>
      </c>
      <c r="G280" s="300">
        <f>Verokompensaatiot[[#This Row],[Korvaukset vuosilta 2010-2023, €]]+Verokompensaatiot[[#This Row],[Veromenetysten korvaus 2024]]+Verokompensaatiot[[#This Row],[Veromenetysten korvaus 2025]]+Verokompensaatiot[[#This Row],[Veromenetysten korvaus 2026]]</f>
        <v>376944.46345040615</v>
      </c>
    </row>
    <row r="281" spans="1:7" x14ac:dyDescent="0.25">
      <c r="A281" s="32">
        <v>921</v>
      </c>
      <c r="B281" s="13" t="s">
        <v>288</v>
      </c>
      <c r="C281" s="164">
        <v>489090.13610551949</v>
      </c>
      <c r="D281" s="164">
        <v>738.96572517530785</v>
      </c>
      <c r="E281" s="164">
        <v>-113794.42277849271</v>
      </c>
      <c r="F281" s="164">
        <v>25278.709120094227</v>
      </c>
      <c r="G281" s="300">
        <f>Verokompensaatiot[[#This Row],[Korvaukset vuosilta 2010-2023, €]]+Verokompensaatiot[[#This Row],[Veromenetysten korvaus 2024]]+Verokompensaatiot[[#This Row],[Veromenetysten korvaus 2025]]+Verokompensaatiot[[#This Row],[Veromenetysten korvaus 2026]]</f>
        <v>401313.38817229628</v>
      </c>
    </row>
    <row r="282" spans="1:7" x14ac:dyDescent="0.25">
      <c r="A282" s="32">
        <v>922</v>
      </c>
      <c r="B282" s="13" t="s">
        <v>289</v>
      </c>
      <c r="C282" s="164">
        <v>723605.03246662044</v>
      </c>
      <c r="D282" s="164">
        <v>-26269.225509112926</v>
      </c>
      <c r="E282" s="164">
        <v>-353815.48171553278</v>
      </c>
      <c r="F282" s="164">
        <v>24349.230405647242</v>
      </c>
      <c r="G282" s="300">
        <f>Verokompensaatiot[[#This Row],[Korvaukset vuosilta 2010-2023, €]]+Verokompensaatiot[[#This Row],[Veromenetysten korvaus 2024]]+Verokompensaatiot[[#This Row],[Veromenetysten korvaus 2025]]+Verokompensaatiot[[#This Row],[Veromenetysten korvaus 2026]]</f>
        <v>367869.55564762198</v>
      </c>
    </row>
    <row r="283" spans="1:7" x14ac:dyDescent="0.25">
      <c r="A283" s="32">
        <v>924</v>
      </c>
      <c r="B283" s="13" t="s">
        <v>290</v>
      </c>
      <c r="C283" s="164">
        <v>723912.00203211629</v>
      </c>
      <c r="D283" s="164">
        <v>-3511.9560778691302</v>
      </c>
      <c r="E283" s="164">
        <v>-217239.50742470531</v>
      </c>
      <c r="F283" s="164">
        <v>35243.468579020875</v>
      </c>
      <c r="G283" s="300">
        <f>Verokompensaatiot[[#This Row],[Korvaukset vuosilta 2010-2023, €]]+Verokompensaatiot[[#This Row],[Veromenetysten korvaus 2024]]+Verokompensaatiot[[#This Row],[Veromenetysten korvaus 2025]]+Verokompensaatiot[[#This Row],[Veromenetysten korvaus 2026]]</f>
        <v>538404.00710856263</v>
      </c>
    </row>
    <row r="284" spans="1:7" x14ac:dyDescent="0.25">
      <c r="A284" s="32">
        <v>925</v>
      </c>
      <c r="B284" s="13" t="s">
        <v>291</v>
      </c>
      <c r="C284" s="164">
        <v>817536.66303129564</v>
      </c>
      <c r="D284" s="164">
        <v>2993.6838939091194</v>
      </c>
      <c r="E284" s="164">
        <v>-219409.93575765321</v>
      </c>
      <c r="F284" s="164">
        <v>35236.795404565055</v>
      </c>
      <c r="G284" s="300">
        <f>Verokompensaatiot[[#This Row],[Korvaukset vuosilta 2010-2023, €]]+Verokompensaatiot[[#This Row],[Veromenetysten korvaus 2024]]+Verokompensaatiot[[#This Row],[Veromenetysten korvaus 2025]]+Verokompensaatiot[[#This Row],[Veromenetysten korvaus 2026]]</f>
        <v>636357.20657211659</v>
      </c>
    </row>
    <row r="285" spans="1:7" x14ac:dyDescent="0.25">
      <c r="A285" s="32">
        <v>927</v>
      </c>
      <c r="B285" s="13" t="s">
        <v>292</v>
      </c>
      <c r="C285" s="164">
        <v>4188001.3455443028</v>
      </c>
      <c r="D285" s="164">
        <v>-159819.00281489795</v>
      </c>
      <c r="E285" s="164">
        <v>-1790909.5168551509</v>
      </c>
      <c r="F285" s="164">
        <v>71806.547945875529</v>
      </c>
      <c r="G285" s="300">
        <f>Verokompensaatiot[[#This Row],[Korvaukset vuosilta 2010-2023, €]]+Verokompensaatiot[[#This Row],[Veromenetysten korvaus 2024]]+Verokompensaatiot[[#This Row],[Veromenetysten korvaus 2025]]+Verokompensaatiot[[#This Row],[Veromenetysten korvaus 2026]]</f>
        <v>2309079.3738201298</v>
      </c>
    </row>
    <row r="286" spans="1:7" x14ac:dyDescent="0.25">
      <c r="A286" s="32">
        <v>931</v>
      </c>
      <c r="B286" s="13" t="s">
        <v>293</v>
      </c>
      <c r="C286" s="164">
        <v>1313012.965701743</v>
      </c>
      <c r="D286" s="164">
        <v>-3298.6731226030506</v>
      </c>
      <c r="E286" s="164">
        <v>-391908.2581653432</v>
      </c>
      <c r="F286" s="164">
        <v>62318.760729640599</v>
      </c>
      <c r="G286" s="300">
        <f>Verokompensaatiot[[#This Row],[Korvaukset vuosilta 2010-2023, €]]+Verokompensaatiot[[#This Row],[Veromenetysten korvaus 2024]]+Verokompensaatiot[[#This Row],[Veromenetysten korvaus 2025]]+Verokompensaatiot[[#This Row],[Veromenetysten korvaus 2026]]</f>
        <v>980124.79514343746</v>
      </c>
    </row>
    <row r="287" spans="1:7" x14ac:dyDescent="0.25">
      <c r="A287" s="32">
        <v>934</v>
      </c>
      <c r="B287" s="13" t="s">
        <v>294</v>
      </c>
      <c r="C287" s="164">
        <v>565563.69020306994</v>
      </c>
      <c r="D287" s="164">
        <v>-3664.599877405436</v>
      </c>
      <c r="E287" s="164">
        <v>-223101.26908653256</v>
      </c>
      <c r="F287" s="164">
        <v>27683.317710675285</v>
      </c>
      <c r="G287" s="300">
        <f>Verokompensaatiot[[#This Row],[Korvaukset vuosilta 2010-2023, €]]+Verokompensaatiot[[#This Row],[Veromenetysten korvaus 2024]]+Verokompensaatiot[[#This Row],[Veromenetysten korvaus 2025]]+Verokompensaatiot[[#This Row],[Veromenetysten korvaus 2026]]</f>
        <v>366481.13894980727</v>
      </c>
    </row>
    <row r="288" spans="1:7" x14ac:dyDescent="0.25">
      <c r="A288" s="32">
        <v>935</v>
      </c>
      <c r="B288" s="13" t="s">
        <v>295</v>
      </c>
      <c r="C288" s="164">
        <v>632603.8478659899</v>
      </c>
      <c r="D288" s="164">
        <v>-10116.522724127277</v>
      </c>
      <c r="E288" s="164">
        <v>-227852.84666785997</v>
      </c>
      <c r="F288" s="164">
        <v>31604.502096706699</v>
      </c>
      <c r="G288" s="300">
        <f>Verokompensaatiot[[#This Row],[Korvaukset vuosilta 2010-2023, €]]+Verokompensaatiot[[#This Row],[Veromenetysten korvaus 2024]]+Verokompensaatiot[[#This Row],[Veromenetysten korvaus 2025]]+Verokompensaatiot[[#This Row],[Veromenetysten korvaus 2026]]</f>
        <v>426238.98057070939</v>
      </c>
    </row>
    <row r="289" spans="1:7" x14ac:dyDescent="0.25">
      <c r="A289" s="32">
        <v>936</v>
      </c>
      <c r="B289" s="13" t="s">
        <v>296</v>
      </c>
      <c r="C289" s="164">
        <v>1423625.6235486302</v>
      </c>
      <c r="D289" s="164">
        <v>-7046.5084695038131</v>
      </c>
      <c r="E289" s="164">
        <v>-362932.62004548014</v>
      </c>
      <c r="F289" s="164">
        <v>67497.134076325267</v>
      </c>
      <c r="G289" s="300">
        <f>Verokompensaatiot[[#This Row],[Korvaukset vuosilta 2010-2023, €]]+Verokompensaatiot[[#This Row],[Veromenetysten korvaus 2024]]+Verokompensaatiot[[#This Row],[Veromenetysten korvaus 2025]]+Verokompensaatiot[[#This Row],[Veromenetysten korvaus 2026]]</f>
        <v>1121143.6291099715</v>
      </c>
    </row>
    <row r="290" spans="1:7" x14ac:dyDescent="0.25">
      <c r="A290" s="32">
        <v>946</v>
      </c>
      <c r="B290" s="13" t="s">
        <v>297</v>
      </c>
      <c r="C290" s="164">
        <v>1380218.5947131673</v>
      </c>
      <c r="D290" s="164">
        <v>-16183.450541126163</v>
      </c>
      <c r="E290" s="164">
        <v>-443596.9247077193</v>
      </c>
      <c r="F290" s="164">
        <v>58682.300514003764</v>
      </c>
      <c r="G290" s="300">
        <f>Verokompensaatiot[[#This Row],[Korvaukset vuosilta 2010-2023, €]]+Verokompensaatiot[[#This Row],[Veromenetysten korvaus 2024]]+Verokompensaatiot[[#This Row],[Veromenetysten korvaus 2025]]+Verokompensaatiot[[#This Row],[Veromenetysten korvaus 2026]]</f>
        <v>979120.51997832558</v>
      </c>
    </row>
    <row r="291" spans="1:7" x14ac:dyDescent="0.25">
      <c r="A291" s="32">
        <v>976</v>
      </c>
      <c r="B291" s="13" t="s">
        <v>298</v>
      </c>
      <c r="C291" s="164">
        <v>829621.10435336339</v>
      </c>
      <c r="D291" s="164">
        <v>-6850.0211902480742</v>
      </c>
      <c r="E291" s="164">
        <v>-230598.63837712308</v>
      </c>
      <c r="F291" s="164">
        <v>34347.398796439542</v>
      </c>
      <c r="G291" s="300">
        <f>Verokompensaatiot[[#This Row],[Korvaukset vuosilta 2010-2023, €]]+Verokompensaatiot[[#This Row],[Veromenetysten korvaus 2024]]+Verokompensaatiot[[#This Row],[Veromenetysten korvaus 2025]]+Verokompensaatiot[[#This Row],[Veromenetysten korvaus 2026]]</f>
        <v>626519.84358243179</v>
      </c>
    </row>
    <row r="292" spans="1:7" x14ac:dyDescent="0.25">
      <c r="A292" s="32">
        <v>977</v>
      </c>
      <c r="B292" s="13" t="s">
        <v>299</v>
      </c>
      <c r="C292" s="164">
        <v>2434887.9310677741</v>
      </c>
      <c r="D292" s="164">
        <v>-1474.647877423824</v>
      </c>
      <c r="E292" s="164">
        <v>-1440507.7732135148</v>
      </c>
      <c r="F292" s="164">
        <v>132607.18723082266</v>
      </c>
      <c r="G292" s="300">
        <f>Verokompensaatiot[[#This Row],[Korvaukset vuosilta 2010-2023, €]]+Verokompensaatiot[[#This Row],[Veromenetysten korvaus 2024]]+Verokompensaatiot[[#This Row],[Veromenetysten korvaus 2025]]+Verokompensaatiot[[#This Row],[Veromenetysten korvaus 2026]]</f>
        <v>1125512.6972076579</v>
      </c>
    </row>
    <row r="293" spans="1:7" x14ac:dyDescent="0.25">
      <c r="A293" s="32">
        <v>980</v>
      </c>
      <c r="B293" s="13" t="s">
        <v>300</v>
      </c>
      <c r="C293" s="164">
        <v>4320934.4172466155</v>
      </c>
      <c r="D293" s="164">
        <v>-99965.103571664047</v>
      </c>
      <c r="E293" s="164">
        <v>-2560310.4615513519</v>
      </c>
      <c r="F293" s="164">
        <v>129311.69537120688</v>
      </c>
      <c r="G293" s="300">
        <f>Verokompensaatiot[[#This Row],[Korvaukset vuosilta 2010-2023, €]]+Verokompensaatiot[[#This Row],[Veromenetysten korvaus 2024]]+Verokompensaatiot[[#This Row],[Veromenetysten korvaus 2025]]+Verokompensaatiot[[#This Row],[Veromenetysten korvaus 2026]]</f>
        <v>1789970.5474948068</v>
      </c>
    </row>
    <row r="294" spans="1:7" x14ac:dyDescent="0.25">
      <c r="A294" s="32">
        <v>981</v>
      </c>
      <c r="B294" s="13" t="s">
        <v>301</v>
      </c>
      <c r="C294" s="164">
        <v>512319.97658165707</v>
      </c>
      <c r="D294" s="164">
        <v>-5725.0016940501655</v>
      </c>
      <c r="E294" s="164">
        <v>-144702.8983041594</v>
      </c>
      <c r="F294" s="164">
        <v>24660.946748416671</v>
      </c>
      <c r="G294" s="300">
        <f>Verokompensaatiot[[#This Row],[Korvaukset vuosilta 2010-2023, €]]+Verokompensaatiot[[#This Row],[Veromenetysten korvaus 2024]]+Verokompensaatiot[[#This Row],[Veromenetysten korvaus 2025]]+Verokompensaatiot[[#This Row],[Veromenetysten korvaus 2026]]</f>
        <v>386553.02333186421</v>
      </c>
    </row>
    <row r="295" spans="1:7" x14ac:dyDescent="0.25">
      <c r="A295" s="32">
        <v>989</v>
      </c>
      <c r="B295" s="13" t="s">
        <v>302</v>
      </c>
      <c r="C295" s="164">
        <v>1159091.2377425535</v>
      </c>
      <c r="D295" s="164">
        <v>-8814.1020562735011</v>
      </c>
      <c r="E295" s="164">
        <v>-473466.53048360412</v>
      </c>
      <c r="F295" s="164">
        <v>59131.506111258102</v>
      </c>
      <c r="G295" s="300">
        <f>Verokompensaatiot[[#This Row],[Korvaukset vuosilta 2010-2023, €]]+Verokompensaatiot[[#This Row],[Veromenetysten korvaus 2024]]+Verokompensaatiot[[#This Row],[Veromenetysten korvaus 2025]]+Verokompensaatiot[[#This Row],[Veromenetysten korvaus 2026]]</f>
        <v>735942.11131393386</v>
      </c>
    </row>
    <row r="296" spans="1:7" x14ac:dyDescent="0.25">
      <c r="A296" s="32">
        <v>992</v>
      </c>
      <c r="B296" s="13" t="s">
        <v>303</v>
      </c>
      <c r="C296" s="164">
        <v>2981917.2262499053</v>
      </c>
      <c r="D296" s="164">
        <v>-47616.011511176992</v>
      </c>
      <c r="E296" s="164">
        <v>-1418804.3990410566</v>
      </c>
      <c r="F296" s="164">
        <v>147381.58514117636</v>
      </c>
      <c r="G296" s="300">
        <f>Verokompensaatiot[[#This Row],[Korvaukset vuosilta 2010-2023, €]]+Verokompensaatiot[[#This Row],[Veromenetysten korvaus 2024]]+Verokompensaatiot[[#This Row],[Veromenetysten korvaus 2025]]+Verokompensaatiot[[#This Row],[Veromenetysten korvaus 2026]]</f>
        <v>1662878.4008388482</v>
      </c>
    </row>
    <row r="297" spans="1:7" x14ac:dyDescent="0.25">
      <c r="A297" s="302"/>
    </row>
  </sheetData>
  <phoneticPr fontId="50" type="noConversion"/>
  <pageMargins left="0.7" right="0.7" top="0.75" bottom="0.75" header="0.3" footer="0.3"/>
  <pageSetup paperSize="9" orientation="portrait" r:id="rId1"/>
  <ignoredErrors>
    <ignoredError sqref="G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2025-06-25T13:17:56Z</dcterms:modified>
</cp:coreProperties>
</file>